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curtis_usgs_gov/Documents/Desktop/School/"/>
    </mc:Choice>
  </mc:AlternateContent>
  <xr:revisionPtr revIDLastSave="244" documentId="13_ncr:1_{06C23E59-AD04-2446-B1B2-E799C43DE651}" xr6:coauthVersionLast="47" xr6:coauthVersionMax="47" xr10:uidLastSave="{B060F2E5-D2DB-4B04-8D94-3A8F9CD1D552}"/>
  <bookViews>
    <workbookView xWindow="57480" yWindow="-120" windowWidth="29040" windowHeight="15720" activeTab="4" xr2:uid="{00000000-000D-0000-FFFF-FFFF00000000}"/>
  </bookViews>
  <sheets>
    <sheet name="Pond Measurements" sheetId="1" r:id="rId1"/>
    <sheet name="Bird Species Assessment" sheetId="2" r:id="rId2"/>
    <sheet name="Wildlife and Usage Assessment" sheetId="3" r:id="rId3"/>
    <sheet name="Water Clarity, Algae, and Flow" sheetId="4" r:id="rId4"/>
    <sheet name="Water Quality Sampling" sheetId="5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qj7zemzAmT2n1gJW/pbODbRWoN9mXCBuUdNa/jznMHo="/>
    </ext>
  </extLst>
</workbook>
</file>

<file path=xl/calcChain.xml><?xml version="1.0" encoding="utf-8"?>
<calcChain xmlns="http://schemas.openxmlformats.org/spreadsheetml/2006/main">
  <c r="K172" i="5" l="1"/>
  <c r="J172" i="5"/>
  <c r="K149" i="5"/>
  <c r="J149" i="5"/>
  <c r="K126" i="5"/>
  <c r="J126" i="5"/>
  <c r="K46" i="5"/>
  <c r="J46" i="5"/>
  <c r="K23" i="5"/>
  <c r="J23" i="5"/>
  <c r="G352" i="1"/>
  <c r="G316" i="1"/>
  <c r="G233" i="1"/>
  <c r="G347" i="1"/>
  <c r="G348" i="1"/>
  <c r="I70" i="1" l="1"/>
  <c r="I69" i="1"/>
  <c r="G312" i="1"/>
  <c r="G32" i="1"/>
  <c r="G33" i="1"/>
  <c r="G25" i="1"/>
  <c r="G351" i="1" l="1"/>
  <c r="G349" i="1"/>
  <c r="G332" i="1"/>
  <c r="G331" i="1"/>
  <c r="G330" i="1"/>
  <c r="G315" i="1"/>
  <c r="G314" i="1"/>
  <c r="G313" i="1"/>
  <c r="G297" i="1"/>
  <c r="G296" i="1"/>
  <c r="G295" i="1"/>
  <c r="G280" i="1"/>
  <c r="G277" i="1"/>
  <c r="G276" i="1"/>
  <c r="G263" i="1"/>
  <c r="G262" i="1"/>
  <c r="G248" i="1"/>
  <c r="G247" i="1"/>
  <c r="G232" i="1"/>
  <c r="G230" i="1"/>
  <c r="G229" i="1"/>
  <c r="G228" i="1"/>
  <c r="G227" i="1"/>
  <c r="G211" i="1"/>
  <c r="G213" i="1"/>
  <c r="G209" i="1"/>
  <c r="G208" i="1"/>
  <c r="G193" i="1"/>
  <c r="G190" i="1"/>
  <c r="G174" i="1"/>
  <c r="G173" i="1"/>
  <c r="G159" i="1"/>
  <c r="G156" i="1"/>
  <c r="G155" i="1"/>
  <c r="G140" i="1"/>
  <c r="G137" i="1"/>
  <c r="G136" i="1"/>
  <c r="G118" i="1"/>
  <c r="G117" i="1"/>
  <c r="G89" i="1"/>
  <c r="G87" i="1"/>
  <c r="G86" i="1"/>
  <c r="G72" i="1"/>
  <c r="G71" i="1"/>
  <c r="G70" i="1"/>
  <c r="G69" i="1"/>
  <c r="G68" i="1"/>
  <c r="G53" i="1"/>
  <c r="G50" i="1"/>
  <c r="G49" i="1"/>
  <c r="G18" i="1"/>
  <c r="G16" i="1"/>
  <c r="G15" i="1"/>
  <c r="G148" i="5" l="1"/>
  <c r="D121" i="1"/>
  <c r="G121" i="1" s="1"/>
  <c r="E663" i="4"/>
  <c r="I111" i="1"/>
  <c r="I22" i="1" l="1"/>
  <c r="I21" i="1"/>
  <c r="I96" i="1"/>
  <c r="I97" i="1"/>
  <c r="I93" i="1"/>
  <c r="I92" i="1"/>
  <c r="I104" i="1"/>
  <c r="I337" i="1"/>
  <c r="I344" i="1"/>
  <c r="I341" i="1"/>
  <c r="I339" i="1"/>
  <c r="I326" i="1"/>
  <c r="I323" i="1"/>
  <c r="I319" i="1"/>
  <c r="I318" i="1"/>
  <c r="I309" i="1"/>
  <c r="I307" i="1"/>
  <c r="I306" i="1"/>
  <c r="I305" i="1"/>
  <c r="I304" i="1"/>
  <c r="I301" i="1"/>
  <c r="I292" i="1"/>
  <c r="I289" i="1"/>
  <c r="I288" i="1"/>
  <c r="I287" i="1"/>
  <c r="I286" i="1"/>
  <c r="I284" i="1"/>
  <c r="I283" i="1"/>
  <c r="I258" i="1"/>
  <c r="I244" i="1"/>
  <c r="I241" i="1"/>
  <c r="I240" i="1"/>
  <c r="I239" i="1"/>
  <c r="I238" i="1"/>
  <c r="I236" i="1"/>
  <c r="I235" i="1"/>
  <c r="I225" i="1"/>
  <c r="I224" i="1"/>
  <c r="I222" i="1"/>
  <c r="I221" i="1"/>
  <c r="I220" i="1"/>
  <c r="I219" i="1"/>
  <c r="I217" i="1"/>
  <c r="I216" i="1"/>
  <c r="I202" i="1"/>
  <c r="I201" i="1"/>
  <c r="I200" i="1"/>
  <c r="I197" i="1"/>
  <c r="I186" i="1"/>
  <c r="I182" i="1"/>
  <c r="I181" i="1"/>
  <c r="I178" i="1"/>
  <c r="I166" i="1"/>
  <c r="I162" i="1"/>
  <c r="I152" i="1"/>
  <c r="I149" i="1"/>
  <c r="I148" i="1"/>
  <c r="I147" i="1"/>
  <c r="I143" i="1"/>
  <c r="I114" i="1"/>
  <c r="I110" i="1"/>
  <c r="I109" i="1"/>
  <c r="I65" i="1"/>
  <c r="I62" i="1"/>
  <c r="I60" i="1"/>
  <c r="I57" i="1"/>
  <c r="I56" i="1"/>
  <c r="I43" i="1"/>
  <c r="I42" i="1"/>
  <c r="I41" i="1"/>
  <c r="I9" i="1"/>
  <c r="I8" i="1"/>
  <c r="I7" i="1"/>
  <c r="I4" i="1"/>
  <c r="I3" i="1"/>
  <c r="I133" i="1"/>
  <c r="I130" i="1"/>
  <c r="I129" i="1"/>
  <c r="L292" i="1" l="1"/>
  <c r="L289" i="1"/>
  <c r="L288" i="1"/>
  <c r="L287" i="1"/>
  <c r="L286" i="1"/>
  <c r="L284" i="1"/>
  <c r="L283" i="1"/>
  <c r="L225" i="1"/>
  <c r="L224" i="1"/>
  <c r="L220" i="1"/>
  <c r="L219" i="1"/>
  <c r="L217" i="1"/>
  <c r="L216" i="1"/>
  <c r="H216" i="1"/>
  <c r="K207" i="5"/>
  <c r="J207" i="5"/>
  <c r="H341" i="1"/>
  <c r="C342" i="1"/>
  <c r="G342" i="1" s="1"/>
  <c r="H324" i="1"/>
  <c r="H323" i="1"/>
  <c r="H307" i="1"/>
  <c r="H306" i="1"/>
  <c r="C307" i="1"/>
  <c r="G307" i="1" s="1"/>
  <c r="H289" i="1"/>
  <c r="H288" i="1"/>
  <c r="H254" i="1"/>
  <c r="H256" i="1"/>
  <c r="H255" i="1"/>
  <c r="G256" i="1"/>
  <c r="G255" i="1"/>
  <c r="H241" i="1"/>
  <c r="H240" i="1"/>
  <c r="G241" i="1"/>
  <c r="H222" i="1"/>
  <c r="H221" i="1"/>
  <c r="C222" i="1"/>
  <c r="G222" i="1" s="1"/>
  <c r="H202" i="1"/>
  <c r="H201" i="1"/>
  <c r="G202" i="1"/>
  <c r="H183" i="1"/>
  <c r="H182" i="1"/>
  <c r="H181" i="1"/>
  <c r="G166" i="1"/>
  <c r="H149" i="1"/>
  <c r="H148" i="1"/>
  <c r="G149" i="1"/>
  <c r="H130" i="1"/>
  <c r="H129" i="1"/>
  <c r="G130" i="1"/>
  <c r="H111" i="1"/>
  <c r="G111" i="1"/>
  <c r="G81" i="1"/>
  <c r="G79" i="1"/>
  <c r="H62" i="1"/>
  <c r="G62" i="1"/>
  <c r="G61" i="1"/>
  <c r="H43" i="1"/>
  <c r="H41" i="1"/>
  <c r="G43" i="1"/>
  <c r="G42" i="1"/>
  <c r="H26" i="1"/>
  <c r="G26" i="1"/>
  <c r="H9" i="1"/>
  <c r="H8" i="1"/>
  <c r="G9" i="1"/>
  <c r="G8" i="1"/>
  <c r="G324" i="1"/>
  <c r="G329" i="1" s="1"/>
  <c r="G289" i="1"/>
  <c r="G264" i="1"/>
  <c r="H264" i="1"/>
  <c r="H128" i="1"/>
  <c r="H55" i="1"/>
  <c r="H61" i="1"/>
  <c r="H60" i="1"/>
  <c r="H57" i="1"/>
  <c r="H56" i="1"/>
  <c r="H339" i="1"/>
  <c r="H337" i="1"/>
  <c r="H336" i="1"/>
  <c r="H335" i="1"/>
  <c r="H322" i="1"/>
  <c r="H321" i="1"/>
  <c r="H319" i="1"/>
  <c r="H318" i="1"/>
  <c r="H317" i="1"/>
  <c r="H305" i="1"/>
  <c r="H304" i="1"/>
  <c r="H301" i="1"/>
  <c r="H300" i="1"/>
  <c r="H287" i="1"/>
  <c r="H286" i="1"/>
  <c r="H284" i="1"/>
  <c r="H283" i="1"/>
  <c r="H282" i="1"/>
  <c r="H253" i="1"/>
  <c r="H250" i="1"/>
  <c r="H249" i="1"/>
  <c r="H239" i="1"/>
  <c r="H238" i="1"/>
  <c r="H236" i="1"/>
  <c r="H235" i="1"/>
  <c r="H234" i="1"/>
  <c r="H220" i="1"/>
  <c r="H219" i="1"/>
  <c r="H217" i="1"/>
  <c r="H215" i="1"/>
  <c r="H199" i="1"/>
  <c r="H200" i="1"/>
  <c r="H197" i="1"/>
  <c r="H196" i="1"/>
  <c r="H195" i="1"/>
  <c r="H177" i="1"/>
  <c r="H178" i="1"/>
  <c r="H176" i="1"/>
  <c r="H162" i="1"/>
  <c r="H167" i="1"/>
  <c r="H166" i="1"/>
  <c r="H161" i="1"/>
  <c r="H147" i="1"/>
  <c r="H144" i="1"/>
  <c r="H143" i="1"/>
  <c r="H142" i="1"/>
  <c r="H124" i="1"/>
  <c r="H123" i="1"/>
  <c r="H105" i="1"/>
  <c r="H110" i="1"/>
  <c r="H109" i="1"/>
  <c r="H104" i="1"/>
  <c r="H97" i="1"/>
  <c r="H96" i="1"/>
  <c r="H93" i="1"/>
  <c r="H92" i="1"/>
  <c r="H91" i="1"/>
  <c r="H74" i="1"/>
  <c r="H37" i="1"/>
  <c r="H36" i="1"/>
  <c r="H25" i="1"/>
  <c r="H22" i="1"/>
  <c r="H21" i="1"/>
  <c r="H7" i="1"/>
  <c r="H4" i="1"/>
  <c r="H3" i="1"/>
  <c r="H2" i="1"/>
  <c r="G282" i="1"/>
  <c r="G249" i="1"/>
  <c r="G234" i="1"/>
  <c r="G215" i="1"/>
  <c r="G195" i="1"/>
  <c r="G176" i="1"/>
  <c r="G161" i="1"/>
  <c r="G142" i="1"/>
  <c r="G123" i="1"/>
  <c r="G104" i="1"/>
  <c r="G91" i="1"/>
  <c r="G74" i="1"/>
  <c r="G36" i="1"/>
  <c r="G20" i="1"/>
  <c r="G2" i="1"/>
  <c r="G335" i="1"/>
  <c r="G300" i="1"/>
  <c r="G317" i="1"/>
  <c r="G341" i="1"/>
  <c r="G340" i="1"/>
  <c r="G339" i="1"/>
  <c r="G337" i="1"/>
  <c r="G336" i="1"/>
  <c r="G323" i="1"/>
  <c r="G322" i="1"/>
  <c r="G321" i="1"/>
  <c r="G319" i="1"/>
  <c r="G318" i="1"/>
  <c r="G306" i="1"/>
  <c r="G305" i="1"/>
  <c r="G304" i="1"/>
  <c r="G302" i="1"/>
  <c r="G301" i="1"/>
  <c r="G288" i="1"/>
  <c r="G287" i="1"/>
  <c r="G286" i="1"/>
  <c r="G284" i="1"/>
  <c r="G283" i="1"/>
  <c r="G270" i="1"/>
  <c r="G269" i="1"/>
  <c r="G254" i="1"/>
  <c r="G253" i="1"/>
  <c r="G251" i="1"/>
  <c r="G250" i="1"/>
  <c r="G240" i="1"/>
  <c r="G239" i="1"/>
  <c r="G236" i="1"/>
  <c r="G235" i="1"/>
  <c r="G221" i="1"/>
  <c r="G220" i="1"/>
  <c r="G217" i="1"/>
  <c r="G216" i="1"/>
  <c r="G201" i="1"/>
  <c r="G200" i="1"/>
  <c r="G197" i="1"/>
  <c r="G196" i="1"/>
  <c r="G182" i="1"/>
  <c r="G181" i="1"/>
  <c r="G191" i="1" s="1"/>
  <c r="G178" i="1"/>
  <c r="G177" i="1"/>
  <c r="G163" i="1"/>
  <c r="G162" i="1"/>
  <c r="G148" i="1"/>
  <c r="G147" i="1"/>
  <c r="G144" i="1"/>
  <c r="G143" i="1"/>
  <c r="G129" i="1"/>
  <c r="G128" i="1"/>
  <c r="G125" i="1"/>
  <c r="G124" i="1"/>
  <c r="G110" i="1"/>
  <c r="G109" i="1"/>
  <c r="G106" i="1"/>
  <c r="G105" i="1"/>
  <c r="G97" i="1"/>
  <c r="G96" i="1"/>
  <c r="G93" i="1"/>
  <c r="G92" i="1"/>
  <c r="G76" i="1"/>
  <c r="G56" i="1"/>
  <c r="G57" i="1"/>
  <c r="G60" i="1"/>
  <c r="G41" i="1"/>
  <c r="G7" i="1"/>
  <c r="E266" i="4" l="1"/>
</calcChain>
</file>

<file path=xl/sharedStrings.xml><?xml version="1.0" encoding="utf-8"?>
<sst xmlns="http://schemas.openxmlformats.org/spreadsheetml/2006/main" count="7117" uniqueCount="849">
  <si>
    <t>Time and Date</t>
  </si>
  <si>
    <t>Pond Name</t>
  </si>
  <si>
    <t>Time</t>
  </si>
  <si>
    <t>Date</t>
  </si>
  <si>
    <t>Lot 60</t>
  </si>
  <si>
    <t>Hospital Pond</t>
  </si>
  <si>
    <t>N/A (no T-post)</t>
  </si>
  <si>
    <t>Garner Park</t>
  </si>
  <si>
    <t>Dobson A7</t>
  </si>
  <si>
    <t>Owen Park</t>
  </si>
  <si>
    <t>N/A (no water near structure/outlet)</t>
  </si>
  <si>
    <t>High Point Church</t>
  </si>
  <si>
    <t>Dobson A8</t>
  </si>
  <si>
    <t>N/A (outlet dry)</t>
  </si>
  <si>
    <t>Midtown Park</t>
  </si>
  <si>
    <t>Elver Park</t>
  </si>
  <si>
    <t>Two Fountains</t>
  </si>
  <si>
    <t>Greentree Park</t>
  </si>
  <si>
    <t>Marion-Dunn</t>
  </si>
  <si>
    <t xml:space="preserve"> Manitou Pond</t>
  </si>
  <si>
    <t>Mad City</t>
  </si>
  <si>
    <t>Baxter Park</t>
  </si>
  <si>
    <t>Dobson A22</t>
  </si>
  <si>
    <t>Sensor post out of water (pond is mostly dried up)</t>
  </si>
  <si>
    <t>Dobson A5</t>
  </si>
  <si>
    <t>Dobson A4</t>
  </si>
  <si>
    <t>Door Creek</t>
  </si>
  <si>
    <t>Commercial Ave</t>
  </si>
  <si>
    <t>N/A (dry)</t>
  </si>
  <si>
    <t>Dry N/A</t>
  </si>
  <si>
    <t>N/A (structure + outlet dry)</t>
  </si>
  <si>
    <t>N/A (area dry)</t>
  </si>
  <si>
    <t>Bird Species Assessment</t>
  </si>
  <si>
    <t>Note: RWB=Redwing Blackbirds, GBH=Great Blue Heron</t>
  </si>
  <si>
    <t># of geese</t>
  </si>
  <si>
    <t># of ducks</t>
  </si>
  <si>
    <t># of cranes</t>
  </si>
  <si>
    <t># of songbirds</t>
  </si>
  <si>
    <t># of other birds</t>
  </si>
  <si>
    <t>Unlisted Species</t>
  </si>
  <si>
    <t>Other Observations</t>
  </si>
  <si>
    <t xml:space="preserve">Lot 60 </t>
  </si>
  <si>
    <t>None</t>
  </si>
  <si>
    <t>RWBs</t>
  </si>
  <si>
    <t>Goose droppings</t>
  </si>
  <si>
    <t>Seagulls</t>
  </si>
  <si>
    <t>Mallards, RWBs</t>
  </si>
  <si>
    <t>RWBs, GBH</t>
  </si>
  <si>
    <t>Mourning doves</t>
  </si>
  <si>
    <t>Crane tracks</t>
  </si>
  <si>
    <t>Robins</t>
  </si>
  <si>
    <t>Nesting geese</t>
  </si>
  <si>
    <t>RWBs, Cardinal</t>
  </si>
  <si>
    <t>Geese w/6 goslings</t>
  </si>
  <si>
    <t>Bird tracks (Crane?)</t>
  </si>
  <si>
    <t>Manitou Pond</t>
  </si>
  <si>
    <t>3 geese families</t>
  </si>
  <si>
    <t>RWBs, Robins</t>
  </si>
  <si>
    <t>Nesting crane</t>
  </si>
  <si>
    <t>RWBs, Swallows</t>
  </si>
  <si>
    <t>low biodiversity</t>
  </si>
  <si>
    <t>Swallows, RWBs</t>
  </si>
  <si>
    <t>Birdgsongs</t>
  </si>
  <si>
    <t>Wild Turkeys</t>
  </si>
  <si>
    <t>RWB, Sparrow, Swallow</t>
  </si>
  <si>
    <t>Goose droppings, feathers</t>
  </si>
  <si>
    <t>GBH</t>
  </si>
  <si>
    <t>Robins, GBHs, RWBs</t>
  </si>
  <si>
    <t>Droppings</t>
  </si>
  <si>
    <t>RWBs, Sparrow, GBH</t>
  </si>
  <si>
    <t>RWBs, Swallow, Sparrow, Crow</t>
  </si>
  <si>
    <t>RWBs, Swallow</t>
  </si>
  <si>
    <t>Crane gone</t>
  </si>
  <si>
    <t>RWBs, goldfinch</t>
  </si>
  <si>
    <t>Wildlife/Usage Assessment</t>
  </si>
  <si>
    <t>Vegetation Assessment</t>
  </si>
  <si>
    <t># People Recreating</t>
  </si>
  <si>
    <t># Pieces of Trash</t>
  </si>
  <si>
    <t>Aquaitic Plants?</t>
  </si>
  <si>
    <t># of Each Species</t>
  </si>
  <si>
    <t>Species Observed</t>
  </si>
  <si>
    <t>Odor (-5 to 5)</t>
  </si>
  <si>
    <t>Additional Notes</t>
  </si>
  <si>
    <t>Vegetation</t>
  </si>
  <si>
    <t>Y</t>
  </si>
  <si>
    <t>Unknown</t>
  </si>
  <si>
    <t>Frogs</t>
  </si>
  <si>
    <t>(frequent) cattail, milkweed, (infrequent) spiderwort, butterfly weed</t>
  </si>
  <si>
    <t>Y (Duckweed)</t>
  </si>
  <si>
    <t>Insects</t>
  </si>
  <si>
    <t>Area appears managed, significant underwater veg. at inlet</t>
  </si>
  <si>
    <t>(frequent) spiderwort, willow, (infrequent) cattail</t>
  </si>
  <si>
    <t>Buried swivel chair on shore, potential island habitat in pond</t>
  </si>
  <si>
    <t>Wooded, lots of phlox, 1-2 yr old buckthorn</t>
  </si>
  <si>
    <t>N</t>
  </si>
  <si>
    <t>Bullfrog</t>
  </si>
  <si>
    <t>Nearby soccer field and school, kids could use area for rec.</t>
  </si>
  <si>
    <t>Invasive vegetation only (various standard species)</t>
  </si>
  <si>
    <t>Y (Lilypads)</t>
  </si>
  <si>
    <t>10,5</t>
  </si>
  <si>
    <t>D-Flies, Water Bugs</t>
  </si>
  <si>
    <t>Water level is inredibly low, some sort of oil seen near inlet</t>
  </si>
  <si>
    <t>(frequent) unknown sedges, bullrush, water lilies, (infrequent) cattails</t>
  </si>
  <si>
    <t>Same/similar vegetation as previous</t>
  </si>
  <si>
    <t>20,2,5</t>
  </si>
  <si>
    <t>Frogs, Bass, Panfish</t>
  </si>
  <si>
    <t>Frogs, D-Flies</t>
  </si>
  <si>
    <t>Muskrat tracks, water is very low, deer tracks, oil near inlet</t>
  </si>
  <si>
    <t>30,10,5</t>
  </si>
  <si>
    <t>Frogs, D-Flies, Snails</t>
  </si>
  <si>
    <t>Some sort of oil present in water at outlet</t>
  </si>
  <si>
    <t>(frequent) arrowhead, bullrushes, RCG</t>
  </si>
  <si>
    <t>20,20</t>
  </si>
  <si>
    <t>Local says 3 snapping turtles in pond, pond built on landfill</t>
  </si>
  <si>
    <t>Limited biodiversity, mostly invasive vegetation</t>
  </si>
  <si>
    <t>30,5,20,1,5</t>
  </si>
  <si>
    <t>Frogs, Snails, D-Flies, Koi, Fish</t>
  </si>
  <si>
    <t>Possible muskrat dens found, large engineering structures</t>
  </si>
  <si>
    <t>(frequent) RCG, willow, teasel, (infrequent) phlox, milkweed, burdock</t>
  </si>
  <si>
    <t>30, unknown</t>
  </si>
  <si>
    <t>Frogs, larval insects</t>
  </si>
  <si>
    <t>central island could provide terrestrial habitat</t>
  </si>
  <si>
    <t>(frequent) cattails, (infrequent) bullrush, phlox, milkweed</t>
  </si>
  <si>
    <t xml:space="preserve">1,60,20 </t>
  </si>
  <si>
    <t>Moths, Fish, D-Flies</t>
  </si>
  <si>
    <t>turtle x-ing observed near pond, schools of minnows seen</t>
  </si>
  <si>
    <t>(frequent) bullrush, arrowhead, picikerelweed, WWW, , spiderwort, cup plant</t>
  </si>
  <si>
    <t>1,1,10,10</t>
  </si>
  <si>
    <t>Chipmunk, turtle, frog, D-Flies</t>
  </si>
  <si>
    <t>Deer tracks observed, recent burn to control invasives</t>
  </si>
  <si>
    <t>(frequent) irises, bullrush, cattails, RCG</t>
  </si>
  <si>
    <t>D-Flies</t>
  </si>
  <si>
    <t>(frequent) cattails, RCG</t>
  </si>
  <si>
    <t>unknown, 2</t>
  </si>
  <si>
    <t>Spiders, D-Flies</t>
  </si>
  <si>
    <t>Muskrat tracks</t>
  </si>
  <si>
    <t>(frequent) bullrush, willow, RCG</t>
  </si>
  <si>
    <t>30,10,20</t>
  </si>
  <si>
    <t>D-Flies, Tadpoles, Frogs</t>
  </si>
  <si>
    <t>Minimal biodiversity. Mostly invasives (frequent) RCG (infrequent) milkweed</t>
  </si>
  <si>
    <t>20,5,1</t>
  </si>
  <si>
    <t>D-Flies, Frogs, Bumblebee</t>
  </si>
  <si>
    <t>Fire ring nearby and disc golf nearby, used by local church</t>
  </si>
  <si>
    <t>(frequent) lupine, cup plant, willow</t>
  </si>
  <si>
    <t>Y (Dense)</t>
  </si>
  <si>
    <t>20, unknown</t>
  </si>
  <si>
    <t>D-Flies, Aquatic Bugs</t>
  </si>
  <si>
    <t>Central island, two geese families nest here, algal blooms</t>
  </si>
  <si>
    <t>(infrequent) bottlebrush sedge, milkweed, willow</t>
  </si>
  <si>
    <t>Commerical Ave</t>
  </si>
  <si>
    <t>20, 1</t>
  </si>
  <si>
    <t>D-Flies, Rabbit</t>
  </si>
  <si>
    <t>Oil present in water at outlet</t>
  </si>
  <si>
    <t>(frequent) cattails, minial vegetation biodiversity</t>
  </si>
  <si>
    <t>None Observed</t>
  </si>
  <si>
    <t>Koi</t>
  </si>
  <si>
    <t>20,Unknown</t>
  </si>
  <si>
    <t>Frogs, Fish</t>
  </si>
  <si>
    <t>20,1,10</t>
  </si>
  <si>
    <t>Snails, Clam, Frogs</t>
  </si>
  <si>
    <t>Herbicide was applied to this pond on 6/7/23</t>
  </si>
  <si>
    <t>60,100,Unkown</t>
  </si>
  <si>
    <t>Koi, Snails, Frogs</t>
  </si>
  <si>
    <t xml:space="preserve">Deer tracks </t>
  </si>
  <si>
    <t>Bluegill, Carp</t>
  </si>
  <si>
    <t>Lots of dead fish found at inlet, research area</t>
  </si>
  <si>
    <t>Unknown animal droppings (geese?)</t>
  </si>
  <si>
    <t>Butterflies</t>
  </si>
  <si>
    <t>Water has receded significantly</t>
  </si>
  <si>
    <t>Snail</t>
  </si>
  <si>
    <t>Rock w/lots of droppings (see image)</t>
  </si>
  <si>
    <t>Dragonflies</t>
  </si>
  <si>
    <t>Frog</t>
  </si>
  <si>
    <t>Deer tracks</t>
  </si>
  <si>
    <t>10, Unknown</t>
  </si>
  <si>
    <t>Dragonfly, Frogs</t>
  </si>
  <si>
    <t>2 Fishermen here.  They caught one bluegill</t>
  </si>
  <si>
    <t>Water Color and Algae</t>
  </si>
  <si>
    <t>Flow Conditions</t>
  </si>
  <si>
    <t>% Algae and cover type</t>
  </si>
  <si>
    <t>Flow (sec/L)</t>
  </si>
  <si>
    <t>Water Conditions</t>
  </si>
  <si>
    <t>Note: SS=Surface Scum, FS=Floating Strands, SP=Spilled Paint</t>
  </si>
  <si>
    <t>Sampling Area</t>
  </si>
  <si>
    <t>Turbid Brown</t>
  </si>
  <si>
    <t>Duckweed (40%)</t>
  </si>
  <si>
    <t>N/A</t>
  </si>
  <si>
    <t>Still Water</t>
  </si>
  <si>
    <t>Inlet</t>
  </si>
  <si>
    <t>SS (60%) FS (5%)</t>
  </si>
  <si>
    <t>Outlet</t>
  </si>
  <si>
    <t>Clear Water</t>
  </si>
  <si>
    <t>SS (15%)</t>
  </si>
  <si>
    <t>SS (30%) FS (5%)</t>
  </si>
  <si>
    <t>SS (10%) FS (5%)</t>
  </si>
  <si>
    <t>No Water</t>
  </si>
  <si>
    <t>Lilypads (15%)</t>
  </si>
  <si>
    <t>Lilypads (10%)</t>
  </si>
  <si>
    <t>SS (60%)</t>
  </si>
  <si>
    <t>Duckweed (80%)</t>
  </si>
  <si>
    <t>SS (40%) Duckweed (40%)</t>
  </si>
  <si>
    <t>Aquatic Plants (15%) SS (20%)</t>
  </si>
  <si>
    <t>SS (80%)</t>
  </si>
  <si>
    <t xml:space="preserve">Elver Park </t>
  </si>
  <si>
    <t>Aquatic Plants (20%)</t>
  </si>
  <si>
    <t>SS (10%) Aquatic Plants (40%)</t>
  </si>
  <si>
    <t>SS (85%)</t>
  </si>
  <si>
    <t>SS (10%)</t>
  </si>
  <si>
    <t>Turbid Green</t>
  </si>
  <si>
    <t>SS (5%)</t>
  </si>
  <si>
    <t>SS(50%)</t>
  </si>
  <si>
    <t>Aquatic Plants (40%)</t>
  </si>
  <si>
    <t>SS (30%)</t>
  </si>
  <si>
    <t>10 sec/L</t>
  </si>
  <si>
    <t>Flowing Water</t>
  </si>
  <si>
    <t>SS (2%)</t>
  </si>
  <si>
    <t>SS (5%) SP (70%)</t>
  </si>
  <si>
    <t xml:space="preserve">Mad City </t>
  </si>
  <si>
    <t>SS (15%) SP (85%)</t>
  </si>
  <si>
    <t>SS (15%) SP (60%)</t>
  </si>
  <si>
    <t>Duckweed (95%)</t>
  </si>
  <si>
    <t xml:space="preserve">Still Water </t>
  </si>
  <si>
    <t>SS (90%)</t>
  </si>
  <si>
    <t xml:space="preserve"> No Water</t>
  </si>
  <si>
    <t>15 sec/L</t>
  </si>
  <si>
    <t>FS (60%)</t>
  </si>
  <si>
    <t>Aquatic Plants (15%)</t>
  </si>
  <si>
    <t>Aquatic Plants (60%)</t>
  </si>
  <si>
    <t>SS (70%) Duckweed (30%)</t>
  </si>
  <si>
    <t>SS (70%)</t>
  </si>
  <si>
    <t>SS (50%) Duckweed (30%)</t>
  </si>
  <si>
    <t>Duckweed (70%)</t>
  </si>
  <si>
    <t>Duckweed (10%)</t>
  </si>
  <si>
    <t>SS (20%)</t>
  </si>
  <si>
    <t>5 sec/L</t>
  </si>
  <si>
    <t>Lilypads (60%)</t>
  </si>
  <si>
    <t>Duckweed (20%) SP (80%)</t>
  </si>
  <si>
    <t>Aquatic Plants (70%) SS (25%)</t>
  </si>
  <si>
    <t>SS (75%)</t>
  </si>
  <si>
    <t>Aquatic Plants (80%)</t>
  </si>
  <si>
    <t>Aquatic Plants (70%)</t>
  </si>
  <si>
    <t>Aquatic Plants (10%)</t>
  </si>
  <si>
    <t>Duckweed (5%)</t>
  </si>
  <si>
    <t>Duckweed (10%) Aquatic Plants (30%)</t>
  </si>
  <si>
    <t>Aquatic Plants (35%)</t>
  </si>
  <si>
    <t>SS (40%) SP (60%)</t>
  </si>
  <si>
    <t>Secchi Disk Depth (cm)</t>
  </si>
  <si>
    <t>YSI DO (%)</t>
  </si>
  <si>
    <t>YSI DO (mg/L)</t>
  </si>
  <si>
    <t>Temperature (Degrees Celsius)</t>
  </si>
  <si>
    <t>SPC</t>
  </si>
  <si>
    <t>TSS (mg/L)</t>
  </si>
  <si>
    <t>&gt;60</t>
  </si>
  <si>
    <t>0 (5 on path)</t>
  </si>
  <si>
    <t>Earthworms, frogs</t>
  </si>
  <si>
    <t>1, unknown</t>
  </si>
  <si>
    <t>Deer, dragonflies</t>
  </si>
  <si>
    <t>Muscrats</t>
  </si>
  <si>
    <t>Goldfish, snails</t>
  </si>
  <si>
    <t>Dragonflies, tiny fish</t>
  </si>
  <si>
    <t>Dragonflies, fish</t>
  </si>
  <si>
    <t xml:space="preserve">Dragonflies  </t>
  </si>
  <si>
    <t>Dragronflies</t>
  </si>
  <si>
    <t>Waterbugs, frogs</t>
  </si>
  <si>
    <t>Lots of bird noises, geese/cranes?</t>
  </si>
  <si>
    <t>Duck nests at dock</t>
  </si>
  <si>
    <t>Heard Cranes</t>
  </si>
  <si>
    <t>NA</t>
  </si>
  <si>
    <t>Submerged</t>
  </si>
  <si>
    <t>Aquatic Plants (5%)</t>
  </si>
  <si>
    <t>Flowing Water, Flooded</t>
  </si>
  <si>
    <t>Lower pond and soccer fields flooded</t>
  </si>
  <si>
    <t>Aquatic Plants (50%)</t>
  </si>
  <si>
    <t>Aquatic Plants (100%)</t>
  </si>
  <si>
    <t>SS (10%) FS (10%)</t>
  </si>
  <si>
    <t>Birdsong, crane?</t>
  </si>
  <si>
    <t>Water Color</t>
  </si>
  <si>
    <t>Duckweed (100%)</t>
  </si>
  <si>
    <t xml:space="preserve">Birdsong  </t>
  </si>
  <si>
    <t>Squirrel</t>
  </si>
  <si>
    <t xml:space="preserve">SS (50%)   </t>
  </si>
  <si>
    <t>1 + 3 people spraying</t>
  </si>
  <si>
    <t>Spraying for crown veg(?) invasive species</t>
  </si>
  <si>
    <t>Crane sounds</t>
  </si>
  <si>
    <t xml:space="preserve">Frogs, snails  </t>
  </si>
  <si>
    <t>Smells like chlorine from splash pad</t>
  </si>
  <si>
    <t>Turtle</t>
  </si>
  <si>
    <t xml:space="preserve">Deer  </t>
  </si>
  <si>
    <t>Duckweed (90%)</t>
  </si>
  <si>
    <t>Flower smells</t>
  </si>
  <si>
    <t>SS (100%)</t>
  </si>
  <si>
    <t>Sensor out of water</t>
  </si>
  <si>
    <t>Sprayed for herbicided 8/8/23 (Garlon 3A)</t>
  </si>
  <si>
    <t>Birdsong</t>
  </si>
  <si>
    <t>SS (40%)</t>
  </si>
  <si>
    <t>Turbid Brown/Mucky</t>
  </si>
  <si>
    <t>Seagulls, Heron</t>
  </si>
  <si>
    <t>DobA7</t>
  </si>
  <si>
    <t>NA (no water)</t>
  </si>
  <si>
    <t>Aquatic Plants (75%)</t>
  </si>
  <si>
    <t>Turtle, frogs</t>
  </si>
  <si>
    <t>Clear Water/Turbid Brown</t>
  </si>
  <si>
    <t>DobsonA8</t>
  </si>
  <si>
    <t xml:space="preserve">Turbid Brown </t>
  </si>
  <si>
    <t>(didn't record)</t>
  </si>
  <si>
    <t>Unsure</t>
  </si>
  <si>
    <t>Water at back of weir, none at front</t>
  </si>
  <si>
    <t>Frogs, snails</t>
  </si>
  <si>
    <t>0 (1 mower)</t>
  </si>
  <si>
    <t>Fish, dragonflies</t>
  </si>
  <si>
    <t>Frogs, dragonflies</t>
  </si>
  <si>
    <t>Stil Water</t>
  </si>
  <si>
    <t>Frogs, mosquito swarm</t>
  </si>
  <si>
    <t>SS (95%)</t>
  </si>
  <si>
    <t>Snails, dragonflies</t>
  </si>
  <si>
    <t>DobsonA22</t>
  </si>
  <si>
    <t>DobsonA5</t>
  </si>
  <si>
    <t>DobsonA4</t>
  </si>
  <si>
    <t>Heron with fish</t>
  </si>
  <si>
    <t>Y (Cattail)</t>
  </si>
  <si>
    <t>Fish, frogs, dragonflies</t>
  </si>
  <si>
    <t xml:space="preserve">Y </t>
  </si>
  <si>
    <t>1 worker</t>
  </si>
  <si>
    <t>FS (20%), Aquatic Veg (5%)</t>
  </si>
  <si>
    <t>Large bird, unsure</t>
  </si>
  <si>
    <t xml:space="preserve">Heron  </t>
  </si>
  <si>
    <t>~20 at soccer practice</t>
  </si>
  <si>
    <t>DobsonA7</t>
  </si>
  <si>
    <t>T-post submerged</t>
  </si>
  <si>
    <t>Heron</t>
  </si>
  <si>
    <t>1 mowing</t>
  </si>
  <si>
    <t>Aquatic Plants (90%)</t>
  </si>
  <si>
    <t>Flowing Water (at small opening)</t>
  </si>
  <si>
    <t>10?</t>
  </si>
  <si>
    <t>One heron, one crane</t>
  </si>
  <si>
    <t>Snapping turtle, didn't get in pond</t>
  </si>
  <si>
    <t>5 small turtles, 1 snapping turtle</t>
  </si>
  <si>
    <t>Small turtles, snapping turtle</t>
  </si>
  <si>
    <t>Very slow</t>
  </si>
  <si>
    <t>1 muscrat, unknown</t>
  </si>
  <si>
    <t>Muscrat, frogs, snails</t>
  </si>
  <si>
    <t>Turtles, dragonflies</t>
  </si>
  <si>
    <t>Turtles, dragonflies, fish</t>
  </si>
  <si>
    <t>SP (10%)</t>
  </si>
  <si>
    <t>Mosquitos</t>
  </si>
  <si>
    <t>Chloride (mg/L)</t>
  </si>
  <si>
    <t>12.4012, 12.3568</t>
  </si>
  <si>
    <t>12.1352, 12.1991</t>
  </si>
  <si>
    <t>141.7546, 142.2066</t>
  </si>
  <si>
    <t>91.6984, 90.7221</t>
  </si>
  <si>
    <t>42, 42.4</t>
  </si>
  <si>
    <t>17.5, 19.75</t>
  </si>
  <si>
    <t>Water Level (in)</t>
  </si>
  <si>
    <t>Water to Transducer (in)</t>
  </si>
  <si>
    <t>T-Post to Water (in)</t>
  </si>
  <si>
    <t>Structure to Water (in)</t>
  </si>
  <si>
    <t>Water at Outlet (in)</t>
  </si>
  <si>
    <t>T-Post to Sensor (in)</t>
  </si>
  <si>
    <t>Diff T-Post and Structure (in)</t>
  </si>
  <si>
    <t>16  from top of grate</t>
  </si>
  <si>
    <t>9  above at back of grate</t>
  </si>
  <si>
    <t>12  top of concrete</t>
  </si>
  <si>
    <t>14  above at back of grate</t>
  </si>
  <si>
    <t>6.5  below</t>
  </si>
  <si>
    <t>6  above bottom</t>
  </si>
  <si>
    <t>13  above</t>
  </si>
  <si>
    <t>3  below</t>
  </si>
  <si>
    <t>2  below</t>
  </si>
  <si>
    <t>19.5  from top of inlet structure</t>
  </si>
  <si>
    <t>18  from to of inlet structure</t>
  </si>
  <si>
    <t>30  above inlet</t>
  </si>
  <si>
    <t>16  below</t>
  </si>
  <si>
    <t>26  below</t>
  </si>
  <si>
    <t>45  from top of structure</t>
  </si>
  <si>
    <t>1  above</t>
  </si>
  <si>
    <t>6  above</t>
  </si>
  <si>
    <t>45  (dock post)</t>
  </si>
  <si>
    <t>5.5  below</t>
  </si>
  <si>
    <t>40  (dock post)</t>
  </si>
  <si>
    <t>22.5 (dock)</t>
  </si>
  <si>
    <t>2  above</t>
  </si>
  <si>
    <t>42.5  (dock post)</t>
  </si>
  <si>
    <t>2  below outlet</t>
  </si>
  <si>
    <t xml:space="preserve">(-)2.5 </t>
  </si>
  <si>
    <t>10  below</t>
  </si>
  <si>
    <t>11  below</t>
  </si>
  <si>
    <t>48  top of concrete to water</t>
  </si>
  <si>
    <t>5  above bottom of outlet</t>
  </si>
  <si>
    <t>4.25  above</t>
  </si>
  <si>
    <t>9  (green grate)</t>
  </si>
  <si>
    <t>23  top of concrete spillway</t>
  </si>
  <si>
    <t>23  below</t>
  </si>
  <si>
    <t>17.5  bottom of big weir to water</t>
  </si>
  <si>
    <t>1  above small opening</t>
  </si>
  <si>
    <t>45  below</t>
  </si>
  <si>
    <t>35.5  to back of weir (no water in front)</t>
  </si>
  <si>
    <t>0.25  above weir</t>
  </si>
  <si>
    <t>9  below</t>
  </si>
  <si>
    <t>15  (inlet)</t>
  </si>
  <si>
    <t>3.5  below weir</t>
  </si>
  <si>
    <t>3.5  below</t>
  </si>
  <si>
    <t>2  above front/back of outlet, 1  above middle</t>
  </si>
  <si>
    <t>4.5  below</t>
  </si>
  <si>
    <t>16  from top of concrete</t>
  </si>
  <si>
    <t>3.5  above lip</t>
  </si>
  <si>
    <t>~5  estimate</t>
  </si>
  <si>
    <t>12  below concrete</t>
  </si>
  <si>
    <t>6.5  above</t>
  </si>
  <si>
    <t xml:space="preserve">(-)0.5 </t>
  </si>
  <si>
    <t>0.5  above</t>
  </si>
  <si>
    <t>0.5  below lip</t>
  </si>
  <si>
    <t>0.5  below</t>
  </si>
  <si>
    <t>4.5  above</t>
  </si>
  <si>
    <t>26  (center post)</t>
  </si>
  <si>
    <t>25  (center post)</t>
  </si>
  <si>
    <t>17  (top of grate to water)</t>
  </si>
  <si>
    <t>2.5  below</t>
  </si>
  <si>
    <t>27  below concrete</t>
  </si>
  <si>
    <t>11  above</t>
  </si>
  <si>
    <t>1.5  above</t>
  </si>
  <si>
    <t>2.5  above</t>
  </si>
  <si>
    <t>32  (from top of V to water)</t>
  </si>
  <si>
    <t>33  (from top of V to water)</t>
  </si>
  <si>
    <t>18.5  above</t>
  </si>
  <si>
    <t>23  (top of concrete at outlet)</t>
  </si>
  <si>
    <t>25  (top of concrete at outlet)</t>
  </si>
  <si>
    <t>8  above</t>
  </si>
  <si>
    <t>17.5  (top of concrete at outlet)</t>
  </si>
  <si>
    <t>15.5  above</t>
  </si>
  <si>
    <t>36  below</t>
  </si>
  <si>
    <t>0  (at concrete lip)</t>
  </si>
  <si>
    <t>8  below lip</t>
  </si>
  <si>
    <t>8  below</t>
  </si>
  <si>
    <t>28.5  concrete</t>
  </si>
  <si>
    <t xml:space="preserve">4  above  </t>
  </si>
  <si>
    <t>4   above ground</t>
  </si>
  <si>
    <t>2.5  (above weir)</t>
  </si>
  <si>
    <t>0.5  above weir</t>
  </si>
  <si>
    <t>4.25  above weir</t>
  </si>
  <si>
    <t>7  below</t>
  </si>
  <si>
    <t>26.5  (top of concrete at far weir)</t>
  </si>
  <si>
    <t>4  above far weir</t>
  </si>
  <si>
    <t xml:space="preserve">9  above  </t>
  </si>
  <si>
    <t>6.5  (top of outlet to water)</t>
  </si>
  <si>
    <t>8  below top of concrete</t>
  </si>
  <si>
    <t>5  below top of concrete</t>
  </si>
  <si>
    <t>0  (right at bottom of concrete)</t>
  </si>
  <si>
    <t>22.5  below</t>
  </si>
  <si>
    <t>10.5  above</t>
  </si>
  <si>
    <t>7  (top of concrete to water)</t>
  </si>
  <si>
    <t>5  above</t>
  </si>
  <si>
    <t>1.75  above</t>
  </si>
  <si>
    <t>33.5 -&gt; 39.5 (moved pressure transducer)</t>
  </si>
  <si>
    <t>40.75, 43.5</t>
  </si>
  <si>
    <t>9.75, 11.5</t>
  </si>
  <si>
    <t>14 top of concrete</t>
  </si>
  <si>
    <t>11.5 above at back of grate</t>
  </si>
  <si>
    <t>0 (construction)</t>
  </si>
  <si>
    <t>SS (80%), Lilypad (5%)</t>
  </si>
  <si>
    <t>~1 above outlet</t>
  </si>
  <si>
    <t xml:space="preserve">FS (20%)  </t>
  </si>
  <si>
    <t>41 (dock post)</t>
  </si>
  <si>
    <t>0 at outlet</t>
  </si>
  <si>
    <t>Loud geese</t>
  </si>
  <si>
    <t>Slowish</t>
  </si>
  <si>
    <t xml:space="preserve">~8 </t>
  </si>
  <si>
    <t>4 (+2 mowers)</t>
  </si>
  <si>
    <t>Aquatic Plants (5%), SS (5%)</t>
  </si>
  <si>
    <t>20.5 from big, 2.5 from little</t>
  </si>
  <si>
    <t>5.5 below front, 24.5 below back</t>
  </si>
  <si>
    <t>2 below</t>
  </si>
  <si>
    <t>2 (kid)</t>
  </si>
  <si>
    <t>1 snapping, unknown</t>
  </si>
  <si>
    <t>Snapping turtle, frogs</t>
  </si>
  <si>
    <t>Found out kids feed snapping turtle crab apples, another larger snapping turtle with blue neck</t>
  </si>
  <si>
    <t xml:space="preserve">~4 </t>
  </si>
  <si>
    <t>3 above</t>
  </si>
  <si>
    <t>Right at outlet lip</t>
  </si>
  <si>
    <t>2 seed collection researchers</t>
  </si>
  <si>
    <t>22 (top of concrete at outlet)</t>
  </si>
  <si>
    <t>12 above</t>
  </si>
  <si>
    <t>Frogs, mosquitoes</t>
  </si>
  <si>
    <t>Bugs</t>
  </si>
  <si>
    <t>2 above weir</t>
  </si>
  <si>
    <t>8 below top of concrete</t>
  </si>
  <si>
    <t>3 at park</t>
  </si>
  <si>
    <t>SP (100%)</t>
  </si>
  <si>
    <t xml:space="preserve">Secchi Depth </t>
  </si>
  <si>
    <t>&lt;20</t>
  </si>
  <si>
    <t>20-40</t>
  </si>
  <si>
    <t>40-60</t>
  </si>
  <si>
    <t>DO (%)</t>
  </si>
  <si>
    <t>&gt;100</t>
  </si>
  <si>
    <t>75-100</t>
  </si>
  <si>
    <t>50-75</t>
  </si>
  <si>
    <t>25-50</t>
  </si>
  <si>
    <t>&lt;25</t>
  </si>
  <si>
    <t>TSS</t>
  </si>
  <si>
    <t>Chloride</t>
  </si>
  <si>
    <t>&gt;250</t>
  </si>
  <si>
    <t>200-250</t>
  </si>
  <si>
    <t>100-200</t>
  </si>
  <si>
    <t>50-100</t>
  </si>
  <si>
    <t>&lt;50</t>
  </si>
  <si>
    <t>&gt;1000</t>
  </si>
  <si>
    <t>200-500</t>
  </si>
  <si>
    <t>500-1000</t>
  </si>
  <si>
    <t>39 (top of T-post to sensor)</t>
  </si>
  <si>
    <t>77.25, 84.25</t>
  </si>
  <si>
    <t>19, 22.25</t>
  </si>
  <si>
    <t>~24</t>
  </si>
  <si>
    <t>Lilypads, hair-like algae</t>
  </si>
  <si>
    <t>Aquatic Plants (30%)</t>
  </si>
  <si>
    <t>FS (100%)</t>
  </si>
  <si>
    <t>~10</t>
  </si>
  <si>
    <t>0 (tent set up)</t>
  </si>
  <si>
    <t>Y (Hair-like algae)</t>
  </si>
  <si>
    <t>17?</t>
  </si>
  <si>
    <t>36.5 (dock post)</t>
  </si>
  <si>
    <t>2 below big</t>
  </si>
  <si>
    <t>Flowing Water?</t>
  </si>
  <si>
    <t>Flowing at small outlet? Too blocked?</t>
  </si>
  <si>
    <t>~7</t>
  </si>
  <si>
    <t>White Hawk thing</t>
  </si>
  <si>
    <t>Bees</t>
  </si>
  <si>
    <t>~18</t>
  </si>
  <si>
    <t>Mouse</t>
  </si>
  <si>
    <t>Birdsong, about 30 geese in street by pond</t>
  </si>
  <si>
    <t>~6</t>
  </si>
  <si>
    <t>Frogs, fish?</t>
  </si>
  <si>
    <t>Plants starting to yellow</t>
  </si>
  <si>
    <t>~16</t>
  </si>
  <si>
    <t>People picking up trash</t>
  </si>
  <si>
    <t>~4</t>
  </si>
  <si>
    <t>~2 above outlet</t>
  </si>
  <si>
    <t>Unknown, 1</t>
  </si>
  <si>
    <t>Frogs, turtle</t>
  </si>
  <si>
    <t>~30</t>
  </si>
  <si>
    <t>Snake</t>
  </si>
  <si>
    <t>~0.5 above lip</t>
  </si>
  <si>
    <t>Weird small heron thing</t>
  </si>
  <si>
    <t>Fish</t>
  </si>
  <si>
    <t>~13</t>
  </si>
  <si>
    <t>Very slow?</t>
  </si>
  <si>
    <t>~3 above water</t>
  </si>
  <si>
    <t>~12</t>
  </si>
  <si>
    <t>~14</t>
  </si>
  <si>
    <t>Turtle or frog</t>
  </si>
  <si>
    <t>No Water?</t>
  </si>
  <si>
    <t>Sulfate (mg/L)</t>
  </si>
  <si>
    <t>3.5076, 3.5082</t>
  </si>
  <si>
    <t>8.0222, 8.0236</t>
  </si>
  <si>
    <t>10.406, 10.4186</t>
  </si>
  <si>
    <t>5.7815, 5.7363</t>
  </si>
  <si>
    <t>3.8319, 3.798</t>
  </si>
  <si>
    <t>149.1404, 61.0023 (2:3 dilution)</t>
  </si>
  <si>
    <t>62.6114, 62.7284</t>
  </si>
  <si>
    <t>6.6349, 6.7906</t>
  </si>
  <si>
    <t>2.7467, 2.8428</t>
  </si>
  <si>
    <t>4.3056, 4.3489</t>
  </si>
  <si>
    <t>1.9035, 1.8964</t>
  </si>
  <si>
    <t>1.6237, 1.635</t>
  </si>
  <si>
    <t>2.5881, 2.1992</t>
  </si>
  <si>
    <t>1.738, 1.7849</t>
  </si>
  <si>
    <t>2.2772, 2.277</t>
  </si>
  <si>
    <t>4.8045, 4.8035</t>
  </si>
  <si>
    <t>0.8583, 0.8544</t>
  </si>
  <si>
    <t>2.8686, 0.9986 (2:3 dilution)</t>
  </si>
  <si>
    <t>0.6517, 0.6402</t>
  </si>
  <si>
    <t>1.1667, 0.9049</t>
  </si>
  <si>
    <t>2.0511, 2.1329</t>
  </si>
  <si>
    <t>Sulfate</t>
  </si>
  <si>
    <t>17.6, 19.2</t>
  </si>
  <si>
    <t>16.25, 14.25</t>
  </si>
  <si>
    <t>&lt;1</t>
  </si>
  <si>
    <t>&gt;4</t>
  </si>
  <si>
    <t>1-2</t>
  </si>
  <si>
    <t>2-3</t>
  </si>
  <si>
    <t>3-4</t>
  </si>
  <si>
    <t>11 below concrete</t>
  </si>
  <si>
    <t>14 above at back of grate</t>
  </si>
  <si>
    <t>Duckweed (50%)</t>
  </si>
  <si>
    <t>2 (parking lot)</t>
  </si>
  <si>
    <t>Lilypads (2%)</t>
  </si>
  <si>
    <t>Lilypads (5%)</t>
  </si>
  <si>
    <t>Leaf Litter</t>
  </si>
  <si>
    <t>31.5 (dock post)</t>
  </si>
  <si>
    <t>3 above big</t>
  </si>
  <si>
    <t>5 seconds to get across</t>
  </si>
  <si>
    <t>Two turkeys by street, birdsong</t>
  </si>
  <si>
    <t>Lilypads (20%)</t>
  </si>
  <si>
    <t>Talked to neighbor</t>
  </si>
  <si>
    <t>Flowing Water (at small opening maybe 1" above)</t>
  </si>
  <si>
    <t>1 above small</t>
  </si>
  <si>
    <t>~2</t>
  </si>
  <si>
    <t>0.5 above outlet</t>
  </si>
  <si>
    <t>0.5 above oulet</t>
  </si>
  <si>
    <t>1 researcher/park person</t>
  </si>
  <si>
    <t>Pretty slow</t>
  </si>
  <si>
    <t>16 from top of concrete</t>
  </si>
  <si>
    <t>2.5 above</t>
  </si>
  <si>
    <t>3.5 above at contraction</t>
  </si>
  <si>
    <t xml:space="preserve">Slow  </t>
  </si>
  <si>
    <t>14 above</t>
  </si>
  <si>
    <t>Kingfisher</t>
  </si>
  <si>
    <t>14 below top of outlet (front), 11 below top of outlet (back)</t>
  </si>
  <si>
    <t>Deer</t>
  </si>
  <si>
    <t>7 above bottom outlet</t>
  </si>
  <si>
    <t>2-3 above</t>
  </si>
  <si>
    <t>Dead fish</t>
  </si>
  <si>
    <t>5 above outlet</t>
  </si>
  <si>
    <t>Slow</t>
  </si>
  <si>
    <t>24  below concrete</t>
  </si>
  <si>
    <t>4 above--still water</t>
  </si>
  <si>
    <t>Right at outlet top</t>
  </si>
  <si>
    <t>SP (20%)</t>
  </si>
  <si>
    <t>5 below top of concrete</t>
  </si>
  <si>
    <t>5.5 above</t>
  </si>
  <si>
    <t>*Moved sensor to 12" below water surface</t>
  </si>
  <si>
    <t>*Moved sensor to 10" below water surface</t>
  </si>
  <si>
    <t>*Moved sensor to 13" below water surface</t>
  </si>
  <si>
    <t>*Moved sensor to 19" below water surface</t>
  </si>
  <si>
    <t>*Moved sensor to 14.5" below water surface</t>
  </si>
  <si>
    <t>*Moved sensor to 14" below water surface</t>
  </si>
  <si>
    <t>*Moved sensor to 17" below water surface</t>
  </si>
  <si>
    <t>*Moved sensor to 9" below water surface</t>
  </si>
  <si>
    <t>*Hundreds of geese</t>
  </si>
  <si>
    <t>*Flowing water (5 s/L), water pretty murky</t>
  </si>
  <si>
    <t>*Big white heron</t>
  </si>
  <si>
    <t>*Moved sensor to ~6" below water surface</t>
  </si>
  <si>
    <t>*Only a little algae on far right side</t>
  </si>
  <si>
    <t>*Tried coming on 10/18 but water was too deep</t>
  </si>
  <si>
    <t>They removed silt trap fence</t>
  </si>
  <si>
    <t>DW (80%)</t>
  </si>
  <si>
    <t>2 (across street)</t>
  </si>
  <si>
    <t>SS (2%), LP (2%)</t>
  </si>
  <si>
    <t>Leaves (20%)</t>
  </si>
  <si>
    <t>*Trash blocking flow</t>
  </si>
  <si>
    <t>1.5 above</t>
  </si>
  <si>
    <t>Sand Hill Crane</t>
  </si>
  <si>
    <t>1 (heron)</t>
  </si>
  <si>
    <t>LP (40%)</t>
  </si>
  <si>
    <t>21.5 below big 2.5 below small</t>
  </si>
  <si>
    <t>Frogs?</t>
  </si>
  <si>
    <t>Aquatic Plants/Leaves (60%)</t>
  </si>
  <si>
    <t xml:space="preserve">No Water </t>
  </si>
  <si>
    <t>6.5 below</t>
  </si>
  <si>
    <t>3 below</t>
  </si>
  <si>
    <t>Frogs, turtles</t>
  </si>
  <si>
    <t>Something swimming</t>
  </si>
  <si>
    <t>16 top of concrete</t>
  </si>
  <si>
    <t>19 above</t>
  </si>
  <si>
    <t>Turkey</t>
  </si>
  <si>
    <t>Y (Duckweed, Cattail)</t>
  </si>
  <si>
    <t>YSI sensor sideways and in mud--not enough water</t>
  </si>
  <si>
    <t>Sensor out of water--pond tiny puddle</t>
  </si>
  <si>
    <t>Snails</t>
  </si>
  <si>
    <t>Still Water (maybe flowing slowly?)</t>
  </si>
  <si>
    <t>&lt;100</t>
  </si>
  <si>
    <t>18.8, 21.2</t>
  </si>
  <si>
    <t>11.6, 18.8</t>
  </si>
  <si>
    <t>18.8, 18.4</t>
  </si>
  <si>
    <t>15.25, 16</t>
  </si>
  <si>
    <t>TN (ug/L)</t>
  </si>
  <si>
    <t>TP (ug/L)</t>
  </si>
  <si>
    <t>TN</t>
  </si>
  <si>
    <t>TP</t>
  </si>
  <si>
    <t>1000-2000</t>
  </si>
  <si>
    <t>&gt;2000</t>
  </si>
  <si>
    <t>0-500</t>
  </si>
  <si>
    <t>500-750</t>
  </si>
  <si>
    <t>750-1000</t>
  </si>
  <si>
    <t>&gt;200</t>
  </si>
  <si>
    <t>0-50</t>
  </si>
  <si>
    <t>Temp</t>
  </si>
  <si>
    <t>20-22</t>
  </si>
  <si>
    <t>22-24</t>
  </si>
  <si>
    <t>24-26</t>
  </si>
  <si>
    <t>&gt;26</t>
  </si>
  <si>
    <t>*Dredging soon, ~20 geese</t>
  </si>
  <si>
    <t>*Sensor out of water</t>
  </si>
  <si>
    <t>~10 wild turkeys, trickle flow ~20 s/L, clear water</t>
  </si>
  <si>
    <t>*6 ducks, pesticide application</t>
  </si>
  <si>
    <t>*Barely any algae, still aquatic veg</t>
  </si>
  <si>
    <t>*a LOT of fish, red/orange and black</t>
  </si>
  <si>
    <t>*Frogs, ducks, aquatic vegetation</t>
  </si>
  <si>
    <t>*~10 ducks, frogs, aquatic veg, clear water</t>
  </si>
  <si>
    <t>*10 geese, 5 ducks</t>
  </si>
  <si>
    <t>~30 geese, aquatic veg dying</t>
  </si>
  <si>
    <t>~20 geese, small turtles, still green aquatic veg</t>
  </si>
  <si>
    <t>H_0</t>
  </si>
  <si>
    <t>Nitrate (ug/L)</t>
  </si>
  <si>
    <t>Ammonia (ug/L)</t>
  </si>
  <si>
    <t>Ammonia</t>
  </si>
  <si>
    <t>Nitrate</t>
  </si>
  <si>
    <t>*Sensor fell out of clamp--reattached at 10.5 below water surface</t>
  </si>
  <si>
    <t>*Inflow occurring</t>
  </si>
  <si>
    <t>~3</t>
  </si>
  <si>
    <t>3 above outlet at back</t>
  </si>
  <si>
    <t>0.5 inches above outlet</t>
  </si>
  <si>
    <t>right at bottom outlet</t>
  </si>
  <si>
    <t>15 to top of green dock</t>
  </si>
  <si>
    <t>1.5 above grate outlet</t>
  </si>
  <si>
    <t>12 below top of concrete</t>
  </si>
  <si>
    <t>~1</t>
  </si>
  <si>
    <t>2-3 inches above</t>
  </si>
  <si>
    <t>~8</t>
  </si>
  <si>
    <t>*Sampled at dock due to aggressive RWB</t>
  </si>
  <si>
    <t>*All inlets and outlets suberged</t>
  </si>
  <si>
    <t>Birdson</t>
  </si>
  <si>
    <t># Pieces of Donwstream Trash</t>
  </si>
  <si>
    <t>1, Unknown, Unknown</t>
  </si>
  <si>
    <t>Dead fish, dragonflies, mosquitos</t>
  </si>
  <si>
    <t>Swarm of mosquitos</t>
  </si>
  <si>
    <t>Y (Cattail, Duckweed)</t>
  </si>
  <si>
    <t>Large fish</t>
  </si>
  <si>
    <t>Gopher</t>
  </si>
  <si>
    <t>RWB</t>
  </si>
  <si>
    <t>Frogs, mosquitos</t>
  </si>
  <si>
    <t>Dragonflies, bunny, snail, frog</t>
  </si>
  <si>
    <t>Slightly aggressive RWB</t>
  </si>
  <si>
    <t>Very aggressive RWB</t>
  </si>
  <si>
    <t>Heron, RWBs</t>
  </si>
  <si>
    <t>Right at outlet</t>
  </si>
  <si>
    <t>14 (corner of dock)</t>
  </si>
  <si>
    <t>2 above lower, 4 below larger</t>
  </si>
  <si>
    <t>*Trash blocking grate, no flow</t>
  </si>
  <si>
    <t>*Had to come back later to replace due to RWB</t>
  </si>
  <si>
    <t>*Had to come back later to download due to RWB</t>
  </si>
  <si>
    <t>~1 below outlet</t>
  </si>
  <si>
    <t>*Might've put back closer to 18"</t>
  </si>
  <si>
    <t>*Removed sensor due to snapping turtle</t>
  </si>
  <si>
    <t>2 above bottom outlet</t>
  </si>
  <si>
    <t>*Moved sensor to 11 inches below water surface</t>
  </si>
  <si>
    <t>2 geese, 6 goslings</t>
  </si>
  <si>
    <t>2 (fishing)</t>
  </si>
  <si>
    <t>Chair set up</t>
  </si>
  <si>
    <t>Other dock is back</t>
  </si>
  <si>
    <t>Big gray bird in tree</t>
  </si>
  <si>
    <t>Aggro RWBs</t>
  </si>
  <si>
    <t>Floating Leaves (5%)</t>
  </si>
  <si>
    <t>Floating Leaves (80%)</t>
  </si>
  <si>
    <t>Floating Leaves (2%)</t>
  </si>
  <si>
    <t>4 ducks, 5 ducklings</t>
  </si>
  <si>
    <t>4 geese, 4 goslings</t>
  </si>
  <si>
    <t>Big jumping fish, maybe snapping turtle?</t>
  </si>
  <si>
    <t>Nesting cranes</t>
  </si>
  <si>
    <t xml:space="preserve">Snapping turtle </t>
  </si>
  <si>
    <t>Swooping RWBs</t>
  </si>
  <si>
    <t>Birds swooping</t>
  </si>
  <si>
    <t>D-Flies, frogs, crayfish shells</t>
  </si>
  <si>
    <t>Fish, frogs</t>
  </si>
  <si>
    <t>Very very little</t>
  </si>
  <si>
    <t>SS (10%), Lilypads (5%)</t>
  </si>
  <si>
    <t>*At small grate outlet</t>
  </si>
  <si>
    <t>Lilypads (50%)</t>
  </si>
  <si>
    <t>Floating Leaves (20%)</t>
  </si>
  <si>
    <t>Floating Leaves (100%)</t>
  </si>
  <si>
    <t>Floating Leaves (10%)</t>
  </si>
  <si>
    <t>4 (on path)</t>
  </si>
  <si>
    <t>Lilypads (10%), SS (5%)</t>
  </si>
  <si>
    <t>Lilypads (50%), SS (20%)</t>
  </si>
  <si>
    <t>*All inlets/outlets submerged</t>
  </si>
  <si>
    <t>~5 inches above</t>
  </si>
  <si>
    <t>Top of post right at water surface</t>
  </si>
  <si>
    <t>1 heron?</t>
  </si>
  <si>
    <t>9 to top of green dock</t>
  </si>
  <si>
    <t>0.5 above big, 7.5 above grate</t>
  </si>
  <si>
    <t>Weird bird in trees</t>
  </si>
  <si>
    <t>Muscrat</t>
  </si>
  <si>
    <t>*Took simple velocity measurements, estimate time in seconds to get 11'2"</t>
  </si>
  <si>
    <t xml:space="preserve">1 heron </t>
  </si>
  <si>
    <t>RWBs, crows</t>
  </si>
  <si>
    <t>~1 above small</t>
  </si>
  <si>
    <t>RWB, cardinals</t>
  </si>
  <si>
    <t>2 and 2 dogs</t>
  </si>
  <si>
    <t>Y (Floating Leaves)</t>
  </si>
  <si>
    <t>Fish, mosquitos</t>
  </si>
  <si>
    <t>3/8-1/2 inch above outlet</t>
  </si>
  <si>
    <t>1 above outlet</t>
  </si>
  <si>
    <t>1 heron</t>
  </si>
  <si>
    <t>A lot</t>
  </si>
  <si>
    <t>Floating Leaves (30%)</t>
  </si>
  <si>
    <t>3.5 above outlet at back</t>
  </si>
  <si>
    <t>5 kids, 1 runner</t>
  </si>
  <si>
    <t>Fish, frogs, mouse?</t>
  </si>
  <si>
    <t>Floating Leaves (50%)</t>
  </si>
  <si>
    <t>Very slowly</t>
  </si>
  <si>
    <t>Frogs, muscrat</t>
  </si>
  <si>
    <t>*Could hear flowing, didn't walk over to outlet</t>
  </si>
  <si>
    <t>*Sampled at dock</t>
  </si>
  <si>
    <t>*Saw stream in arb farther from the pond</t>
  </si>
  <si>
    <t>Didn't see/hear nesting cranes</t>
  </si>
  <si>
    <t>3 below bottom concrete at outlet</t>
  </si>
  <si>
    <t>*Deepest water level has ever been</t>
  </si>
  <si>
    <t>No Water (at OL I usually check)</t>
  </si>
  <si>
    <t>Dragonflies, mosquitos</t>
  </si>
  <si>
    <t>*Downloaded water level data</t>
  </si>
  <si>
    <t>5 (guess)</t>
  </si>
  <si>
    <t>10 (guess)</t>
  </si>
  <si>
    <t>Y (Duckweed, Cattail, submerged)</t>
  </si>
  <si>
    <t>Duckweed (60%)</t>
  </si>
  <si>
    <t>SS (30%), LP (5%)</t>
  </si>
  <si>
    <t xml:space="preserve">Loud bird in tree </t>
  </si>
  <si>
    <t>11 to top of green doc</t>
  </si>
  <si>
    <t>Tiny fish, dragonflies</t>
  </si>
  <si>
    <t>Frogs (a lot), mosquitos, fish, dragonflies</t>
  </si>
  <si>
    <t>SS (20%), Floating Leaves (10%)</t>
  </si>
  <si>
    <t>19/9</t>
  </si>
  <si>
    <t>*Put sensor back at 9 below water surface--lost hose clamp so tied to post with paracord</t>
  </si>
  <si>
    <t>Floating Leaves (60%)</t>
  </si>
  <si>
    <t>Birdsong, Great Blue Heron</t>
  </si>
  <si>
    <t>Large loud bird (not crane)</t>
  </si>
  <si>
    <t>Fish, frogs, mosquitos</t>
  </si>
  <si>
    <t>33/20</t>
  </si>
  <si>
    <t>*Replaced sensor at 20 below water surface due to deep water level</t>
  </si>
  <si>
    <t>*Little things floating in water</t>
  </si>
  <si>
    <t>29.5 below top of concrete</t>
  </si>
  <si>
    <t>*Outlet two big concrete pipes, flow into weir under path</t>
  </si>
  <si>
    <t>Still Water--slowly flowing at back</t>
  </si>
  <si>
    <t>Turtle or muscrat</t>
  </si>
  <si>
    <t>12.5/10</t>
  </si>
  <si>
    <t>*Downloaded water level data--put back at 10 BWS</t>
  </si>
  <si>
    <t>*Put sensor back at 10 below water surface</t>
  </si>
  <si>
    <t>*Lost sensor :(</t>
  </si>
  <si>
    <t>16.656, 16.140</t>
  </si>
  <si>
    <t>62.537, 61.561</t>
  </si>
  <si>
    <t>112.005, 110.430</t>
  </si>
  <si>
    <t>6.191, 5.977</t>
  </si>
  <si>
    <t>6.162, 6.287</t>
  </si>
  <si>
    <t>51.036, 51.241</t>
  </si>
  <si>
    <t>59.342, 59.802</t>
  </si>
  <si>
    <t>11.619, 11.516</t>
  </si>
  <si>
    <t>25.702, 25.156</t>
  </si>
  <si>
    <t>72.971, 71.467</t>
  </si>
  <si>
    <t>186.573, 185.229</t>
  </si>
  <si>
    <t>6.424, 5.547</t>
  </si>
  <si>
    <t>3.9258, 3.9289</t>
  </si>
  <si>
    <t>1.3317, 1.3286</t>
  </si>
  <si>
    <t>1.2785, 1.2201</t>
  </si>
  <si>
    <t>3.2063, 3.2079</t>
  </si>
  <si>
    <t>0.7398, 0.7352</t>
  </si>
  <si>
    <t>0.8175, 0.8172</t>
  </si>
  <si>
    <t>7.6149, 7.6052</t>
  </si>
  <si>
    <t>1.558, 1.5573</t>
  </si>
  <si>
    <t>6.25, 7</t>
  </si>
  <si>
    <t>12.75, 16.25</t>
  </si>
  <si>
    <t>11, 9.5</t>
  </si>
  <si>
    <t>21.2, 19.09090909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</si>
</sst>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\-0.000"/>
    <numFmt numFmtId="165" formatCode="0.0000;\-0.0000"/>
  </numFmts>
  <fonts count="15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20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34" borderId="0" applyNumberFormat="0" applyBorder="0" applyAlignment="0" applyProtection="0"/>
  </cellStyleXfs>
  <cellXfs count="233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18" fontId="5" fillId="0" borderId="1" xfId="0" applyNumberFormat="1" applyFont="1" applyBorder="1"/>
    <xf numFmtId="14" fontId="5" fillId="0" borderId="1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18" fontId="0" fillId="0" borderId="1" xfId="0" applyNumberForma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8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0" xfId="0" applyFont="1"/>
    <xf numFmtId="0" fontId="5" fillId="3" borderId="1" xfId="0" applyFont="1" applyFill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/>
    <xf numFmtId="14" fontId="0" fillId="0" borderId="1" xfId="0" applyNumberFormat="1" applyBorder="1"/>
    <xf numFmtId="18" fontId="8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right"/>
    </xf>
    <xf numFmtId="0" fontId="5" fillId="7" borderId="1" xfId="0" applyFont="1" applyFill="1" applyBorder="1"/>
    <xf numFmtId="0" fontId="0" fillId="7" borderId="1" xfId="0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0" fillId="9" borderId="1" xfId="0" applyFill="1" applyBorder="1"/>
    <xf numFmtId="0" fontId="5" fillId="4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14" borderId="1" xfId="0" applyFont="1" applyFill="1" applyBorder="1"/>
    <xf numFmtId="0" fontId="5" fillId="23" borderId="1" xfId="0" applyFont="1" applyFill="1" applyBorder="1"/>
    <xf numFmtId="0" fontId="8" fillId="14" borderId="1" xfId="0" applyFont="1" applyFill="1" applyBorder="1"/>
    <xf numFmtId="0" fontId="8" fillId="16" borderId="1" xfId="0" applyFont="1" applyFill="1" applyBorder="1"/>
    <xf numFmtId="0" fontId="0" fillId="14" borderId="1" xfId="0" applyFill="1" applyBorder="1"/>
    <xf numFmtId="0" fontId="8" fillId="14" borderId="0" xfId="0" applyFont="1" applyFill="1"/>
    <xf numFmtId="0" fontId="8" fillId="16" borderId="0" xfId="0" applyFont="1" applyFill="1"/>
    <xf numFmtId="0" fontId="8" fillId="10" borderId="0" xfId="0" applyFont="1" applyFill="1"/>
    <xf numFmtId="0" fontId="8" fillId="10" borderId="1" xfId="0" applyFont="1" applyFill="1" applyBorder="1"/>
    <xf numFmtId="0" fontId="8" fillId="23" borderId="1" xfId="0" applyFont="1" applyFill="1" applyBorder="1"/>
    <xf numFmtId="0" fontId="8" fillId="9" borderId="1" xfId="0" applyFont="1" applyFill="1" applyBorder="1"/>
    <xf numFmtId="0" fontId="0" fillId="3" borderId="1" xfId="0" applyFill="1" applyBorder="1"/>
    <xf numFmtId="0" fontId="0" fillId="9" borderId="0" xfId="0" applyFill="1"/>
    <xf numFmtId="18" fontId="0" fillId="0" borderId="0" xfId="0" applyNumberFormat="1"/>
    <xf numFmtId="14" fontId="0" fillId="0" borderId="0" xfId="0" applyNumberFormat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0" fillId="8" borderId="1" xfId="0" applyFill="1" applyBorder="1"/>
    <xf numFmtId="0" fontId="8" fillId="8" borderId="0" xfId="0" applyFont="1" applyFill="1"/>
    <xf numFmtId="0" fontId="8" fillId="7" borderId="1" xfId="0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8" fillId="9" borderId="0" xfId="0" applyFont="1" applyFill="1"/>
    <xf numFmtId="0" fontId="8" fillId="4" borderId="0" xfId="0" applyFont="1" applyFill="1"/>
    <xf numFmtId="0" fontId="8" fillId="11" borderId="0" xfId="0" applyFont="1" applyFill="1"/>
    <xf numFmtId="0" fontId="8" fillId="12" borderId="0" xfId="0" applyFont="1" applyFill="1"/>
    <xf numFmtId="0" fontId="0" fillId="14" borderId="0" xfId="0" applyFill="1"/>
    <xf numFmtId="0" fontId="8" fillId="13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8" fillId="19" borderId="0" xfId="0" applyFont="1" applyFill="1"/>
    <xf numFmtId="0" fontId="8" fillId="20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24" borderId="1" xfId="0" applyFont="1" applyFill="1" applyBorder="1"/>
    <xf numFmtId="0" fontId="0" fillId="24" borderId="1" xfId="0" applyFill="1" applyBorder="1"/>
    <xf numFmtId="0" fontId="8" fillId="24" borderId="0" xfId="0" applyFont="1" applyFill="1"/>
    <xf numFmtId="0" fontId="5" fillId="25" borderId="1" xfId="0" applyFont="1" applyFill="1" applyBorder="1"/>
    <xf numFmtId="0" fontId="8" fillId="25" borderId="0" xfId="0" applyFont="1" applyFill="1"/>
    <xf numFmtId="0" fontId="8" fillId="28" borderId="0" xfId="0" applyFont="1" applyFill="1"/>
    <xf numFmtId="0" fontId="5" fillId="28" borderId="1" xfId="0" applyFont="1" applyFill="1" applyBorder="1"/>
    <xf numFmtId="0" fontId="8" fillId="26" borderId="0" xfId="0" applyFont="1" applyFill="1"/>
    <xf numFmtId="0" fontId="8" fillId="27" borderId="0" xfId="0" applyFont="1" applyFill="1"/>
    <xf numFmtId="0" fontId="5" fillId="27" borderId="1" xfId="0" applyFont="1" applyFill="1" applyBorder="1"/>
    <xf numFmtId="0" fontId="5" fillId="26" borderId="1" xfId="0" applyFont="1" applyFill="1" applyBorder="1"/>
    <xf numFmtId="0" fontId="8" fillId="23" borderId="0" xfId="0" applyFont="1" applyFill="1"/>
    <xf numFmtId="0" fontId="9" fillId="0" borderId="1" xfId="0" applyFont="1" applyBorder="1"/>
    <xf numFmtId="0" fontId="5" fillId="0" borderId="0" xfId="0" applyFont="1" applyAlignment="1">
      <alignment horizontal="right"/>
    </xf>
    <xf numFmtId="0" fontId="0" fillId="25" borderId="1" xfId="0" applyFill="1" applyBorder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29" borderId="0" xfId="0" applyFont="1" applyFill="1"/>
    <xf numFmtId="49" fontId="8" fillId="23" borderId="0" xfId="0" applyNumberFormat="1" applyFont="1" applyFill="1"/>
    <xf numFmtId="49" fontId="8" fillId="30" borderId="0" xfId="0" applyNumberFormat="1" applyFont="1" applyFill="1"/>
    <xf numFmtId="49" fontId="8" fillId="31" borderId="0" xfId="0" applyNumberFormat="1" applyFont="1" applyFill="1"/>
    <xf numFmtId="0" fontId="8" fillId="32" borderId="0" xfId="0" applyFont="1" applyFill="1"/>
    <xf numFmtId="18" fontId="9" fillId="0" borderId="1" xfId="0" applyNumberFormat="1" applyFont="1" applyBorder="1"/>
    <xf numFmtId="0" fontId="5" fillId="0" borderId="0" xfId="0" applyFont="1" applyAlignment="1">
      <alignment horizontal="left"/>
    </xf>
    <xf numFmtId="14" fontId="9" fillId="0" borderId="1" xfId="0" applyNumberFormat="1" applyFont="1" applyBorder="1"/>
    <xf numFmtId="1" fontId="5" fillId="0" borderId="1" xfId="0" applyNumberFormat="1" applyFont="1" applyBorder="1"/>
    <xf numFmtId="0" fontId="0" fillId="23" borderId="0" xfId="0" applyFill="1"/>
    <xf numFmtId="0" fontId="0" fillId="4" borderId="1" xfId="0" applyFill="1" applyBorder="1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33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5" fillId="22" borderId="1" xfId="0" applyFont="1" applyFill="1" applyBorder="1"/>
    <xf numFmtId="0" fontId="5" fillId="21" borderId="1" xfId="0" applyFont="1" applyFill="1" applyBorder="1"/>
    <xf numFmtId="0" fontId="0" fillId="22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5" fillId="20" borderId="1" xfId="0" applyFont="1" applyFill="1" applyBorder="1"/>
    <xf numFmtId="0" fontId="5" fillId="18" borderId="1" xfId="0" applyFont="1" applyFill="1" applyBorder="1"/>
    <xf numFmtId="0" fontId="0" fillId="18" borderId="1" xfId="0" applyFill="1" applyBorder="1"/>
    <xf numFmtId="0" fontId="5" fillId="19" borderId="1" xfId="0" applyFont="1" applyFill="1" applyBorder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165" fontId="11" fillId="0" borderId="0" xfId="0" applyNumberFormat="1" applyFont="1" applyAlignment="1">
      <alignment horizontal="right" vertical="top"/>
    </xf>
    <xf numFmtId="164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top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8" fillId="5" borderId="1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0" fillId="0" borderId="1" xfId="0" applyNumberFormat="1" applyFont="1" applyBorder="1"/>
    <xf numFmtId="18" fontId="12" fillId="0" borderId="1" xfId="0" applyNumberFormat="1" applyFont="1" applyBorder="1"/>
    <xf numFmtId="0" fontId="0" fillId="19" borderId="1" xfId="0" applyFill="1" applyBorder="1"/>
    <xf numFmtId="0" fontId="5" fillId="5" borderId="1" xfId="0" applyFont="1" applyFill="1" applyBorder="1"/>
    <xf numFmtId="0" fontId="0" fillId="5" borderId="1" xfId="0" applyFill="1" applyBorder="1"/>
    <xf numFmtId="164" fontId="14" fillId="17" borderId="0" xfId="0" applyNumberFormat="1" applyFont="1" applyFill="1" applyAlignment="1">
      <alignment horizontal="right" vertical="top"/>
    </xf>
    <xf numFmtId="164" fontId="14" fillId="18" borderId="0" xfId="0" applyNumberFormat="1" applyFont="1" applyFill="1" applyAlignment="1">
      <alignment horizontal="right" vertical="top"/>
    </xf>
    <xf numFmtId="164" fontId="14" fillId="20" borderId="0" xfId="0" applyNumberFormat="1" applyFont="1" applyFill="1" applyAlignment="1">
      <alignment horizontal="right" vertical="top"/>
    </xf>
    <xf numFmtId="164" fontId="14" fillId="16" borderId="0" xfId="0" applyNumberFormat="1" applyFont="1" applyFill="1" applyAlignment="1">
      <alignment horizontal="right" vertical="top"/>
    </xf>
    <xf numFmtId="0" fontId="14" fillId="13" borderId="0" xfId="0" applyFont="1" applyFill="1" applyAlignment="1">
      <alignment vertical="top"/>
    </xf>
    <xf numFmtId="0" fontId="14" fillId="15" borderId="0" xfId="0" applyFont="1" applyFill="1" applyAlignment="1">
      <alignment vertical="top"/>
    </xf>
    <xf numFmtId="0" fontId="14" fillId="17" borderId="0" xfId="0" applyFont="1" applyFill="1" applyAlignment="1">
      <alignment vertical="top"/>
    </xf>
    <xf numFmtId="0" fontId="14" fillId="14" borderId="0" xfId="0" applyFont="1" applyFill="1" applyAlignment="1">
      <alignment vertical="top"/>
    </xf>
    <xf numFmtId="0" fontId="1" fillId="22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right" vertical="center"/>
    </xf>
    <xf numFmtId="0" fontId="1" fillId="14" borderId="1" xfId="0" applyFont="1" applyFill="1" applyBorder="1"/>
    <xf numFmtId="0" fontId="1" fillId="18" borderId="0" xfId="0" applyFont="1" applyFill="1"/>
    <xf numFmtId="0" fontId="1" fillId="30" borderId="0" xfId="0" applyFont="1" applyFill="1"/>
    <xf numFmtId="164" fontId="14" fillId="33" borderId="0" xfId="0" applyNumberFormat="1" applyFont="1" applyFill="1" applyAlignment="1">
      <alignment vertical="center"/>
    </xf>
    <xf numFmtId="164" fontId="14" fillId="9" borderId="0" xfId="0" applyNumberFormat="1" applyFont="1" applyFill="1" applyAlignment="1">
      <alignment vertical="center"/>
    </xf>
    <xf numFmtId="164" fontId="14" fillId="21" borderId="0" xfId="0" applyNumberFormat="1" applyFont="1" applyFill="1" applyAlignment="1">
      <alignment vertical="top"/>
    </xf>
    <xf numFmtId="164" fontId="14" fillId="17" borderId="0" xfId="0" applyNumberFormat="1" applyFont="1" applyFill="1" applyAlignment="1">
      <alignment vertical="top"/>
    </xf>
    <xf numFmtId="0" fontId="1" fillId="17" borderId="1" xfId="0" applyFont="1" applyFill="1" applyBorder="1"/>
    <xf numFmtId="0" fontId="1" fillId="20" borderId="0" xfId="0" applyFont="1" applyFill="1" applyAlignment="1">
      <alignment vertical="center"/>
    </xf>
    <xf numFmtId="0" fontId="1" fillId="32" borderId="0" xfId="0" applyFont="1" applyFill="1" applyAlignment="1">
      <alignment vertical="center"/>
    </xf>
    <xf numFmtId="164" fontId="14" fillId="7" borderId="0" xfId="0" applyNumberFormat="1" applyFont="1" applyFill="1" applyAlignment="1">
      <alignment vertical="center"/>
    </xf>
    <xf numFmtId="164" fontId="14" fillId="11" borderId="0" xfId="0" applyNumberFormat="1" applyFont="1" applyFill="1" applyAlignment="1">
      <alignment vertical="center"/>
    </xf>
    <xf numFmtId="164" fontId="14" fillId="18" borderId="0" xfId="0" applyNumberFormat="1" applyFont="1" applyFill="1" applyAlignment="1">
      <alignment vertical="top"/>
    </xf>
    <xf numFmtId="164" fontId="14" fillId="15" borderId="0" xfId="0" applyNumberFormat="1" applyFont="1" applyFill="1" applyAlignment="1">
      <alignment vertical="top"/>
    </xf>
    <xf numFmtId="0" fontId="1" fillId="16" borderId="0" xfId="0" applyFont="1" applyFill="1"/>
    <xf numFmtId="0" fontId="1" fillId="19" borderId="0" xfId="0" applyFont="1" applyFill="1" applyAlignment="1">
      <alignment vertical="center"/>
    </xf>
    <xf numFmtId="164" fontId="14" fillId="8" borderId="0" xfId="0" applyNumberFormat="1" applyFont="1" applyFill="1" applyAlignment="1">
      <alignment vertical="center"/>
    </xf>
    <xf numFmtId="164" fontId="14" fillId="12" borderId="0" xfId="0" applyNumberFormat="1" applyFont="1" applyFill="1" applyAlignment="1">
      <alignment vertical="center"/>
    </xf>
    <xf numFmtId="164" fontId="14" fillId="20" borderId="0" xfId="0" applyNumberFormat="1" applyFont="1" applyFill="1" applyAlignment="1">
      <alignment vertical="top"/>
    </xf>
    <xf numFmtId="0" fontId="1" fillId="21" borderId="0" xfId="0" applyFont="1" applyFill="1" applyAlignment="1">
      <alignment vertical="center"/>
    </xf>
    <xf numFmtId="164" fontId="14" fillId="6" borderId="0" xfId="0" applyNumberFormat="1" applyFont="1" applyFill="1" applyAlignment="1">
      <alignment vertical="center"/>
    </xf>
    <xf numFmtId="164" fontId="14" fillId="16" borderId="0" xfId="0" applyNumberFormat="1" applyFont="1" applyFill="1" applyAlignment="1">
      <alignment vertical="top"/>
    </xf>
    <xf numFmtId="0" fontId="1" fillId="13" borderId="1" xfId="0" applyFont="1" applyFill="1" applyBorder="1"/>
    <xf numFmtId="0" fontId="1" fillId="30" borderId="0" xfId="0" applyFont="1" applyFill="1" applyAlignment="1">
      <alignment vertical="center"/>
    </xf>
    <xf numFmtId="0" fontId="1" fillId="20" borderId="0" xfId="0" applyFont="1" applyFill="1"/>
    <xf numFmtId="0" fontId="1" fillId="32" borderId="0" xfId="0" applyFont="1" applyFill="1"/>
    <xf numFmtId="164" fontId="14" fillId="10" borderId="0" xfId="0" applyNumberFormat="1" applyFont="1" applyFill="1" applyAlignment="1">
      <alignment vertical="center"/>
    </xf>
    <xf numFmtId="0" fontId="1" fillId="17" borderId="0" xfId="0" applyFont="1" applyFill="1"/>
    <xf numFmtId="0" fontId="1" fillId="21" borderId="0" xfId="0" applyFont="1" applyFill="1"/>
    <xf numFmtId="0" fontId="1" fillId="31" borderId="0" xfId="0" applyFont="1" applyFill="1"/>
    <xf numFmtId="164" fontId="14" fillId="5" borderId="0" xfId="0" applyNumberFormat="1" applyFont="1" applyFill="1" applyAlignment="1">
      <alignment vertical="center"/>
    </xf>
    <xf numFmtId="164" fontId="14" fillId="4" borderId="0" xfId="0" applyNumberFormat="1" applyFont="1" applyFill="1" applyAlignment="1">
      <alignment vertical="center"/>
    </xf>
    <xf numFmtId="164" fontId="14" fillId="22" borderId="0" xfId="0" applyNumberFormat="1" applyFont="1" applyFill="1" applyAlignment="1">
      <alignment vertical="top"/>
    </xf>
    <xf numFmtId="0" fontId="1" fillId="22" borderId="0" xfId="0" applyFont="1" applyFill="1" applyAlignment="1">
      <alignment vertical="center"/>
    </xf>
    <xf numFmtId="164" fontId="14" fillId="13" borderId="0" xfId="0" applyNumberFormat="1" applyFont="1" applyFill="1" applyAlignment="1">
      <alignment vertical="top"/>
    </xf>
    <xf numFmtId="164" fontId="14" fillId="19" borderId="0" xfId="0" applyNumberFormat="1" applyFont="1" applyFill="1" applyAlignment="1">
      <alignment vertical="top"/>
    </xf>
    <xf numFmtId="0" fontId="1" fillId="19" borderId="0" xfId="0" applyFont="1" applyFill="1"/>
    <xf numFmtId="0" fontId="1" fillId="22" borderId="0" xfId="0" applyFont="1" applyFill="1"/>
    <xf numFmtId="0" fontId="1" fillId="16" borderId="1" xfId="0" applyFont="1" applyFill="1" applyBorder="1"/>
    <xf numFmtId="0" fontId="1" fillId="23" borderId="0" xfId="0" applyFont="1" applyFill="1" applyAlignment="1">
      <alignment vertical="center"/>
    </xf>
    <xf numFmtId="0" fontId="1" fillId="31" borderId="0" xfId="0" applyFont="1" applyFill="1" applyAlignment="1">
      <alignment vertical="center"/>
    </xf>
    <xf numFmtId="0" fontId="1" fillId="29" borderId="0" xfId="0" applyFont="1" applyFill="1" applyAlignment="1">
      <alignment vertical="center"/>
    </xf>
    <xf numFmtId="164" fontId="14" fillId="14" borderId="0" xfId="0" applyNumberFormat="1" applyFont="1" applyFill="1" applyAlignment="1">
      <alignment vertical="top"/>
    </xf>
    <xf numFmtId="0" fontId="1" fillId="29" borderId="0" xfId="0" applyFont="1" applyFill="1"/>
    <xf numFmtId="0" fontId="1" fillId="15" borderId="0" xfId="0" applyFont="1" applyFill="1"/>
    <xf numFmtId="0" fontId="1" fillId="23" borderId="0" xfId="0" applyFont="1" applyFill="1"/>
    <xf numFmtId="0" fontId="1" fillId="17" borderId="0" xfId="0" applyFont="1" applyFill="1" applyAlignment="1">
      <alignment vertical="center"/>
    </xf>
    <xf numFmtId="0" fontId="1" fillId="22" borderId="1" xfId="0" applyFont="1" applyFill="1" applyBorder="1"/>
    <xf numFmtId="0" fontId="1" fillId="18" borderId="1" xfId="0" applyFont="1" applyFill="1" applyBorder="1"/>
    <xf numFmtId="0" fontId="1" fillId="15" borderId="1" xfId="0" applyFont="1" applyFill="1" applyBorder="1"/>
    <xf numFmtId="0" fontId="1" fillId="14" borderId="0" xfId="0" applyFont="1" applyFill="1"/>
    <xf numFmtId="0" fontId="1" fillId="13" borderId="0" xfId="0" applyFont="1" applyFill="1"/>
    <xf numFmtId="0" fontId="14" fillId="33" borderId="0" xfId="0" applyFont="1" applyFill="1" applyAlignment="1">
      <alignment vertical="center"/>
    </xf>
    <xf numFmtId="164" fontId="1" fillId="6" borderId="0" xfId="0" applyNumberFormat="1" applyFont="1" applyFill="1"/>
    <xf numFmtId="164" fontId="1" fillId="4" borderId="0" xfId="0" applyNumberFormat="1" applyFont="1" applyFill="1"/>
    <xf numFmtId="0" fontId="1" fillId="19" borderId="1" xfId="0" applyFont="1" applyFill="1" applyBorder="1"/>
    <xf numFmtId="0" fontId="1" fillId="23" borderId="1" xfId="0" applyFont="1" applyFill="1" applyBorder="1"/>
    <xf numFmtId="0" fontId="1" fillId="21" borderId="1" xfId="0" applyFont="1" applyFill="1" applyBorder="1"/>
    <xf numFmtId="0" fontId="1" fillId="22" borderId="0" xfId="1" applyFont="1" applyFill="1" applyAlignment="1"/>
    <xf numFmtId="0" fontId="1" fillId="22" borderId="0" xfId="1" applyFont="1" applyFill="1" applyAlignment="1">
      <alignment horizontal="right"/>
    </xf>
    <xf numFmtId="0" fontId="1" fillId="21" borderId="0" xfId="1" applyFont="1" applyFill="1" applyAlignment="1"/>
    <xf numFmtId="0" fontId="1" fillId="29" borderId="0" xfId="1" applyFont="1" applyFill="1" applyAlignment="1"/>
    <xf numFmtId="0" fontId="1" fillId="29" borderId="0" xfId="1" applyFont="1" applyFill="1" applyAlignment="1">
      <alignment horizontal="right"/>
    </xf>
    <xf numFmtId="0" fontId="1" fillId="23" borderId="0" xfId="1" applyFont="1" applyFill="1" applyAlignment="1"/>
    <xf numFmtId="0" fontId="1" fillId="23" borderId="0" xfId="1" applyFont="1" applyFill="1" applyAlignment="1">
      <alignment horizontal="right"/>
    </xf>
    <xf numFmtId="0" fontId="1" fillId="30" borderId="0" xfId="1" applyFont="1" applyFill="1" applyAlignment="1"/>
    <xf numFmtId="0" fontId="1" fillId="31" borderId="0" xfId="1" applyFont="1" applyFill="1" applyAlignment="1"/>
    <xf numFmtId="0" fontId="1" fillId="32" borderId="0" xfId="1" applyFont="1" applyFill="1" applyAlignment="1"/>
    <xf numFmtId="0" fontId="0" fillId="17" borderId="0" xfId="0" applyFill="1"/>
    <xf numFmtId="0" fontId="0" fillId="16" borderId="0" xfId="0" applyFill="1"/>
    <xf numFmtId="0" fontId="0" fillId="15" borderId="0" xfId="0" applyFill="1"/>
    <xf numFmtId="0" fontId="0" fillId="13" borderId="0" xfId="0" applyFill="1"/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164" fontId="14" fillId="5" borderId="0" xfId="0" applyNumberFormat="1" applyFont="1" applyFill="1" applyAlignment="1">
      <alignment horizontal="right" vertical="top"/>
    </xf>
    <xf numFmtId="164" fontId="14" fillId="6" borderId="0" xfId="0" applyNumberFormat="1" applyFont="1" applyFill="1" applyAlignment="1">
      <alignment horizontal="right" vertical="top"/>
    </xf>
    <xf numFmtId="164" fontId="14" fillId="7" borderId="0" xfId="0" applyNumberFormat="1" applyFont="1" applyFill="1" applyAlignment="1">
      <alignment horizontal="right" vertical="top"/>
    </xf>
    <xf numFmtId="164" fontId="14" fillId="8" borderId="0" xfId="0" applyNumberFormat="1" applyFont="1" applyFill="1" applyAlignment="1">
      <alignment horizontal="right" vertical="top"/>
    </xf>
    <xf numFmtId="164" fontId="14" fillId="33" borderId="0" xfId="0" applyNumberFormat="1" applyFont="1" applyFill="1" applyAlignment="1">
      <alignment horizontal="right" vertical="top"/>
    </xf>
    <xf numFmtId="0" fontId="14" fillId="33" borderId="0" xfId="0" applyFont="1" applyFill="1" applyAlignment="1">
      <alignment horizontal="right" vertical="top"/>
    </xf>
    <xf numFmtId="164" fontId="14" fillId="4" borderId="0" xfId="0" applyNumberFormat="1" applyFont="1" applyFill="1" applyAlignment="1">
      <alignment horizontal="right" vertical="top"/>
    </xf>
    <xf numFmtId="164" fontId="14" fillId="10" borderId="0" xfId="0" applyNumberFormat="1" applyFont="1" applyFill="1" applyAlignment="1">
      <alignment horizontal="right" vertical="top"/>
    </xf>
    <xf numFmtId="164" fontId="14" fillId="11" borderId="0" xfId="0" applyNumberFormat="1" applyFont="1" applyFill="1" applyAlignment="1">
      <alignment horizontal="right" vertical="top"/>
    </xf>
    <xf numFmtId="164" fontId="14" fillId="12" borderId="0" xfId="0" applyNumberFormat="1" applyFont="1" applyFill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5"/>
  <sheetViews>
    <sheetView workbookViewId="0">
      <pane ySplit="1" topLeftCell="A224" activePane="bottomLeft" state="frozen"/>
      <selection pane="bottomLeft" activeCell="C89" sqref="C89"/>
    </sheetView>
  </sheetViews>
  <sheetFormatPr defaultColWidth="14.44140625" defaultRowHeight="15" customHeight="1"/>
  <cols>
    <col min="1" max="1" width="15" bestFit="1" customWidth="1"/>
    <col min="2" max="2" width="20.77734375" customWidth="1"/>
    <col min="3" max="3" width="19.77734375" bestFit="1" customWidth="1"/>
    <col min="4" max="4" width="15.77734375" bestFit="1" customWidth="1"/>
    <col min="5" max="5" width="28.77734375" bestFit="1" customWidth="1"/>
    <col min="6" max="6" width="36.44140625" bestFit="1" customWidth="1"/>
    <col min="7" max="7" width="32.44140625" bestFit="1" customWidth="1"/>
    <col min="8" max="8" width="22.77734375" bestFit="1" customWidth="1"/>
    <col min="9" max="9" width="22.77734375" customWidth="1"/>
    <col min="10" max="11" width="8.44140625" bestFit="1" customWidth="1"/>
    <col min="12" max="19" width="8.6640625" customWidth="1"/>
  </cols>
  <sheetData>
    <row r="1" spans="1:12" ht="14.4">
      <c r="A1" s="21" t="s">
        <v>1</v>
      </c>
      <c r="B1" s="21" t="s">
        <v>352</v>
      </c>
      <c r="C1" s="21" t="s">
        <v>353</v>
      </c>
      <c r="D1" s="21" t="s">
        <v>354</v>
      </c>
      <c r="E1" s="21" t="s">
        <v>355</v>
      </c>
      <c r="F1" s="21" t="s">
        <v>356</v>
      </c>
      <c r="G1" s="21" t="s">
        <v>357</v>
      </c>
      <c r="H1" s="21" t="s">
        <v>358</v>
      </c>
      <c r="I1" s="21" t="s">
        <v>690</v>
      </c>
      <c r="J1" s="21" t="s">
        <v>2</v>
      </c>
      <c r="K1" s="21" t="s">
        <v>3</v>
      </c>
    </row>
    <row r="2" spans="1:12" ht="14.4">
      <c r="A2" s="3" t="s">
        <v>4</v>
      </c>
      <c r="B2" s="3">
        <v>22</v>
      </c>
      <c r="C2" s="3">
        <v>16.5</v>
      </c>
      <c r="D2" s="3">
        <v>15.5</v>
      </c>
      <c r="E2" s="3">
        <v>12.5</v>
      </c>
      <c r="F2" s="3"/>
      <c r="G2" s="34">
        <f>C2+D2</f>
        <v>32</v>
      </c>
      <c r="H2" s="34">
        <f>D2-E2</f>
        <v>3</v>
      </c>
      <c r="I2" s="3"/>
      <c r="J2" s="4">
        <v>0.64583333333333337</v>
      </c>
      <c r="K2" s="5">
        <v>45024</v>
      </c>
    </row>
    <row r="3" spans="1:12" ht="14.4">
      <c r="A3" s="3" t="s">
        <v>4</v>
      </c>
      <c r="B3" s="3">
        <v>16</v>
      </c>
      <c r="C3" s="3">
        <v>9.5</v>
      </c>
      <c r="D3" s="3">
        <v>23</v>
      </c>
      <c r="E3" s="3">
        <v>20</v>
      </c>
      <c r="F3" s="3" t="s">
        <v>366</v>
      </c>
      <c r="G3" s="34">
        <v>32</v>
      </c>
      <c r="H3" s="34">
        <f>D3-E3</f>
        <v>3</v>
      </c>
      <c r="I3" s="3">
        <f>9.5+3</f>
        <v>12.5</v>
      </c>
      <c r="J3" s="4">
        <v>0.36458333333333331</v>
      </c>
      <c r="K3" s="5">
        <v>45083</v>
      </c>
    </row>
    <row r="4" spans="1:12" ht="15.75" customHeight="1">
      <c r="A4" s="3" t="s">
        <v>4</v>
      </c>
      <c r="B4" s="3">
        <v>8.5</v>
      </c>
      <c r="C4" s="3">
        <v>8</v>
      </c>
      <c r="D4" s="3">
        <v>28</v>
      </c>
      <c r="E4" s="3">
        <v>20.5</v>
      </c>
      <c r="F4" s="3" t="s">
        <v>367</v>
      </c>
      <c r="G4" s="34">
        <v>32</v>
      </c>
      <c r="H4" s="18">
        <f>D4-E4</f>
        <v>7.5</v>
      </c>
      <c r="I4" s="3">
        <f>8+2</f>
        <v>10</v>
      </c>
      <c r="J4" s="4">
        <v>0.31874999999999998</v>
      </c>
      <c r="K4" s="5">
        <v>45103</v>
      </c>
      <c r="L4" s="6"/>
    </row>
    <row r="5" spans="1:12" ht="15.75" customHeight="1">
      <c r="A5" s="3" t="s">
        <v>4</v>
      </c>
      <c r="B5" s="3" t="s">
        <v>267</v>
      </c>
      <c r="C5" s="3" t="s">
        <v>267</v>
      </c>
      <c r="D5" s="3">
        <v>10</v>
      </c>
      <c r="E5" s="3" t="s">
        <v>267</v>
      </c>
      <c r="F5" s="3" t="s">
        <v>267</v>
      </c>
      <c r="G5" s="34" t="s">
        <v>267</v>
      </c>
      <c r="H5" s="34" t="s">
        <v>267</v>
      </c>
      <c r="I5" s="3"/>
      <c r="J5" s="4">
        <v>0.30555555555555552</v>
      </c>
      <c r="K5" s="5">
        <v>45136</v>
      </c>
      <c r="L5" s="6"/>
    </row>
    <row r="6" spans="1:12" ht="15.75" customHeight="1">
      <c r="A6" s="3" t="s">
        <v>4</v>
      </c>
      <c r="B6" s="3" t="s">
        <v>267</v>
      </c>
      <c r="C6" s="3" t="s">
        <v>267</v>
      </c>
      <c r="D6" s="3">
        <v>20</v>
      </c>
      <c r="E6" s="3" t="s">
        <v>267</v>
      </c>
      <c r="F6" s="3" t="s">
        <v>267</v>
      </c>
      <c r="G6" s="34" t="s">
        <v>267</v>
      </c>
      <c r="H6" s="34" t="s">
        <v>267</v>
      </c>
      <c r="I6" s="3"/>
      <c r="J6" s="4">
        <v>0.28819444444444448</v>
      </c>
      <c r="K6" s="5">
        <v>45142</v>
      </c>
      <c r="L6" s="6"/>
    </row>
    <row r="7" spans="1:12" ht="15.75" customHeight="1">
      <c r="A7" s="3" t="s">
        <v>4</v>
      </c>
      <c r="B7" s="3">
        <v>13</v>
      </c>
      <c r="C7" s="3">
        <v>13</v>
      </c>
      <c r="D7" s="3">
        <v>19</v>
      </c>
      <c r="E7" s="3" t="s">
        <v>359</v>
      </c>
      <c r="F7" s="3" t="s">
        <v>360</v>
      </c>
      <c r="G7" s="34">
        <f>C7+D7</f>
        <v>32</v>
      </c>
      <c r="H7" s="34">
        <f>19-16</f>
        <v>3</v>
      </c>
      <c r="I7" s="34">
        <f>13-9</f>
        <v>4</v>
      </c>
      <c r="J7" s="4">
        <v>0.37013888888888885</v>
      </c>
      <c r="K7" s="5">
        <v>45147</v>
      </c>
      <c r="L7" s="6"/>
    </row>
    <row r="8" spans="1:12" ht="15.75" customHeight="1">
      <c r="A8" s="3" t="s">
        <v>4</v>
      </c>
      <c r="B8" s="3">
        <v>19</v>
      </c>
      <c r="C8" s="3">
        <v>17.5</v>
      </c>
      <c r="D8" s="3">
        <v>15</v>
      </c>
      <c r="E8" s="3" t="s">
        <v>361</v>
      </c>
      <c r="F8" s="3" t="s">
        <v>362</v>
      </c>
      <c r="G8" s="34">
        <f>C8+D8</f>
        <v>32.5</v>
      </c>
      <c r="H8" s="34">
        <f>15-12</f>
        <v>3</v>
      </c>
      <c r="I8" s="34">
        <f>17.5-14</f>
        <v>3.5</v>
      </c>
      <c r="J8" s="4">
        <v>0.31111111111111112</v>
      </c>
      <c r="K8" s="5">
        <v>45153</v>
      </c>
      <c r="L8" s="6"/>
    </row>
    <row r="9" spans="1:12" ht="15.75" customHeight="1">
      <c r="A9" s="3" t="s">
        <v>4</v>
      </c>
      <c r="B9" s="3">
        <v>16.5</v>
      </c>
      <c r="C9" s="3">
        <v>15</v>
      </c>
      <c r="D9" s="3">
        <v>17.5</v>
      </c>
      <c r="E9" s="3" t="s">
        <v>455</v>
      </c>
      <c r="F9" s="3" t="s">
        <v>456</v>
      </c>
      <c r="G9" s="34">
        <f>C9+D9</f>
        <v>32.5</v>
      </c>
      <c r="H9" s="34">
        <f>17.5-14</f>
        <v>3.5</v>
      </c>
      <c r="I9" s="34">
        <f>15-11.5</f>
        <v>3.5</v>
      </c>
      <c r="J9" s="4">
        <v>0.29444444444444445</v>
      </c>
      <c r="K9" s="5">
        <v>45160</v>
      </c>
      <c r="L9" s="6"/>
    </row>
    <row r="10" spans="1:12" ht="15" customHeight="1">
      <c r="A10" s="3" t="s">
        <v>4</v>
      </c>
      <c r="B10" s="3" t="s">
        <v>267</v>
      </c>
      <c r="C10" s="3" t="s">
        <v>267</v>
      </c>
      <c r="D10" s="3" t="s">
        <v>510</v>
      </c>
      <c r="E10" s="3" t="s">
        <v>267</v>
      </c>
      <c r="F10" s="3" t="s">
        <v>267</v>
      </c>
      <c r="G10" s="34"/>
      <c r="H10" s="34"/>
      <c r="I10" s="3"/>
      <c r="J10" s="4">
        <v>0.2951388888888889</v>
      </c>
      <c r="K10" s="5">
        <v>45189</v>
      </c>
      <c r="L10" s="6"/>
    </row>
    <row r="11" spans="1:12" ht="15.75" customHeight="1">
      <c r="A11" s="3" t="s">
        <v>4</v>
      </c>
      <c r="B11" s="3"/>
      <c r="C11" s="3"/>
      <c r="D11" s="3"/>
      <c r="E11" s="3" t="s">
        <v>579</v>
      </c>
      <c r="F11" s="3" t="s">
        <v>580</v>
      </c>
      <c r="G11" s="3"/>
      <c r="H11" s="3"/>
      <c r="I11" s="3"/>
      <c r="J11" s="4">
        <v>0.30972222222222223</v>
      </c>
      <c r="K11" s="5">
        <v>45196</v>
      </c>
      <c r="L11" s="6"/>
    </row>
    <row r="12" spans="1:12" ht="15.75" customHeight="1">
      <c r="A12" s="3" t="s">
        <v>4</v>
      </c>
      <c r="B12" s="3">
        <v>17</v>
      </c>
      <c r="C12" s="3">
        <v>15</v>
      </c>
      <c r="D12" s="3">
        <v>17</v>
      </c>
      <c r="E12" s="3"/>
      <c r="F12" s="3"/>
      <c r="G12" s="3"/>
      <c r="H12" s="3"/>
      <c r="I12" s="3"/>
      <c r="J12" s="4">
        <v>0.30555555555555552</v>
      </c>
      <c r="K12" s="5">
        <v>45204</v>
      </c>
      <c r="L12" s="6"/>
    </row>
    <row r="13" spans="1:12" ht="15.75" customHeight="1">
      <c r="A13" s="3" t="s">
        <v>4</v>
      </c>
      <c r="B13" s="3">
        <v>19</v>
      </c>
      <c r="C13" s="3">
        <v>15.5</v>
      </c>
      <c r="D13" s="3">
        <v>17</v>
      </c>
      <c r="E13" s="3"/>
      <c r="F13" s="3"/>
      <c r="G13" s="3"/>
      <c r="H13" s="3"/>
      <c r="I13" s="3"/>
      <c r="J13" s="4">
        <v>0.63958333333333328</v>
      </c>
      <c r="K13" s="5">
        <v>44855</v>
      </c>
      <c r="L13" s="16" t="s">
        <v>623</v>
      </c>
    </row>
    <row r="14" spans="1:12" ht="15.75" customHeight="1">
      <c r="A14" s="3" t="s">
        <v>4</v>
      </c>
      <c r="B14" s="3">
        <v>18.5</v>
      </c>
      <c r="C14" s="3">
        <v>14</v>
      </c>
      <c r="D14" s="3">
        <v>15</v>
      </c>
      <c r="E14" s="3"/>
      <c r="F14" s="3"/>
      <c r="G14" s="3"/>
      <c r="H14" s="3"/>
      <c r="I14" s="3"/>
      <c r="J14" s="4">
        <v>0.70833333333333337</v>
      </c>
      <c r="K14" s="5">
        <v>45245</v>
      </c>
      <c r="L14" s="16"/>
    </row>
    <row r="15" spans="1:12" ht="15.75" customHeight="1">
      <c r="A15" s="3" t="s">
        <v>4</v>
      </c>
      <c r="B15" s="3">
        <v>18</v>
      </c>
      <c r="C15" s="3">
        <v>14</v>
      </c>
      <c r="D15" s="3">
        <v>14</v>
      </c>
      <c r="E15" s="3"/>
      <c r="F15" s="3"/>
      <c r="G15" s="3">
        <f>D15+C15</f>
        <v>28</v>
      </c>
      <c r="H15" s="3"/>
      <c r="I15" s="3"/>
      <c r="J15" s="4">
        <v>0.66597222222222219</v>
      </c>
      <c r="K15" s="5">
        <v>45363</v>
      </c>
      <c r="L15" s="16"/>
    </row>
    <row r="16" spans="1:12" ht="15.75" customHeight="1">
      <c r="A16" s="3" t="s">
        <v>4</v>
      </c>
      <c r="B16" s="3">
        <v>18</v>
      </c>
      <c r="C16" s="3">
        <v>11</v>
      </c>
      <c r="D16" s="3">
        <v>14.5</v>
      </c>
      <c r="E16" s="3"/>
      <c r="F16" s="3"/>
      <c r="G16" s="133">
        <f>D16+C16</f>
        <v>25.5</v>
      </c>
      <c r="H16" s="3"/>
      <c r="I16" s="3"/>
      <c r="J16" s="4">
        <v>0.66874999999999996</v>
      </c>
      <c r="K16" s="5">
        <v>45427</v>
      </c>
      <c r="L16" s="16"/>
    </row>
    <row r="17" spans="1:14" ht="15.75" customHeight="1">
      <c r="A17" s="3" t="s">
        <v>4</v>
      </c>
      <c r="B17" s="3"/>
      <c r="C17" s="3"/>
      <c r="D17" s="3"/>
      <c r="E17" s="3" t="s">
        <v>703</v>
      </c>
      <c r="F17" s="3" t="s">
        <v>703</v>
      </c>
      <c r="G17" s="3"/>
      <c r="H17" s="3"/>
      <c r="I17" s="3"/>
      <c r="J17" s="4">
        <v>0.37569444444444444</v>
      </c>
      <c r="K17" s="5">
        <v>45489</v>
      </c>
      <c r="L17" s="16"/>
    </row>
    <row r="18" spans="1:14" ht="15.75" customHeight="1">
      <c r="A18" s="3" t="s">
        <v>4</v>
      </c>
      <c r="B18" s="3">
        <v>20</v>
      </c>
      <c r="C18" s="3">
        <v>11.5</v>
      </c>
      <c r="D18" s="3">
        <v>14.5</v>
      </c>
      <c r="E18" s="3"/>
      <c r="F18" s="3"/>
      <c r="G18" s="133">
        <f>C18+D18</f>
        <v>26</v>
      </c>
      <c r="H18" s="3"/>
      <c r="I18" s="3"/>
      <c r="J18" s="98">
        <v>0.35208333333333336</v>
      </c>
      <c r="K18" s="5">
        <v>45503</v>
      </c>
      <c r="L18" s="16" t="s">
        <v>797</v>
      </c>
    </row>
    <row r="19" spans="1:14" ht="15.75" customHeight="1">
      <c r="A19" s="3" t="s">
        <v>4</v>
      </c>
      <c r="B19" s="3">
        <v>17</v>
      </c>
      <c r="C19" s="3">
        <v>14.5</v>
      </c>
      <c r="D19" s="3">
        <v>15</v>
      </c>
      <c r="E19" s="3"/>
      <c r="F19" s="3"/>
      <c r="G19" s="133"/>
      <c r="H19" s="3"/>
      <c r="I19" s="3"/>
      <c r="J19" s="98">
        <v>0.67708333333333337</v>
      </c>
      <c r="K19" s="5">
        <v>45567</v>
      </c>
      <c r="L19" s="16"/>
    </row>
    <row r="20" spans="1:14" ht="15.75" customHeight="1">
      <c r="A20" s="3" t="s">
        <v>5</v>
      </c>
      <c r="B20" s="3">
        <v>26</v>
      </c>
      <c r="C20" s="3">
        <v>20</v>
      </c>
      <c r="D20" s="3" t="s">
        <v>6</v>
      </c>
      <c r="E20" s="3"/>
      <c r="F20" s="3"/>
      <c r="G20" s="34">
        <f>B20-C20</f>
        <v>6</v>
      </c>
      <c r="H20" s="34" t="s">
        <v>267</v>
      </c>
      <c r="I20" s="3"/>
      <c r="J20" s="4">
        <v>0.65625</v>
      </c>
      <c r="K20" s="5">
        <v>45024</v>
      </c>
      <c r="L20" s="6"/>
    </row>
    <row r="21" spans="1:14" ht="15" customHeight="1">
      <c r="A21" s="3" t="s">
        <v>5</v>
      </c>
      <c r="B21" s="8">
        <v>19.5</v>
      </c>
      <c r="C21" s="3">
        <v>13</v>
      </c>
      <c r="D21" s="3" t="s">
        <v>6</v>
      </c>
      <c r="E21" s="3">
        <v>6.5</v>
      </c>
      <c r="F21" s="3" t="s">
        <v>363</v>
      </c>
      <c r="G21" s="34" t="s">
        <v>364</v>
      </c>
      <c r="H21" s="18">
        <f>C21+E21</f>
        <v>19.5</v>
      </c>
      <c r="I21" s="3">
        <f>13+6.5</f>
        <v>19.5</v>
      </c>
      <c r="J21" s="4">
        <v>0.38680555555555557</v>
      </c>
      <c r="K21" s="5">
        <v>45083</v>
      </c>
      <c r="L21" s="6"/>
    </row>
    <row r="22" spans="1:14" ht="15.75" customHeight="1">
      <c r="A22" s="3" t="s">
        <v>5</v>
      </c>
      <c r="B22" s="8">
        <v>20</v>
      </c>
      <c r="C22" s="3">
        <v>12.5</v>
      </c>
      <c r="D22" s="3" t="s">
        <v>6</v>
      </c>
      <c r="E22" s="3">
        <v>11</v>
      </c>
      <c r="F22" s="3" t="s">
        <v>365</v>
      </c>
      <c r="G22" s="34" t="s">
        <v>364</v>
      </c>
      <c r="H22" s="18">
        <f>C22+E22</f>
        <v>23.5</v>
      </c>
      <c r="I22" s="3">
        <f>12.5+13</f>
        <v>25.5</v>
      </c>
      <c r="J22" s="4">
        <v>0.34861111111111109</v>
      </c>
      <c r="K22" s="5">
        <v>45103</v>
      </c>
      <c r="L22" s="6"/>
      <c r="N22" s="4"/>
    </row>
    <row r="23" spans="1:14" ht="15.75" customHeight="1">
      <c r="A23" s="3" t="s">
        <v>5</v>
      </c>
      <c r="B23" s="8" t="s">
        <v>267</v>
      </c>
      <c r="C23" s="3" t="s">
        <v>267</v>
      </c>
      <c r="D23" s="3" t="s">
        <v>6</v>
      </c>
      <c r="E23" s="3" t="s">
        <v>267</v>
      </c>
      <c r="F23" s="3" t="s">
        <v>267</v>
      </c>
      <c r="G23" s="34" t="s">
        <v>267</v>
      </c>
      <c r="H23" s="34" t="s">
        <v>267</v>
      </c>
      <c r="I23" s="3"/>
      <c r="J23" s="4">
        <v>0.3263888888888889</v>
      </c>
      <c r="K23" s="5">
        <v>45136</v>
      </c>
      <c r="L23" s="6"/>
      <c r="N23" s="4"/>
    </row>
    <row r="24" spans="1:14" ht="15.75" customHeight="1">
      <c r="A24" s="3" t="s">
        <v>5</v>
      </c>
      <c r="B24" s="8" t="s">
        <v>267</v>
      </c>
      <c r="C24" s="3" t="s">
        <v>267</v>
      </c>
      <c r="D24" s="3" t="s">
        <v>6</v>
      </c>
      <c r="E24" s="3" t="s">
        <v>267</v>
      </c>
      <c r="F24" s="3" t="s">
        <v>267</v>
      </c>
      <c r="G24" s="34" t="s">
        <v>267</v>
      </c>
      <c r="H24" s="34" t="s">
        <v>267</v>
      </c>
      <c r="I24" s="3"/>
      <c r="J24" s="4">
        <v>0.30069444444444443</v>
      </c>
      <c r="K24" s="5">
        <v>45142</v>
      </c>
      <c r="L24" s="6"/>
      <c r="N24" s="4"/>
    </row>
    <row r="25" spans="1:14" ht="15.75" customHeight="1">
      <c r="A25" s="3" t="s">
        <v>5</v>
      </c>
      <c r="B25" s="8">
        <v>23</v>
      </c>
      <c r="C25" s="3">
        <v>16</v>
      </c>
      <c r="D25" s="3" t="s">
        <v>6</v>
      </c>
      <c r="E25" s="3" t="s">
        <v>368</v>
      </c>
      <c r="F25" s="3" t="s">
        <v>267</v>
      </c>
      <c r="G25" s="34">
        <f>B25-C25</f>
        <v>7</v>
      </c>
      <c r="H25" s="34">
        <f>16+19.5</f>
        <v>35.5</v>
      </c>
      <c r="I25" s="3"/>
      <c r="J25" s="4">
        <v>0.39097222222222222</v>
      </c>
      <c r="K25" s="5">
        <v>45147</v>
      </c>
      <c r="L25" s="6"/>
      <c r="N25" s="4"/>
    </row>
    <row r="26" spans="1:14" ht="15.75" customHeight="1">
      <c r="A26" s="3" t="s">
        <v>5</v>
      </c>
      <c r="B26" s="8">
        <v>24.5</v>
      </c>
      <c r="C26" s="3">
        <v>18</v>
      </c>
      <c r="D26" s="3" t="s">
        <v>6</v>
      </c>
      <c r="E26" s="3" t="s">
        <v>369</v>
      </c>
      <c r="F26" s="3" t="s">
        <v>370</v>
      </c>
      <c r="G26" s="34">
        <f>B26-C26</f>
        <v>6.5</v>
      </c>
      <c r="H26" s="34">
        <f>18+18</f>
        <v>36</v>
      </c>
      <c r="I26" s="3"/>
      <c r="J26" s="9">
        <v>0.3298611111111111</v>
      </c>
      <c r="K26" s="5">
        <v>45153</v>
      </c>
      <c r="L26" s="6"/>
      <c r="N26" s="4"/>
    </row>
    <row r="27" spans="1:14" ht="15.75" customHeight="1">
      <c r="A27" s="3" t="s">
        <v>5</v>
      </c>
      <c r="B27" s="8" t="s">
        <v>267</v>
      </c>
      <c r="C27" s="3" t="s">
        <v>267</v>
      </c>
      <c r="D27" s="3" t="s">
        <v>6</v>
      </c>
      <c r="E27" s="3" t="s">
        <v>267</v>
      </c>
      <c r="F27" s="3" t="s">
        <v>267</v>
      </c>
      <c r="G27" s="34" t="s">
        <v>267</v>
      </c>
      <c r="H27" s="34" t="s">
        <v>267</v>
      </c>
      <c r="I27" s="3"/>
      <c r="J27" s="9">
        <v>0.32013888888888892</v>
      </c>
      <c r="K27" s="5">
        <v>45160</v>
      </c>
      <c r="L27" s="6"/>
      <c r="N27" s="4"/>
    </row>
    <row r="28" spans="1:14" ht="15.75" customHeight="1">
      <c r="A28" s="3" t="s">
        <v>5</v>
      </c>
      <c r="B28" s="3" t="s">
        <v>267</v>
      </c>
      <c r="C28" s="3" t="s">
        <v>267</v>
      </c>
      <c r="D28" s="3" t="s">
        <v>267</v>
      </c>
      <c r="E28" s="3" t="s">
        <v>267</v>
      </c>
      <c r="F28" s="3" t="s">
        <v>267</v>
      </c>
      <c r="G28" s="34"/>
      <c r="H28" s="34"/>
      <c r="I28" s="3"/>
      <c r="J28" s="9">
        <v>0.32291666666666669</v>
      </c>
      <c r="K28" s="5">
        <v>45189</v>
      </c>
      <c r="L28" s="6"/>
      <c r="N28" s="4"/>
    </row>
    <row r="29" spans="1:14" ht="15.75" customHeight="1">
      <c r="A29" s="3" t="s">
        <v>5</v>
      </c>
      <c r="B29" s="3"/>
      <c r="C29" s="3"/>
      <c r="D29" s="3" t="s">
        <v>6</v>
      </c>
      <c r="E29" s="3"/>
      <c r="F29" s="3"/>
      <c r="G29" s="3"/>
      <c r="H29" s="3"/>
      <c r="I29" s="3"/>
      <c r="J29" s="9">
        <v>0.32361111111111113</v>
      </c>
      <c r="K29" s="5">
        <v>45196</v>
      </c>
      <c r="L29" s="6"/>
    </row>
    <row r="30" spans="1:14" ht="15.75" customHeight="1">
      <c r="A30" s="3" t="s">
        <v>5</v>
      </c>
      <c r="B30" s="3" t="s">
        <v>267</v>
      </c>
      <c r="C30" s="3" t="s">
        <v>267</v>
      </c>
      <c r="D30" s="3" t="s">
        <v>267</v>
      </c>
      <c r="E30" s="3" t="s">
        <v>267</v>
      </c>
      <c r="F30" s="3" t="s">
        <v>267</v>
      </c>
      <c r="G30" s="3"/>
      <c r="H30" s="3"/>
      <c r="I30" s="3"/>
      <c r="J30" s="98">
        <v>0.32430555555555557</v>
      </c>
      <c r="K30" s="5">
        <v>45204</v>
      </c>
      <c r="L30" s="6"/>
    </row>
    <row r="31" spans="1:14" ht="15.75" customHeight="1">
      <c r="A31" s="3" t="s">
        <v>5</v>
      </c>
      <c r="B31" s="3">
        <v>24.5</v>
      </c>
      <c r="C31" s="3">
        <v>16.75</v>
      </c>
      <c r="D31" s="3" t="s">
        <v>6</v>
      </c>
      <c r="E31" s="3"/>
      <c r="F31" s="3"/>
      <c r="G31" s="3"/>
      <c r="H31" s="3"/>
      <c r="I31" s="3"/>
      <c r="J31" s="4">
        <v>0.65069444444444446</v>
      </c>
      <c r="K31" s="5">
        <v>44855</v>
      </c>
      <c r="L31" s="6"/>
    </row>
    <row r="32" spans="1:14" ht="15.75" customHeight="1">
      <c r="A32" s="3" t="s">
        <v>5</v>
      </c>
      <c r="B32" s="3">
        <v>23</v>
      </c>
      <c r="C32" s="3">
        <v>13.5</v>
      </c>
      <c r="D32" s="3" t="s">
        <v>6</v>
      </c>
      <c r="E32" s="3"/>
      <c r="F32" s="3"/>
      <c r="G32" s="3">
        <f>B32-C32</f>
        <v>9.5</v>
      </c>
      <c r="H32" s="3"/>
      <c r="I32" s="3"/>
      <c r="J32" s="4">
        <v>0.67013888888888884</v>
      </c>
      <c r="K32" s="5">
        <v>45363</v>
      </c>
      <c r="L32" s="6"/>
    </row>
    <row r="33" spans="1:14" ht="15.75" customHeight="1">
      <c r="A33" s="3" t="s">
        <v>5</v>
      </c>
      <c r="B33" s="3">
        <v>30</v>
      </c>
      <c r="C33" s="3">
        <v>26</v>
      </c>
      <c r="D33" s="3" t="s">
        <v>6</v>
      </c>
      <c r="E33" s="3"/>
      <c r="F33" s="3"/>
      <c r="G33" s="3">
        <f>B33-C33</f>
        <v>4</v>
      </c>
      <c r="H33" s="3"/>
      <c r="I33" s="3"/>
      <c r="J33" s="4">
        <v>0.7993055555555556</v>
      </c>
      <c r="K33" s="5">
        <v>45427</v>
      </c>
      <c r="L33" s="6"/>
    </row>
    <row r="34" spans="1:14" ht="15.75" customHeight="1">
      <c r="A34" s="3" t="s">
        <v>5</v>
      </c>
      <c r="B34" s="3"/>
      <c r="C34" s="3">
        <v>10.5</v>
      </c>
      <c r="D34" s="3"/>
      <c r="E34" s="3"/>
      <c r="F34" s="3"/>
      <c r="G34" s="3"/>
      <c r="H34" s="3"/>
      <c r="I34" s="3"/>
      <c r="J34" s="4">
        <v>0.71527777777777779</v>
      </c>
      <c r="K34" s="5">
        <v>45245</v>
      </c>
      <c r="L34" s="6"/>
    </row>
    <row r="35" spans="1:14" ht="15.75" customHeight="1">
      <c r="A35" s="3" t="s">
        <v>5</v>
      </c>
      <c r="B35" s="3"/>
      <c r="C35" s="3"/>
      <c r="D35" s="3"/>
      <c r="E35" s="3"/>
      <c r="F35" s="3"/>
      <c r="G35" s="3"/>
      <c r="H35" s="3"/>
      <c r="I35" s="3"/>
      <c r="J35" s="4">
        <v>0.6875</v>
      </c>
      <c r="K35" s="5">
        <v>45567</v>
      </c>
      <c r="L35" s="6"/>
    </row>
    <row r="36" spans="1:14" ht="15.75" customHeight="1">
      <c r="A36" s="3" t="s">
        <v>7</v>
      </c>
      <c r="B36" s="8">
        <v>27</v>
      </c>
      <c r="C36" s="3">
        <v>17.5</v>
      </c>
      <c r="D36" s="3">
        <v>10.5</v>
      </c>
      <c r="E36" s="3">
        <v>36.5</v>
      </c>
      <c r="F36" s="3"/>
      <c r="G36" s="34">
        <f>C36+D36</f>
        <v>28</v>
      </c>
      <c r="H36" s="18">
        <f>E36-D36</f>
        <v>26</v>
      </c>
      <c r="I36" s="3"/>
      <c r="J36" s="9">
        <v>0.75694444444444453</v>
      </c>
      <c r="K36" s="5">
        <v>45056</v>
      </c>
      <c r="L36" s="6"/>
      <c r="N36" s="4"/>
    </row>
    <row r="37" spans="1:14" ht="14.4">
      <c r="A37" s="3" t="s">
        <v>7</v>
      </c>
      <c r="B37" s="3">
        <v>20</v>
      </c>
      <c r="C37" s="3">
        <v>13</v>
      </c>
      <c r="D37" s="3">
        <v>15.5</v>
      </c>
      <c r="E37" s="3">
        <v>16</v>
      </c>
      <c r="F37" s="3" t="s">
        <v>371</v>
      </c>
      <c r="G37" s="34">
        <v>28</v>
      </c>
      <c r="H37" s="18">
        <f>E37-D37</f>
        <v>0.5</v>
      </c>
      <c r="I37" s="3"/>
      <c r="J37" s="4">
        <v>0.41805555555555557</v>
      </c>
      <c r="K37" s="5">
        <v>45083</v>
      </c>
      <c r="L37" s="6"/>
      <c r="N37" s="4"/>
    </row>
    <row r="38" spans="1:14" ht="15.75" customHeight="1">
      <c r="A38" s="3" t="s">
        <v>7</v>
      </c>
      <c r="B38" s="3">
        <v>19</v>
      </c>
      <c r="C38" s="3">
        <v>12.5</v>
      </c>
      <c r="D38" s="3">
        <v>16</v>
      </c>
      <c r="E38" s="3" t="s">
        <v>28</v>
      </c>
      <c r="F38" s="3" t="s">
        <v>372</v>
      </c>
      <c r="G38" s="34">
        <v>28</v>
      </c>
      <c r="H38" s="34" t="s">
        <v>267</v>
      </c>
      <c r="I38" s="3"/>
      <c r="J38" s="4">
        <v>0.3923611111111111</v>
      </c>
      <c r="K38" s="5">
        <v>45103</v>
      </c>
      <c r="L38" s="6"/>
      <c r="N38" s="4"/>
    </row>
    <row r="39" spans="1:14" ht="15.75" customHeight="1">
      <c r="A39" s="3" t="s">
        <v>7</v>
      </c>
      <c r="B39" s="8" t="s">
        <v>267</v>
      </c>
      <c r="C39" s="3" t="s">
        <v>267</v>
      </c>
      <c r="D39" s="3" t="s">
        <v>268</v>
      </c>
      <c r="E39" s="3" t="s">
        <v>267</v>
      </c>
      <c r="F39" s="3" t="s">
        <v>267</v>
      </c>
      <c r="G39" s="34" t="s">
        <v>267</v>
      </c>
      <c r="H39" s="34" t="s">
        <v>267</v>
      </c>
      <c r="I39" s="3"/>
      <c r="J39" s="4">
        <v>0.3576388888888889</v>
      </c>
      <c r="K39" s="5">
        <v>45136</v>
      </c>
      <c r="L39" s="6"/>
      <c r="N39" s="4"/>
    </row>
    <row r="40" spans="1:14" ht="15.75" customHeight="1">
      <c r="A40" s="3" t="s">
        <v>7</v>
      </c>
      <c r="B40" s="8" t="s">
        <v>267</v>
      </c>
      <c r="C40" s="3" t="s">
        <v>267</v>
      </c>
      <c r="D40" s="3">
        <v>12</v>
      </c>
      <c r="E40" s="3" t="s">
        <v>267</v>
      </c>
      <c r="F40" s="3" t="s">
        <v>267</v>
      </c>
      <c r="G40" s="34" t="s">
        <v>267</v>
      </c>
      <c r="H40" s="34" t="s">
        <v>267</v>
      </c>
      <c r="I40" s="3"/>
      <c r="J40" s="4">
        <v>0.32361111111111113</v>
      </c>
      <c r="K40" s="5">
        <v>45142</v>
      </c>
      <c r="L40" s="6"/>
      <c r="N40" s="4"/>
    </row>
    <row r="41" spans="1:14" ht="15.75" customHeight="1">
      <c r="A41" s="3" t="s">
        <v>7</v>
      </c>
      <c r="B41" s="8">
        <v>21.5</v>
      </c>
      <c r="C41" s="3">
        <v>14.5</v>
      </c>
      <c r="D41" s="3">
        <v>13.5</v>
      </c>
      <c r="E41" s="3" t="s">
        <v>373</v>
      </c>
      <c r="F41" s="3" t="s">
        <v>374</v>
      </c>
      <c r="G41" s="34">
        <f>C41+D41</f>
        <v>28</v>
      </c>
      <c r="H41" s="18">
        <f>45-13.5</f>
        <v>31.5</v>
      </c>
      <c r="I41" s="34">
        <f>14.5-1</f>
        <v>13.5</v>
      </c>
      <c r="J41" s="4">
        <v>0.4152777777777778</v>
      </c>
      <c r="K41" s="5">
        <v>45147</v>
      </c>
      <c r="L41" s="6"/>
      <c r="N41" s="4"/>
    </row>
    <row r="42" spans="1:14" ht="15.75" customHeight="1">
      <c r="A42" s="3" t="s">
        <v>7</v>
      </c>
      <c r="B42" s="8">
        <v>27</v>
      </c>
      <c r="C42" s="3">
        <v>20.5</v>
      </c>
      <c r="D42" s="3">
        <v>7</v>
      </c>
      <c r="E42" s="3" t="s">
        <v>267</v>
      </c>
      <c r="F42" s="3" t="s">
        <v>375</v>
      </c>
      <c r="G42" s="34">
        <f>C42+D42</f>
        <v>27.5</v>
      </c>
      <c r="H42" s="34" t="s">
        <v>267</v>
      </c>
      <c r="I42" s="34">
        <f>20.5-6</f>
        <v>14.5</v>
      </c>
      <c r="J42" s="4">
        <v>0.34930555555555554</v>
      </c>
      <c r="K42" s="5">
        <v>45153</v>
      </c>
      <c r="L42" s="6"/>
      <c r="N42" s="4"/>
    </row>
    <row r="43" spans="1:14" ht="15.75" customHeight="1">
      <c r="A43" s="3" t="s">
        <v>7</v>
      </c>
      <c r="B43" s="8">
        <v>22</v>
      </c>
      <c r="C43" s="3">
        <v>16.5</v>
      </c>
      <c r="D43" s="3">
        <v>11.5</v>
      </c>
      <c r="E43" s="3" t="s">
        <v>459</v>
      </c>
      <c r="F43" s="3" t="s">
        <v>534</v>
      </c>
      <c r="G43" s="34">
        <f>C43+D43</f>
        <v>28</v>
      </c>
      <c r="H43" s="18">
        <f>11.5-1</f>
        <v>10.5</v>
      </c>
      <c r="I43" s="34">
        <f>16.5-2</f>
        <v>14.5</v>
      </c>
      <c r="J43" s="4">
        <v>0.34027777777777773</v>
      </c>
      <c r="K43" s="5">
        <v>45160</v>
      </c>
      <c r="L43" s="6"/>
      <c r="N43" s="4"/>
    </row>
    <row r="44" spans="1:14" ht="15.75" customHeight="1">
      <c r="A44" s="3" t="s">
        <v>7</v>
      </c>
      <c r="B44" s="87" t="s">
        <v>267</v>
      </c>
      <c r="C44" s="87" t="s">
        <v>267</v>
      </c>
      <c r="D44" s="3" t="s">
        <v>514</v>
      </c>
      <c r="E44" s="3" t="s">
        <v>267</v>
      </c>
      <c r="F44" s="3" t="s">
        <v>267</v>
      </c>
      <c r="G44" s="34"/>
      <c r="H44" s="18"/>
      <c r="I44" s="3"/>
      <c r="J44" s="4">
        <v>0.34513888888888888</v>
      </c>
      <c r="K44" s="5">
        <v>45189</v>
      </c>
      <c r="L44" s="6"/>
      <c r="N44" s="4"/>
    </row>
    <row r="45" spans="1:14" ht="15.75" customHeight="1">
      <c r="A45" s="3" t="s">
        <v>7</v>
      </c>
      <c r="B45" s="3"/>
      <c r="C45" s="3"/>
      <c r="D45" s="3" t="s">
        <v>268</v>
      </c>
      <c r="E45" s="3"/>
      <c r="F45" s="3"/>
      <c r="G45" s="3"/>
      <c r="H45" s="3"/>
      <c r="I45" s="3"/>
      <c r="J45" s="4">
        <v>0.34652777777777777</v>
      </c>
      <c r="K45" s="5">
        <v>45196</v>
      </c>
      <c r="L45" s="6"/>
    </row>
    <row r="46" spans="1:14" ht="15.75" customHeight="1">
      <c r="A46" s="3" t="s">
        <v>7</v>
      </c>
      <c r="B46" s="3">
        <v>26.5</v>
      </c>
      <c r="C46" s="3">
        <v>20</v>
      </c>
      <c r="D46" s="3">
        <v>8</v>
      </c>
      <c r="E46" s="3"/>
      <c r="F46" s="3"/>
      <c r="G46" s="3"/>
      <c r="H46" s="3"/>
      <c r="I46" s="3"/>
      <c r="J46" s="4">
        <v>0.34930555555555554</v>
      </c>
      <c r="K46" s="5">
        <v>45204</v>
      </c>
      <c r="L46" s="6"/>
    </row>
    <row r="47" spans="1:14" ht="15.75" customHeight="1">
      <c r="A47" s="3" t="s">
        <v>7</v>
      </c>
      <c r="B47" s="3">
        <v>30.5</v>
      </c>
      <c r="C47" s="3">
        <v>24</v>
      </c>
      <c r="D47" s="3">
        <v>4</v>
      </c>
      <c r="E47" s="3"/>
      <c r="F47" s="3"/>
      <c r="G47" s="3"/>
      <c r="H47" s="3"/>
      <c r="I47" s="3"/>
      <c r="J47" s="4">
        <v>0.50069444444444444</v>
      </c>
      <c r="K47" s="5">
        <v>45217</v>
      </c>
      <c r="L47" s="16" t="s">
        <v>624</v>
      </c>
      <c r="M47" s="17" t="s">
        <v>627</v>
      </c>
    </row>
    <row r="48" spans="1:14" ht="15.75" customHeight="1">
      <c r="A48" s="3" t="s">
        <v>7</v>
      </c>
      <c r="B48" s="3">
        <v>30</v>
      </c>
      <c r="C48" s="3">
        <v>17</v>
      </c>
      <c r="D48" s="3">
        <v>4.5</v>
      </c>
      <c r="E48" s="3"/>
      <c r="F48" s="3"/>
      <c r="G48" s="3"/>
      <c r="H48" s="3"/>
      <c r="I48" s="3"/>
      <c r="J48" s="4">
        <v>0.47500000000000003</v>
      </c>
      <c r="K48" s="5">
        <v>45245</v>
      </c>
      <c r="L48" s="16" t="s">
        <v>681</v>
      </c>
      <c r="M48" s="17"/>
    </row>
    <row r="49" spans="1:14" ht="15.75" customHeight="1">
      <c r="A49" s="3" t="s">
        <v>7</v>
      </c>
      <c r="B49" s="3">
        <v>25.5</v>
      </c>
      <c r="C49" s="3">
        <v>13.5</v>
      </c>
      <c r="D49" s="3">
        <v>9.5</v>
      </c>
      <c r="E49" s="3"/>
      <c r="F49" s="3"/>
      <c r="G49" s="133">
        <f>C49+D49</f>
        <v>23</v>
      </c>
      <c r="H49" s="3"/>
      <c r="I49" s="3"/>
      <c r="J49" s="4">
        <v>0.48125000000000001</v>
      </c>
      <c r="K49" s="5">
        <v>45363</v>
      </c>
      <c r="L49" s="16"/>
      <c r="M49" s="17"/>
    </row>
    <row r="50" spans="1:14" ht="15.75" customHeight="1">
      <c r="A50" s="3" t="s">
        <v>7</v>
      </c>
      <c r="B50" s="3">
        <v>25</v>
      </c>
      <c r="C50" s="3">
        <v>11.5</v>
      </c>
      <c r="D50" s="3">
        <v>11.5</v>
      </c>
      <c r="E50" s="3" t="s">
        <v>723</v>
      </c>
      <c r="F50" s="3" t="s">
        <v>723</v>
      </c>
      <c r="G50" s="133">
        <f>C50+D50</f>
        <v>23</v>
      </c>
      <c r="H50" s="3"/>
      <c r="I50" s="3"/>
      <c r="J50" s="4">
        <v>0.50486111111111109</v>
      </c>
      <c r="K50" s="5">
        <v>45427</v>
      </c>
      <c r="L50" s="16"/>
      <c r="M50" s="17"/>
    </row>
    <row r="51" spans="1:14" ht="15.75" customHeight="1">
      <c r="A51" s="3" t="s">
        <v>7</v>
      </c>
      <c r="B51" s="3"/>
      <c r="C51" s="3"/>
      <c r="D51" s="3" t="s">
        <v>704</v>
      </c>
      <c r="E51" s="3" t="s">
        <v>705</v>
      </c>
      <c r="F51" s="3" t="s">
        <v>705</v>
      </c>
      <c r="G51" s="3"/>
      <c r="H51" s="3"/>
      <c r="I51" s="3"/>
      <c r="J51" s="4">
        <v>0.39166666666666666</v>
      </c>
      <c r="K51" s="5">
        <v>45489</v>
      </c>
      <c r="L51" s="16"/>
      <c r="M51" s="17"/>
    </row>
    <row r="52" spans="1:14" s="4" customFormat="1" ht="15.75" customHeight="1">
      <c r="A52" s="3" t="s">
        <v>7</v>
      </c>
      <c r="D52" s="4" t="s">
        <v>764</v>
      </c>
      <c r="E52" s="4" t="s">
        <v>763</v>
      </c>
      <c r="F52" s="4" t="s">
        <v>763</v>
      </c>
      <c r="J52" s="4">
        <v>0.39583333333333331</v>
      </c>
      <c r="K52" s="5">
        <v>45497</v>
      </c>
    </row>
    <row r="53" spans="1:14" s="4" customFormat="1" ht="15.75" customHeight="1">
      <c r="A53" s="3" t="s">
        <v>7</v>
      </c>
      <c r="B53" s="3">
        <v>32.5</v>
      </c>
      <c r="C53" s="3">
        <v>19.5</v>
      </c>
      <c r="D53" s="3">
        <v>3.5</v>
      </c>
      <c r="E53" s="3"/>
      <c r="F53" s="3"/>
      <c r="G53" s="133">
        <f>C53+D53</f>
        <v>23</v>
      </c>
      <c r="J53" s="4">
        <v>0.40069444444444446</v>
      </c>
      <c r="K53" s="5">
        <v>45503</v>
      </c>
      <c r="L53" s="4" t="s">
        <v>797</v>
      </c>
    </row>
    <row r="54" spans="1:14" s="4" customFormat="1" ht="15.75" customHeight="1">
      <c r="A54" s="3" t="s">
        <v>7</v>
      </c>
      <c r="B54" s="3">
        <v>26</v>
      </c>
      <c r="C54" s="3">
        <v>16.5</v>
      </c>
      <c r="D54" s="3">
        <v>7</v>
      </c>
      <c r="E54" s="3"/>
      <c r="F54" s="3"/>
      <c r="G54" s="133"/>
      <c r="J54" s="4">
        <v>0.57708333333333328</v>
      </c>
      <c r="K54" s="5">
        <v>45567</v>
      </c>
    </row>
    <row r="55" spans="1:14" ht="15.75" customHeight="1">
      <c r="A55" s="3" t="s">
        <v>8</v>
      </c>
      <c r="B55" s="8">
        <v>19.5</v>
      </c>
      <c r="C55" s="3">
        <v>16</v>
      </c>
      <c r="D55" s="3"/>
      <c r="E55" s="3">
        <v>20.5</v>
      </c>
      <c r="F55" s="3"/>
      <c r="G55" s="34"/>
      <c r="H55" s="18">
        <f>20.5+C55</f>
        <v>36.5</v>
      </c>
      <c r="I55" s="3"/>
      <c r="J55" s="4">
        <v>0.57638888888888895</v>
      </c>
      <c r="K55" s="5">
        <v>45031</v>
      </c>
      <c r="L55" s="6"/>
      <c r="N55" s="4"/>
    </row>
    <row r="56" spans="1:14" ht="14.4">
      <c r="A56" s="3" t="s">
        <v>8</v>
      </c>
      <c r="B56" s="3">
        <v>11.5</v>
      </c>
      <c r="C56" s="3">
        <v>10</v>
      </c>
      <c r="D56" s="3" t="s">
        <v>376</v>
      </c>
      <c r="E56" s="3">
        <v>5.5</v>
      </c>
      <c r="F56" s="3" t="s">
        <v>377</v>
      </c>
      <c r="G56" s="34">
        <f>10+45</f>
        <v>55</v>
      </c>
      <c r="H56" s="52">
        <f>45+10</f>
        <v>55</v>
      </c>
      <c r="I56">
        <f>10+5.5</f>
        <v>15.5</v>
      </c>
      <c r="J56" s="4">
        <v>0.44236111111111115</v>
      </c>
      <c r="K56" s="5">
        <v>45083</v>
      </c>
      <c r="L56" s="6"/>
      <c r="N56" s="4"/>
    </row>
    <row r="57" spans="1:14" ht="15.75" customHeight="1">
      <c r="A57" s="3" t="s">
        <v>8</v>
      </c>
      <c r="B57" s="3">
        <v>21.5</v>
      </c>
      <c r="C57" s="3">
        <v>14</v>
      </c>
      <c r="D57" s="3" t="s">
        <v>378</v>
      </c>
      <c r="E57" s="3" t="s">
        <v>379</v>
      </c>
      <c r="F57" s="3" t="s">
        <v>380</v>
      </c>
      <c r="G57" s="34">
        <f>40+14</f>
        <v>54</v>
      </c>
      <c r="H57" s="34">
        <f>40+14</f>
        <v>54</v>
      </c>
      <c r="I57" s="34">
        <f>14-2</f>
        <v>12</v>
      </c>
      <c r="J57" s="4">
        <v>0.41388888888888886</v>
      </c>
      <c r="K57" s="5">
        <v>45103</v>
      </c>
      <c r="L57" s="6"/>
      <c r="N57" s="4"/>
    </row>
    <row r="58" spans="1:14" ht="15.75" customHeight="1">
      <c r="A58" s="3" t="s">
        <v>8</v>
      </c>
      <c r="B58" s="8" t="s">
        <v>267</v>
      </c>
      <c r="C58" s="3" t="s">
        <v>267</v>
      </c>
      <c r="D58" s="3" t="s">
        <v>267</v>
      </c>
      <c r="E58" s="3" t="s">
        <v>267</v>
      </c>
      <c r="F58" s="3" t="s">
        <v>267</v>
      </c>
      <c r="G58" s="34" t="s">
        <v>267</v>
      </c>
      <c r="H58" s="34" t="s">
        <v>267</v>
      </c>
      <c r="I58" s="3"/>
      <c r="J58" s="4">
        <v>0.37638888888888888</v>
      </c>
      <c r="K58" s="5">
        <v>45136</v>
      </c>
      <c r="L58" s="6"/>
      <c r="N58" s="4"/>
    </row>
    <row r="59" spans="1:14" ht="15.75" customHeight="1">
      <c r="A59" s="3" t="s">
        <v>8</v>
      </c>
      <c r="B59" s="8" t="s">
        <v>267</v>
      </c>
      <c r="C59" s="3" t="s">
        <v>267</v>
      </c>
      <c r="D59" s="3" t="s">
        <v>267</v>
      </c>
      <c r="E59" s="18"/>
      <c r="F59" s="3" t="s">
        <v>267</v>
      </c>
      <c r="G59" s="34" t="s">
        <v>267</v>
      </c>
      <c r="H59" s="34" t="s">
        <v>267</v>
      </c>
      <c r="I59" s="3"/>
      <c r="J59" s="4">
        <v>0.3444444444444445</v>
      </c>
      <c r="K59" s="5">
        <v>45142</v>
      </c>
      <c r="L59" s="6"/>
      <c r="N59" s="4"/>
    </row>
    <row r="60" spans="1:14" ht="15.75" customHeight="1">
      <c r="A60" s="3" t="s">
        <v>8</v>
      </c>
      <c r="B60" s="8">
        <v>15</v>
      </c>
      <c r="C60" s="3">
        <v>10.75</v>
      </c>
      <c r="D60" s="3" t="s">
        <v>381</v>
      </c>
      <c r="E60" s="3" t="s">
        <v>382</v>
      </c>
      <c r="F60" s="3" t="s">
        <v>367</v>
      </c>
      <c r="G60" s="34">
        <f>10.75+42.5</f>
        <v>53.25</v>
      </c>
      <c r="H60" s="34">
        <f>42.5+10.75</f>
        <v>53.25</v>
      </c>
      <c r="I60" s="34">
        <f>10.75+2</f>
        <v>12.75</v>
      </c>
      <c r="J60" s="4">
        <v>0.43055555555555558</v>
      </c>
      <c r="K60" s="5">
        <v>45147</v>
      </c>
      <c r="L60" s="6"/>
      <c r="N60" s="4"/>
    </row>
    <row r="61" spans="1:14" ht="15.75" customHeight="1">
      <c r="A61" s="3" t="s">
        <v>8</v>
      </c>
      <c r="B61" s="8">
        <v>18</v>
      </c>
      <c r="C61" s="3">
        <v>14</v>
      </c>
      <c r="D61" s="3">
        <v>39.5</v>
      </c>
      <c r="E61" s="3"/>
      <c r="F61" s="3"/>
      <c r="G61" s="34">
        <f>D61+C61</f>
        <v>53.5</v>
      </c>
      <c r="H61" s="34">
        <f>D61+C61</f>
        <v>53.5</v>
      </c>
      <c r="I61" s="3"/>
      <c r="J61" s="4">
        <v>0.3666666666666667</v>
      </c>
      <c r="K61" s="5">
        <v>45153</v>
      </c>
      <c r="L61" s="6"/>
      <c r="N61" s="4"/>
    </row>
    <row r="62" spans="1:14" ht="15.75" customHeight="1">
      <c r="A62" s="3" t="s">
        <v>8</v>
      </c>
      <c r="B62" s="8">
        <v>17</v>
      </c>
      <c r="C62" s="3">
        <v>12</v>
      </c>
      <c r="D62" s="3" t="s">
        <v>461</v>
      </c>
      <c r="E62" s="3" t="s">
        <v>462</v>
      </c>
      <c r="F62" s="3" t="s">
        <v>462</v>
      </c>
      <c r="G62" s="34">
        <f>12+41</f>
        <v>53</v>
      </c>
      <c r="H62" s="34">
        <f>12+41</f>
        <v>53</v>
      </c>
      <c r="I62" s="34">
        <f>12</f>
        <v>12</v>
      </c>
      <c r="J62" s="4">
        <v>0.37222222222222223</v>
      </c>
      <c r="K62" s="5">
        <v>45160</v>
      </c>
      <c r="L62" s="6"/>
      <c r="N62" s="4"/>
    </row>
    <row r="63" spans="1:14" ht="15.75" customHeight="1">
      <c r="A63" s="3" t="s">
        <v>8</v>
      </c>
      <c r="B63" s="8">
        <v>0</v>
      </c>
      <c r="C63" s="3" t="s">
        <v>517</v>
      </c>
      <c r="D63" s="3" t="s">
        <v>518</v>
      </c>
      <c r="E63" s="3" t="s">
        <v>519</v>
      </c>
      <c r="F63" s="3" t="s">
        <v>519</v>
      </c>
      <c r="G63" s="34"/>
      <c r="H63" s="34"/>
      <c r="I63" s="3"/>
      <c r="J63" s="4">
        <v>0.3611111111111111</v>
      </c>
      <c r="K63" s="5">
        <v>45189</v>
      </c>
      <c r="L63" s="6"/>
      <c r="N63" s="4"/>
    </row>
    <row r="64" spans="1:14" ht="15.75" customHeight="1">
      <c r="A64" s="3" t="s">
        <v>8</v>
      </c>
      <c r="B64" s="3"/>
      <c r="C64" s="3"/>
      <c r="D64" s="3" t="s">
        <v>586</v>
      </c>
      <c r="E64" s="3" t="s">
        <v>587</v>
      </c>
      <c r="F64" s="3" t="s">
        <v>587</v>
      </c>
      <c r="G64" s="3"/>
      <c r="H64" s="3"/>
      <c r="I64" s="3"/>
      <c r="J64" s="4">
        <v>0.37013888888888885</v>
      </c>
      <c r="K64" s="5">
        <v>45196</v>
      </c>
      <c r="L64" s="6"/>
    </row>
    <row r="65" spans="1:14" ht="15.75" customHeight="1">
      <c r="A65" s="3" t="s">
        <v>8</v>
      </c>
      <c r="B65" s="3">
        <v>17</v>
      </c>
      <c r="C65" s="3">
        <v>13</v>
      </c>
      <c r="D65" s="3">
        <v>40</v>
      </c>
      <c r="E65" s="3" t="s">
        <v>638</v>
      </c>
      <c r="F65" s="3" t="s">
        <v>638</v>
      </c>
      <c r="G65" s="3"/>
      <c r="H65" s="3"/>
      <c r="I65" s="34">
        <f>13-1.5</f>
        <v>11.5</v>
      </c>
      <c r="J65" s="98">
        <v>0.36458333333333331</v>
      </c>
      <c r="K65" s="5">
        <v>45204</v>
      </c>
      <c r="L65" s="6"/>
    </row>
    <row r="66" spans="1:14" ht="15.75" customHeight="1">
      <c r="A66" s="3" t="s">
        <v>8</v>
      </c>
      <c r="B66" s="3">
        <v>16</v>
      </c>
      <c r="C66" s="3">
        <v>11.5</v>
      </c>
      <c r="D66" s="3">
        <v>41.5</v>
      </c>
      <c r="E66" s="3"/>
      <c r="F66" s="3"/>
      <c r="G66" s="3"/>
      <c r="H66" s="3"/>
      <c r="I66" s="3"/>
      <c r="J66" s="4">
        <v>0.52708333333333335</v>
      </c>
      <c r="K66" s="5">
        <v>45217</v>
      </c>
      <c r="L66" s="16" t="s">
        <v>625</v>
      </c>
      <c r="M66" s="17" t="s">
        <v>626</v>
      </c>
    </row>
    <row r="67" spans="1:14" ht="15.75" customHeight="1">
      <c r="A67" s="3" t="s">
        <v>8</v>
      </c>
      <c r="B67" s="3"/>
      <c r="C67" s="3"/>
      <c r="D67" s="3"/>
      <c r="E67" s="3"/>
      <c r="F67" s="3"/>
      <c r="G67" s="3"/>
      <c r="H67" s="3"/>
      <c r="I67" s="3"/>
      <c r="J67" s="4"/>
      <c r="K67" s="5">
        <v>45245</v>
      </c>
      <c r="L67" s="16"/>
      <c r="M67" s="17"/>
    </row>
    <row r="68" spans="1:14" ht="15.75" customHeight="1">
      <c r="A68" s="3" t="s">
        <v>8</v>
      </c>
      <c r="B68" s="3">
        <v>13</v>
      </c>
      <c r="C68" s="3">
        <v>8.5</v>
      </c>
      <c r="D68" s="3">
        <v>15</v>
      </c>
      <c r="E68" s="3"/>
      <c r="F68" s="3"/>
      <c r="G68" s="133">
        <f>C68+D68</f>
        <v>23.5</v>
      </c>
      <c r="H68" s="3"/>
      <c r="I68" s="3"/>
      <c r="J68" s="4">
        <v>0.49652777777777779</v>
      </c>
      <c r="K68" s="5">
        <v>45363</v>
      </c>
      <c r="L68" s="16"/>
      <c r="M68" s="17"/>
    </row>
    <row r="69" spans="1:14" ht="15.75" customHeight="1">
      <c r="A69" s="3" t="s">
        <v>8</v>
      </c>
      <c r="B69" s="3">
        <v>14</v>
      </c>
      <c r="C69" s="3">
        <v>10</v>
      </c>
      <c r="D69" s="3" t="s">
        <v>724</v>
      </c>
      <c r="E69" s="3" t="s">
        <v>725</v>
      </c>
      <c r="F69" s="3" t="s">
        <v>725</v>
      </c>
      <c r="G69" s="133">
        <f>C69+14</f>
        <v>24</v>
      </c>
      <c r="H69" s="3"/>
      <c r="I69" s="3">
        <f>14-2</f>
        <v>12</v>
      </c>
      <c r="J69" s="4">
        <v>0.52361111111111114</v>
      </c>
      <c r="K69" s="5">
        <v>45427</v>
      </c>
      <c r="L69" s="16" t="s">
        <v>726</v>
      </c>
      <c r="M69" s="17"/>
    </row>
    <row r="70" spans="1:14" ht="15.75" customHeight="1">
      <c r="A70" s="3" t="s">
        <v>8</v>
      </c>
      <c r="B70" s="3">
        <v>12</v>
      </c>
      <c r="C70" s="3">
        <v>9</v>
      </c>
      <c r="D70" s="3" t="s">
        <v>701</v>
      </c>
      <c r="E70" s="3" t="s">
        <v>702</v>
      </c>
      <c r="F70" s="3" t="s">
        <v>702</v>
      </c>
      <c r="G70" s="133">
        <f>C70+15</f>
        <v>24</v>
      </c>
      <c r="H70" s="3"/>
      <c r="I70" s="3">
        <f>15-1.5</f>
        <v>13.5</v>
      </c>
      <c r="J70" s="4">
        <v>0.41319444444444442</v>
      </c>
      <c r="K70" s="5">
        <v>45489</v>
      </c>
      <c r="L70" s="16"/>
      <c r="M70" s="17"/>
    </row>
    <row r="71" spans="1:14" s="4" customFormat="1" ht="15.75" customHeight="1">
      <c r="A71" s="3" t="s">
        <v>8</v>
      </c>
      <c r="B71" s="3">
        <v>18.5</v>
      </c>
      <c r="C71" s="3">
        <v>15</v>
      </c>
      <c r="D71" s="3" t="s">
        <v>766</v>
      </c>
      <c r="E71" s="3" t="s">
        <v>767</v>
      </c>
      <c r="F71" s="3" t="s">
        <v>767</v>
      </c>
      <c r="G71" s="133">
        <f>C71+9</f>
        <v>24</v>
      </c>
      <c r="H71" s="3"/>
      <c r="I71" s="3"/>
      <c r="J71" s="4">
        <v>0.41249999999999998</v>
      </c>
      <c r="K71" s="5">
        <v>45497</v>
      </c>
    </row>
    <row r="72" spans="1:14" s="4" customFormat="1" ht="15.75" customHeight="1">
      <c r="A72" s="3" t="s">
        <v>8</v>
      </c>
      <c r="B72" s="3">
        <v>17</v>
      </c>
      <c r="C72" s="3">
        <v>13</v>
      </c>
      <c r="D72" s="3" t="s">
        <v>804</v>
      </c>
      <c r="E72" s="3"/>
      <c r="F72" s="3"/>
      <c r="G72" s="133">
        <f>C72+11</f>
        <v>24</v>
      </c>
      <c r="H72" s="3"/>
      <c r="I72" s="3"/>
      <c r="J72" s="4">
        <v>0.41875000000000001</v>
      </c>
      <c r="K72" s="5">
        <v>45503</v>
      </c>
      <c r="L72" s="4" t="s">
        <v>797</v>
      </c>
    </row>
    <row r="73" spans="1:14" s="4" customFormat="1" ht="15.75" customHeight="1">
      <c r="A73" s="3" t="s">
        <v>8</v>
      </c>
      <c r="B73" s="3">
        <v>11</v>
      </c>
      <c r="C73" s="3">
        <v>7</v>
      </c>
      <c r="D73" s="3">
        <v>17.5</v>
      </c>
      <c r="E73" s="3"/>
      <c r="F73" s="3"/>
      <c r="G73" s="133"/>
      <c r="H73" s="3"/>
      <c r="I73" s="3"/>
      <c r="J73" s="4">
        <v>0.59097222222222223</v>
      </c>
      <c r="K73" s="5">
        <v>45567</v>
      </c>
    </row>
    <row r="74" spans="1:14" ht="15" customHeight="1">
      <c r="A74" s="3" t="s">
        <v>9</v>
      </c>
      <c r="B74" s="8">
        <v>26.5</v>
      </c>
      <c r="C74" s="3">
        <v>20</v>
      </c>
      <c r="D74" s="3">
        <v>13.5</v>
      </c>
      <c r="E74" s="3">
        <v>27</v>
      </c>
      <c r="F74" s="3"/>
      <c r="G74" s="34">
        <f>C74+D74</f>
        <v>33.5</v>
      </c>
      <c r="H74" s="34">
        <f>E74-D74</f>
        <v>13.5</v>
      </c>
      <c r="I74" s="3"/>
      <c r="J74" s="4">
        <v>0.78541666666666676</v>
      </c>
      <c r="K74" s="5">
        <v>45056</v>
      </c>
      <c r="L74" s="6"/>
      <c r="N74" s="4"/>
    </row>
    <row r="75" spans="1:14" ht="14.4">
      <c r="A75" s="3" t="s">
        <v>9</v>
      </c>
      <c r="B75" s="3">
        <v>4</v>
      </c>
      <c r="C75" s="3" t="s">
        <v>383</v>
      </c>
      <c r="D75" s="3">
        <v>36</v>
      </c>
      <c r="E75" s="3" t="s">
        <v>10</v>
      </c>
      <c r="F75" s="6"/>
      <c r="G75" s="34" t="s">
        <v>452</v>
      </c>
      <c r="H75" s="34" t="s">
        <v>267</v>
      </c>
      <c r="I75" s="3"/>
      <c r="J75" s="4">
        <v>0.47222222222222227</v>
      </c>
      <c r="K75" s="5">
        <v>45083</v>
      </c>
      <c r="L75" s="6"/>
      <c r="N75" s="4"/>
    </row>
    <row r="76" spans="1:14" ht="15.75" customHeight="1">
      <c r="A76" s="3" t="s">
        <v>9</v>
      </c>
      <c r="B76" s="3">
        <v>7</v>
      </c>
      <c r="C76" s="3">
        <v>5.5</v>
      </c>
      <c r="D76" s="3">
        <v>34</v>
      </c>
      <c r="E76" s="3" t="s">
        <v>10</v>
      </c>
      <c r="F76" s="6"/>
      <c r="G76" s="34">
        <f>C76+D76</f>
        <v>39.5</v>
      </c>
      <c r="H76" s="34" t="s">
        <v>267</v>
      </c>
      <c r="I76" s="3"/>
      <c r="J76" s="4">
        <v>0.43055555555555558</v>
      </c>
      <c r="K76" s="5">
        <v>45103</v>
      </c>
      <c r="L76" s="6"/>
      <c r="N76" s="4"/>
    </row>
    <row r="77" spans="1:14" ht="15.75" customHeight="1">
      <c r="A77" s="3" t="s">
        <v>9</v>
      </c>
      <c r="B77" s="8" t="s">
        <v>267</v>
      </c>
      <c r="C77" s="3" t="s">
        <v>267</v>
      </c>
      <c r="D77" s="3" t="s">
        <v>268</v>
      </c>
      <c r="E77" s="3" t="s">
        <v>267</v>
      </c>
      <c r="F77" s="3" t="s">
        <v>267</v>
      </c>
      <c r="G77" s="34" t="s">
        <v>267</v>
      </c>
      <c r="H77" s="34" t="s">
        <v>267</v>
      </c>
      <c r="I77" s="3"/>
      <c r="J77" s="4">
        <v>0.39583333333333331</v>
      </c>
      <c r="K77" s="5">
        <v>45136</v>
      </c>
      <c r="L77" s="6"/>
      <c r="N77" s="4"/>
    </row>
    <row r="78" spans="1:14" ht="15.75" customHeight="1">
      <c r="A78" s="3" t="s">
        <v>9</v>
      </c>
      <c r="B78" s="8" t="s">
        <v>267</v>
      </c>
      <c r="C78" s="3" t="s">
        <v>267</v>
      </c>
      <c r="D78" s="3">
        <v>8</v>
      </c>
      <c r="E78" s="3" t="s">
        <v>267</v>
      </c>
      <c r="F78" s="3" t="s">
        <v>267</v>
      </c>
      <c r="G78" s="34" t="s">
        <v>267</v>
      </c>
      <c r="H78" s="34" t="s">
        <v>267</v>
      </c>
      <c r="I78" s="3"/>
      <c r="J78" s="4">
        <v>0.36458333333333331</v>
      </c>
      <c r="K78" s="5">
        <v>45142</v>
      </c>
      <c r="L78" s="6"/>
      <c r="N78" s="4"/>
    </row>
    <row r="79" spans="1:14" ht="15.75" customHeight="1">
      <c r="A79" s="3" t="s">
        <v>9</v>
      </c>
      <c r="B79" s="8">
        <v>20.5</v>
      </c>
      <c r="C79" s="3">
        <v>19</v>
      </c>
      <c r="D79" s="3">
        <v>20</v>
      </c>
      <c r="E79" s="3" t="s">
        <v>267</v>
      </c>
      <c r="F79" s="3" t="s">
        <v>267</v>
      </c>
      <c r="G79" s="34">
        <f>C79+D79</f>
        <v>39</v>
      </c>
      <c r="H79" s="34" t="s">
        <v>267</v>
      </c>
      <c r="I79" s="3"/>
      <c r="J79" s="4">
        <v>0.4513888888888889</v>
      </c>
      <c r="K79" s="5">
        <v>45147</v>
      </c>
      <c r="L79" s="6"/>
      <c r="N79" s="4"/>
    </row>
    <row r="80" spans="1:14" ht="15.75" customHeight="1">
      <c r="A80" s="3" t="s">
        <v>9</v>
      </c>
      <c r="B80" s="8" t="s">
        <v>268</v>
      </c>
      <c r="C80" s="3" t="s">
        <v>268</v>
      </c>
      <c r="D80" s="3" t="s">
        <v>268</v>
      </c>
      <c r="E80" s="3" t="s">
        <v>298</v>
      </c>
      <c r="F80" s="3" t="s">
        <v>298</v>
      </c>
      <c r="G80" s="34" t="s">
        <v>267</v>
      </c>
      <c r="H80" s="34" t="s">
        <v>267</v>
      </c>
      <c r="I80" s="3"/>
      <c r="J80" s="4">
        <v>0.38750000000000001</v>
      </c>
      <c r="K80" s="5">
        <v>45153</v>
      </c>
      <c r="L80" s="16" t="s">
        <v>328</v>
      </c>
      <c r="N80" s="4"/>
    </row>
    <row r="81" spans="1:14" ht="15.75" customHeight="1">
      <c r="A81" s="3" t="s">
        <v>9</v>
      </c>
      <c r="B81" s="8">
        <v>25.5</v>
      </c>
      <c r="C81" s="3">
        <v>24.5</v>
      </c>
      <c r="D81" s="3">
        <v>14</v>
      </c>
      <c r="E81" s="3" t="s">
        <v>298</v>
      </c>
      <c r="F81" s="3" t="s">
        <v>298</v>
      </c>
      <c r="G81" s="34">
        <f>C81+D81</f>
        <v>38.5</v>
      </c>
      <c r="H81" s="34" t="s">
        <v>267</v>
      </c>
      <c r="I81" s="3"/>
      <c r="J81" s="4">
        <v>0.3923611111111111</v>
      </c>
      <c r="K81" s="5">
        <v>45160</v>
      </c>
      <c r="L81" s="16"/>
      <c r="N81" s="4"/>
    </row>
    <row r="82" spans="1:14" ht="15.75" customHeight="1">
      <c r="A82" s="3" t="s">
        <v>9</v>
      </c>
      <c r="B82" s="8" t="s">
        <v>267</v>
      </c>
      <c r="C82" s="3" t="s">
        <v>267</v>
      </c>
      <c r="D82" s="3">
        <v>18</v>
      </c>
      <c r="E82" s="3" t="s">
        <v>267</v>
      </c>
      <c r="F82" s="3" t="s">
        <v>267</v>
      </c>
      <c r="G82" s="34"/>
      <c r="H82" s="34"/>
      <c r="I82" s="3"/>
      <c r="J82" s="4">
        <v>0.37916666666666665</v>
      </c>
      <c r="K82" s="5">
        <v>45189</v>
      </c>
      <c r="L82" s="16"/>
      <c r="N82" s="4"/>
    </row>
    <row r="83" spans="1:14" ht="15.75" customHeight="1">
      <c r="A83" s="3" t="s">
        <v>9</v>
      </c>
      <c r="B83" s="3"/>
      <c r="C83" s="3"/>
      <c r="D83" s="3" t="s">
        <v>268</v>
      </c>
      <c r="E83" s="3"/>
      <c r="F83" s="3"/>
      <c r="G83" s="3"/>
      <c r="H83" s="3"/>
      <c r="I83" s="3"/>
      <c r="J83" s="4">
        <v>0.39027777777777778</v>
      </c>
      <c r="K83" s="5">
        <v>45196</v>
      </c>
      <c r="L83" s="6"/>
    </row>
    <row r="84" spans="1:14" ht="15.75" customHeight="1">
      <c r="A84" s="3" t="s">
        <v>9</v>
      </c>
      <c r="B84" s="3">
        <v>22</v>
      </c>
      <c r="C84" s="3">
        <v>21</v>
      </c>
      <c r="D84" s="3">
        <v>17.5</v>
      </c>
      <c r="E84" s="3" t="s">
        <v>267</v>
      </c>
      <c r="F84" s="3" t="s">
        <v>267</v>
      </c>
      <c r="G84" s="3"/>
      <c r="H84" s="3"/>
      <c r="I84" s="3"/>
      <c r="J84" s="98">
        <v>0.3833333333333333</v>
      </c>
      <c r="K84" s="5">
        <v>45204</v>
      </c>
      <c r="L84" s="6"/>
    </row>
    <row r="85" spans="1:14" ht="15.75" customHeight="1">
      <c r="A85" s="3" t="s">
        <v>9</v>
      </c>
      <c r="B85" s="3">
        <v>29</v>
      </c>
      <c r="C85" s="3">
        <v>27.5</v>
      </c>
      <c r="D85" s="3">
        <v>11.25</v>
      </c>
      <c r="E85" s="3"/>
      <c r="F85" s="3"/>
      <c r="G85" s="3"/>
      <c r="H85" s="3"/>
      <c r="I85" s="3"/>
      <c r="J85" s="4">
        <v>0.61527777777777781</v>
      </c>
      <c r="K85" s="5">
        <v>45219</v>
      </c>
      <c r="L85" s="16" t="s">
        <v>623</v>
      </c>
      <c r="M85" s="17" t="s">
        <v>631</v>
      </c>
    </row>
    <row r="86" spans="1:14" ht="15.75" customHeight="1">
      <c r="A86" s="3" t="s">
        <v>9</v>
      </c>
      <c r="B86" s="3">
        <v>19</v>
      </c>
      <c r="C86" s="3">
        <v>16.5</v>
      </c>
      <c r="D86" s="3">
        <v>20</v>
      </c>
      <c r="E86" s="3"/>
      <c r="F86" s="3"/>
      <c r="G86" s="3">
        <f>C86+D86</f>
        <v>36.5</v>
      </c>
      <c r="H86" s="3"/>
      <c r="I86" s="3"/>
      <c r="J86" s="4">
        <v>0.51111111111111107</v>
      </c>
      <c r="K86" s="5">
        <v>45363</v>
      </c>
      <c r="L86" s="16"/>
      <c r="M86" s="17"/>
    </row>
    <row r="87" spans="1:14" ht="15.75" customHeight="1">
      <c r="A87" s="3" t="s">
        <v>9</v>
      </c>
      <c r="B87" s="3">
        <v>34.5</v>
      </c>
      <c r="C87" s="3">
        <v>12</v>
      </c>
      <c r="D87" s="3">
        <v>3.75</v>
      </c>
      <c r="E87" s="3"/>
      <c r="F87" s="3"/>
      <c r="G87" s="3">
        <f>C87+D87</f>
        <v>15.75</v>
      </c>
      <c r="H87" s="3"/>
      <c r="I87" s="3"/>
      <c r="J87" s="4">
        <v>0.54652777777777772</v>
      </c>
      <c r="K87" s="5">
        <v>45427</v>
      </c>
      <c r="L87" s="16" t="s">
        <v>727</v>
      </c>
      <c r="M87" s="17"/>
    </row>
    <row r="88" spans="1:14" ht="15.75" customHeight="1">
      <c r="A88" s="3" t="s">
        <v>9</v>
      </c>
      <c r="B88" s="3">
        <v>12.5</v>
      </c>
      <c r="C88" s="3">
        <v>-1.5</v>
      </c>
      <c r="D88" s="3">
        <v>27</v>
      </c>
      <c r="E88" s="3"/>
      <c r="F88" s="3"/>
      <c r="G88" s="3"/>
      <c r="H88" s="3"/>
      <c r="I88" s="3"/>
      <c r="J88" s="4">
        <v>0.49791666666666662</v>
      </c>
      <c r="K88" s="5">
        <v>45245</v>
      </c>
      <c r="L88" s="16" t="s">
        <v>680</v>
      </c>
      <c r="M88" s="17"/>
    </row>
    <row r="89" spans="1:14" ht="15.75" customHeight="1">
      <c r="A89" s="3" t="s">
        <v>9</v>
      </c>
      <c r="B89" s="3">
        <v>30.5</v>
      </c>
      <c r="C89" s="3">
        <v>8</v>
      </c>
      <c r="D89" s="3">
        <v>8.25</v>
      </c>
      <c r="E89" s="3"/>
      <c r="F89" s="3"/>
      <c r="G89" s="3">
        <f>C89+D89</f>
        <v>16.25</v>
      </c>
      <c r="H89" s="3"/>
      <c r="I89" s="3"/>
      <c r="J89" s="4">
        <v>0.43055555555555558</v>
      </c>
      <c r="K89" s="5">
        <v>45503</v>
      </c>
      <c r="L89" s="16" t="s">
        <v>797</v>
      </c>
      <c r="M89" s="17"/>
    </row>
    <row r="90" spans="1:14" ht="15.75" customHeight="1">
      <c r="A90" s="3" t="s">
        <v>9</v>
      </c>
      <c r="B90" s="3">
        <v>20.5</v>
      </c>
      <c r="C90" s="3">
        <v>-2</v>
      </c>
      <c r="D90" s="3">
        <v>18.5</v>
      </c>
      <c r="E90" s="3"/>
      <c r="F90" s="3"/>
      <c r="G90" s="3"/>
      <c r="H90" s="3"/>
      <c r="I90" s="3"/>
      <c r="J90" s="4">
        <v>0.60416666666666663</v>
      </c>
      <c r="K90" s="5">
        <v>45567</v>
      </c>
      <c r="L90" s="16"/>
      <c r="M90" s="17"/>
    </row>
    <row r="91" spans="1:14" ht="15.75" customHeight="1">
      <c r="A91" s="3" t="s">
        <v>11</v>
      </c>
      <c r="B91" s="8">
        <v>26</v>
      </c>
      <c r="C91" s="3">
        <v>26</v>
      </c>
      <c r="D91" s="3">
        <v>9.5</v>
      </c>
      <c r="E91" s="3">
        <v>3</v>
      </c>
      <c r="F91" s="3"/>
      <c r="G91" s="18">
        <f>C91+D91</f>
        <v>35.5</v>
      </c>
      <c r="H91" s="34">
        <f>D91-E91</f>
        <v>6.5</v>
      </c>
      <c r="I91" s="3"/>
      <c r="J91" s="4">
        <v>0.7993055555555556</v>
      </c>
      <c r="K91" s="5">
        <v>45057</v>
      </c>
      <c r="L91" s="16"/>
      <c r="N91" s="4"/>
    </row>
    <row r="92" spans="1:14" ht="14.4">
      <c r="A92" s="3" t="s">
        <v>11</v>
      </c>
      <c r="B92" s="3">
        <v>17</v>
      </c>
      <c r="C92" s="3">
        <v>9</v>
      </c>
      <c r="D92" s="3">
        <v>16</v>
      </c>
      <c r="E92" s="3">
        <v>10</v>
      </c>
      <c r="F92" s="3" t="s">
        <v>384</v>
      </c>
      <c r="G92" s="34">
        <f>C92+D92</f>
        <v>25</v>
      </c>
      <c r="H92" s="34">
        <f>D92-E92</f>
        <v>6</v>
      </c>
      <c r="I92" s="34">
        <f>10+9</f>
        <v>19</v>
      </c>
      <c r="J92" s="4">
        <v>0.49722222222222223</v>
      </c>
      <c r="K92" s="5">
        <v>45083</v>
      </c>
      <c r="L92" s="6"/>
      <c r="N92" s="4"/>
    </row>
    <row r="93" spans="1:14" ht="15.75" customHeight="1">
      <c r="A93" s="3" t="s">
        <v>11</v>
      </c>
      <c r="B93" s="3">
        <v>14.5</v>
      </c>
      <c r="C93" s="3">
        <v>8</v>
      </c>
      <c r="D93" s="3">
        <v>17.5</v>
      </c>
      <c r="E93" s="3">
        <v>37</v>
      </c>
      <c r="F93" s="3" t="s">
        <v>385</v>
      </c>
      <c r="G93" s="34">
        <f>C93+D93</f>
        <v>25.5</v>
      </c>
      <c r="H93" s="18">
        <f>E93-D93</f>
        <v>19.5</v>
      </c>
      <c r="I93" s="34">
        <f>11+8</f>
        <v>19</v>
      </c>
      <c r="J93" s="4">
        <v>0.45833333333333331</v>
      </c>
      <c r="K93" s="5">
        <v>45103</v>
      </c>
      <c r="L93" s="6"/>
      <c r="N93" s="4"/>
    </row>
    <row r="94" spans="1:14" ht="15.75" customHeight="1">
      <c r="A94" s="3" t="s">
        <v>11</v>
      </c>
      <c r="B94" s="8" t="s">
        <v>267</v>
      </c>
      <c r="C94" s="3" t="s">
        <v>267</v>
      </c>
      <c r="D94" s="3" t="s">
        <v>268</v>
      </c>
      <c r="E94" s="3" t="s">
        <v>267</v>
      </c>
      <c r="F94" s="3" t="s">
        <v>267</v>
      </c>
      <c r="G94" s="34" t="s">
        <v>267</v>
      </c>
      <c r="H94" s="34" t="s">
        <v>267</v>
      </c>
      <c r="I94" s="3"/>
      <c r="J94" s="4">
        <v>0.42083333333333334</v>
      </c>
      <c r="K94" s="5">
        <v>45136</v>
      </c>
      <c r="L94" s="6"/>
      <c r="N94" s="4"/>
    </row>
    <row r="95" spans="1:14" ht="15.75" customHeight="1">
      <c r="A95" s="3" t="s">
        <v>11</v>
      </c>
      <c r="B95" s="8" t="s">
        <v>267</v>
      </c>
      <c r="C95" s="3" t="s">
        <v>267</v>
      </c>
      <c r="D95" s="3" t="s">
        <v>268</v>
      </c>
      <c r="E95" s="3" t="s">
        <v>267</v>
      </c>
      <c r="F95" s="3" t="s">
        <v>267</v>
      </c>
      <c r="G95" s="34" t="s">
        <v>267</v>
      </c>
      <c r="H95" s="34" t="s">
        <v>267</v>
      </c>
      <c r="I95" s="3"/>
      <c r="J95" s="4">
        <v>0.38750000000000001</v>
      </c>
      <c r="K95" s="5">
        <v>45142</v>
      </c>
      <c r="L95" s="6"/>
      <c r="N95" s="4"/>
    </row>
    <row r="96" spans="1:14" ht="15.75" customHeight="1">
      <c r="A96" s="3" t="s">
        <v>11</v>
      </c>
      <c r="B96" s="8">
        <v>25</v>
      </c>
      <c r="C96" s="3">
        <v>15.5</v>
      </c>
      <c r="D96" s="3">
        <v>10</v>
      </c>
      <c r="E96" s="3" t="s">
        <v>386</v>
      </c>
      <c r="F96" s="3" t="s">
        <v>387</v>
      </c>
      <c r="G96" s="34">
        <f>C96+D96</f>
        <v>25.5</v>
      </c>
      <c r="H96" s="18">
        <f>48-10</f>
        <v>38</v>
      </c>
      <c r="I96" s="3">
        <f>15.5-5</f>
        <v>10.5</v>
      </c>
      <c r="J96" s="4">
        <v>0.46875</v>
      </c>
      <c r="K96" s="5">
        <v>45147</v>
      </c>
      <c r="L96" s="6"/>
      <c r="N96" s="4"/>
    </row>
    <row r="97" spans="1:14" ht="15.75" customHeight="1">
      <c r="A97" s="3" t="s">
        <v>11</v>
      </c>
      <c r="B97" s="8">
        <v>31.5</v>
      </c>
      <c r="C97" s="3">
        <v>13.25</v>
      </c>
      <c r="D97" s="3">
        <v>3.5</v>
      </c>
      <c r="E97" s="3" t="s">
        <v>386</v>
      </c>
      <c r="F97" s="3" t="s">
        <v>388</v>
      </c>
      <c r="G97" s="18">
        <f>C97+D97</f>
        <v>16.75</v>
      </c>
      <c r="H97" s="18">
        <f>48-3.5</f>
        <v>44.5</v>
      </c>
      <c r="I97" s="3">
        <f>13.25-4.25</f>
        <v>9</v>
      </c>
      <c r="J97" s="4">
        <v>0.40277777777777773</v>
      </c>
      <c r="K97" s="5">
        <v>45153</v>
      </c>
      <c r="L97" s="6"/>
      <c r="N97" s="4"/>
    </row>
    <row r="98" spans="1:14" ht="15.75" customHeight="1">
      <c r="A98" s="3" t="s">
        <v>11</v>
      </c>
      <c r="B98" s="8" t="s">
        <v>267</v>
      </c>
      <c r="C98" s="3" t="s">
        <v>267</v>
      </c>
      <c r="D98" s="3" t="s">
        <v>465</v>
      </c>
      <c r="E98" s="3" t="s">
        <v>298</v>
      </c>
      <c r="F98" s="3" t="s">
        <v>298</v>
      </c>
      <c r="G98" s="34" t="s">
        <v>267</v>
      </c>
      <c r="H98" s="34" t="s">
        <v>267</v>
      </c>
      <c r="I98" s="3"/>
      <c r="J98" s="4">
        <v>0.42083333333333334</v>
      </c>
      <c r="K98" s="5">
        <v>45160</v>
      </c>
      <c r="L98" s="6"/>
      <c r="N98" s="4"/>
    </row>
    <row r="99" spans="1:14" ht="15.75" customHeight="1">
      <c r="A99" s="3" t="s">
        <v>11</v>
      </c>
      <c r="B99" s="8" t="s">
        <v>267</v>
      </c>
      <c r="C99" s="3" t="s">
        <v>267</v>
      </c>
      <c r="D99" s="3" t="s">
        <v>522</v>
      </c>
      <c r="E99" s="3" t="s">
        <v>267</v>
      </c>
      <c r="F99" s="3" t="s">
        <v>267</v>
      </c>
      <c r="G99" s="34"/>
      <c r="H99" s="34"/>
      <c r="I99" s="3"/>
      <c r="J99" s="4">
        <v>0.39097222222222222</v>
      </c>
      <c r="K99" s="5">
        <v>45189</v>
      </c>
      <c r="L99" s="6"/>
      <c r="N99" s="4"/>
    </row>
    <row r="100" spans="1:14" ht="15.75" customHeight="1">
      <c r="A100" s="3" t="s">
        <v>11</v>
      </c>
      <c r="B100" s="3"/>
      <c r="C100" s="3"/>
      <c r="D100" s="3" t="s">
        <v>268</v>
      </c>
      <c r="E100" s="3"/>
      <c r="F100" s="3"/>
      <c r="G100" s="3"/>
      <c r="H100" s="3"/>
      <c r="I100" s="3"/>
      <c r="J100" s="4">
        <v>0.41180555555555554</v>
      </c>
      <c r="K100" s="5">
        <v>45196</v>
      </c>
      <c r="L100" s="6"/>
    </row>
    <row r="101" spans="1:14" ht="15.75" customHeight="1">
      <c r="A101" s="3" t="s">
        <v>11</v>
      </c>
      <c r="B101" s="3">
        <v>25</v>
      </c>
      <c r="C101" s="3">
        <v>15</v>
      </c>
      <c r="D101" s="3">
        <v>11</v>
      </c>
      <c r="E101" s="3"/>
      <c r="F101" s="3"/>
      <c r="G101" s="3"/>
      <c r="H101" s="3"/>
      <c r="I101" s="3"/>
      <c r="J101" s="4">
        <v>0.40277777777777773</v>
      </c>
      <c r="K101" s="5">
        <v>45204</v>
      </c>
      <c r="L101" s="6"/>
    </row>
    <row r="102" spans="1:14" ht="15.75" customHeight="1">
      <c r="A102" s="3" t="s">
        <v>11</v>
      </c>
      <c r="B102" s="3">
        <v>26</v>
      </c>
      <c r="C102" s="3">
        <v>16</v>
      </c>
      <c r="D102" s="3">
        <v>10</v>
      </c>
      <c r="E102" s="3"/>
      <c r="F102" s="3"/>
      <c r="G102" s="3"/>
      <c r="H102" s="3"/>
      <c r="I102" s="3"/>
      <c r="J102" s="4">
        <v>0.62777777777777777</v>
      </c>
      <c r="K102" s="5">
        <v>45219</v>
      </c>
      <c r="L102" s="16" t="s">
        <v>632</v>
      </c>
    </row>
    <row r="103" spans="1:14" ht="15.75" customHeight="1">
      <c r="A103" s="3" t="s">
        <v>11</v>
      </c>
      <c r="B103" s="3">
        <v>23.5</v>
      </c>
      <c r="C103" s="3">
        <v>15</v>
      </c>
      <c r="D103" s="3">
        <v>10.5</v>
      </c>
      <c r="E103" s="3"/>
      <c r="F103" s="3"/>
      <c r="G103" s="3"/>
      <c r="H103" s="3"/>
      <c r="I103" s="3"/>
      <c r="J103" s="4">
        <v>0.50763888888888886</v>
      </c>
      <c r="K103" s="5">
        <v>45245</v>
      </c>
      <c r="L103" s="16" t="s">
        <v>679</v>
      </c>
    </row>
    <row r="104" spans="1:14" ht="15.75" customHeight="1">
      <c r="A104" s="3" t="s">
        <v>12</v>
      </c>
      <c r="B104" s="8">
        <v>30</v>
      </c>
      <c r="C104" s="3">
        <v>21</v>
      </c>
      <c r="D104" s="3">
        <v>13.5</v>
      </c>
      <c r="E104" s="3">
        <v>29.5</v>
      </c>
      <c r="F104" s="3"/>
      <c r="G104" s="34">
        <f>C104+D104</f>
        <v>34.5</v>
      </c>
      <c r="H104" s="18">
        <f>E104-D104</f>
        <v>16</v>
      </c>
      <c r="I104" s="3">
        <f>C104+E104</f>
        <v>50.5</v>
      </c>
      <c r="J104" s="4">
        <v>0.61111111111111105</v>
      </c>
      <c r="K104" s="5">
        <v>45031</v>
      </c>
      <c r="L104" s="6"/>
      <c r="N104" s="4"/>
    </row>
    <row r="105" spans="1:14" ht="14.4">
      <c r="A105" s="3" t="s">
        <v>12</v>
      </c>
      <c r="B105" s="3">
        <v>21</v>
      </c>
      <c r="C105" s="3">
        <v>14</v>
      </c>
      <c r="D105" s="3">
        <v>20</v>
      </c>
      <c r="E105" s="3" t="s">
        <v>389</v>
      </c>
      <c r="F105" s="3" t="s">
        <v>13</v>
      </c>
      <c r="G105" s="34">
        <f>C105+D105</f>
        <v>34</v>
      </c>
      <c r="H105" s="18">
        <f>20-9</f>
        <v>11</v>
      </c>
      <c r="I105" s="3"/>
      <c r="J105" s="4">
        <v>0.53611111111111109</v>
      </c>
      <c r="K105" s="5">
        <v>45083</v>
      </c>
      <c r="L105" s="6"/>
      <c r="N105" s="4"/>
    </row>
    <row r="106" spans="1:14" ht="15.75" customHeight="1">
      <c r="A106" s="3" t="s">
        <v>12</v>
      </c>
      <c r="B106" s="3">
        <v>18.5</v>
      </c>
      <c r="C106" s="3">
        <v>11</v>
      </c>
      <c r="D106" s="3">
        <v>24</v>
      </c>
      <c r="E106" s="3">
        <v>4.5</v>
      </c>
      <c r="F106" s="3" t="s">
        <v>13</v>
      </c>
      <c r="G106" s="34">
        <f>C106+D106</f>
        <v>35</v>
      </c>
      <c r="H106" s="34" t="s">
        <v>267</v>
      </c>
      <c r="I106" s="3"/>
      <c r="J106" s="4">
        <v>0.48125000000000001</v>
      </c>
      <c r="K106" s="5">
        <v>45103</v>
      </c>
      <c r="L106" s="6"/>
      <c r="N106" s="4"/>
    </row>
    <row r="107" spans="1:14" ht="15.75" customHeight="1">
      <c r="A107" s="3" t="s">
        <v>12</v>
      </c>
      <c r="B107" s="8" t="s">
        <v>267</v>
      </c>
      <c r="C107" s="3" t="s">
        <v>267</v>
      </c>
      <c r="D107" s="3">
        <v>6</v>
      </c>
      <c r="E107" s="3" t="s">
        <v>267</v>
      </c>
      <c r="F107" s="3" t="s">
        <v>267</v>
      </c>
      <c r="G107" s="34" t="s">
        <v>267</v>
      </c>
      <c r="H107" s="34" t="s">
        <v>267</v>
      </c>
      <c r="I107" s="3"/>
      <c r="J107" s="4">
        <v>0.44236111111111115</v>
      </c>
      <c r="K107" s="5">
        <v>45136</v>
      </c>
      <c r="L107" s="6"/>
      <c r="N107" s="4"/>
    </row>
    <row r="108" spans="1:14" ht="15.75" customHeight="1">
      <c r="A108" s="3" t="s">
        <v>12</v>
      </c>
      <c r="B108" s="8" t="s">
        <v>267</v>
      </c>
      <c r="C108" s="3" t="s">
        <v>267</v>
      </c>
      <c r="D108" s="3">
        <v>12</v>
      </c>
      <c r="E108" s="3" t="s">
        <v>267</v>
      </c>
      <c r="F108" s="3" t="s">
        <v>267</v>
      </c>
      <c r="G108" s="34" t="s">
        <v>267</v>
      </c>
      <c r="H108" s="34" t="s">
        <v>267</v>
      </c>
      <c r="I108" s="3"/>
      <c r="J108" s="4">
        <v>0.41250000000000003</v>
      </c>
      <c r="K108" s="5">
        <v>45142</v>
      </c>
      <c r="L108" s="6"/>
      <c r="N108" s="4"/>
    </row>
    <row r="109" spans="1:14" ht="15.75" customHeight="1">
      <c r="A109" s="3" t="s">
        <v>12</v>
      </c>
      <c r="B109" s="8">
        <v>25.5</v>
      </c>
      <c r="C109" s="3">
        <v>19</v>
      </c>
      <c r="D109" s="3">
        <v>15.25</v>
      </c>
      <c r="E109" s="3" t="s">
        <v>390</v>
      </c>
      <c r="F109" s="3" t="s">
        <v>391</v>
      </c>
      <c r="G109" s="34">
        <f t="shared" ref="G109:G125" si="0">C109+D109</f>
        <v>34.25</v>
      </c>
      <c r="H109" s="34">
        <f>23-15.25</f>
        <v>7.75</v>
      </c>
      <c r="I109" s="34">
        <f>19+23</f>
        <v>42</v>
      </c>
      <c r="J109" s="4">
        <v>0.4916666666666667</v>
      </c>
      <c r="K109" s="5">
        <v>45147</v>
      </c>
      <c r="L109" s="6"/>
      <c r="N109" s="4"/>
    </row>
    <row r="110" spans="1:14" ht="15.75" customHeight="1">
      <c r="A110" s="3" t="s">
        <v>12</v>
      </c>
      <c r="B110" s="8">
        <v>32</v>
      </c>
      <c r="C110" s="3">
        <v>24</v>
      </c>
      <c r="D110" s="3">
        <v>10</v>
      </c>
      <c r="E110" s="3" t="s">
        <v>392</v>
      </c>
      <c r="F110" s="3" t="s">
        <v>393</v>
      </c>
      <c r="G110" s="34">
        <f t="shared" si="0"/>
        <v>34</v>
      </c>
      <c r="H110" s="34">
        <f>17.5-10</f>
        <v>7.5</v>
      </c>
      <c r="I110" s="34">
        <f>24+17.5</f>
        <v>41.5</v>
      </c>
      <c r="J110" s="4">
        <v>0.4284722222222222</v>
      </c>
      <c r="K110" s="5">
        <v>45153</v>
      </c>
      <c r="L110" s="6"/>
      <c r="N110" s="4"/>
    </row>
    <row r="111" spans="1:14" ht="15.75" customHeight="1">
      <c r="A111" s="3" t="s">
        <v>12</v>
      </c>
      <c r="B111" s="8">
        <v>29.5</v>
      </c>
      <c r="C111" s="3">
        <v>21.5</v>
      </c>
      <c r="D111" s="3">
        <v>13</v>
      </c>
      <c r="E111" s="3" t="s">
        <v>468</v>
      </c>
      <c r="F111" s="3" t="s">
        <v>468</v>
      </c>
      <c r="G111" s="34">
        <f t="shared" si="0"/>
        <v>34.5</v>
      </c>
      <c r="H111" s="34">
        <f>20.5-13</f>
        <v>7.5</v>
      </c>
      <c r="I111" s="34">
        <f>21.5+20.5</f>
        <v>42</v>
      </c>
      <c r="J111" s="4">
        <v>0.44097222222222227</v>
      </c>
      <c r="K111" s="5">
        <v>45160</v>
      </c>
      <c r="L111" s="6"/>
      <c r="N111" s="4"/>
    </row>
    <row r="112" spans="1:14" ht="15.75" customHeight="1">
      <c r="A112" s="3" t="s">
        <v>12</v>
      </c>
      <c r="B112" s="8" t="s">
        <v>267</v>
      </c>
      <c r="C112" s="3" t="s">
        <v>267</v>
      </c>
      <c r="D112" s="3" t="s">
        <v>525</v>
      </c>
      <c r="E112" s="3" t="s">
        <v>267</v>
      </c>
      <c r="F112" s="3" t="s">
        <v>267</v>
      </c>
      <c r="G112" s="34"/>
      <c r="H112" s="34"/>
      <c r="I112" s="3"/>
      <c r="J112" s="4">
        <v>0.4145833333333333</v>
      </c>
      <c r="K112" s="5">
        <v>45189</v>
      </c>
      <c r="L112" s="6"/>
      <c r="N112" s="4"/>
    </row>
    <row r="113" spans="1:14" ht="15.75" customHeight="1">
      <c r="A113" s="3" t="s">
        <v>12</v>
      </c>
      <c r="B113" s="3"/>
      <c r="C113" s="3"/>
      <c r="D113" s="3" t="s">
        <v>522</v>
      </c>
      <c r="E113" s="3" t="s">
        <v>593</v>
      </c>
      <c r="F113" s="3" t="s">
        <v>593</v>
      </c>
      <c r="G113" s="3"/>
      <c r="H113" s="3"/>
      <c r="I113" s="3"/>
      <c r="J113" s="4">
        <v>0.43263888888888885</v>
      </c>
      <c r="K113" s="5">
        <v>45196</v>
      </c>
      <c r="L113" s="6"/>
    </row>
    <row r="114" spans="1:14" ht="15.75" customHeight="1">
      <c r="A114" s="3" t="s">
        <v>12</v>
      </c>
      <c r="B114" s="3">
        <v>28.5</v>
      </c>
      <c r="C114" s="3">
        <v>20.5</v>
      </c>
      <c r="D114" s="3">
        <v>13.5</v>
      </c>
      <c r="E114" s="3" t="s">
        <v>642</v>
      </c>
      <c r="F114" s="3" t="s">
        <v>642</v>
      </c>
      <c r="G114" s="3"/>
      <c r="H114" s="3"/>
      <c r="I114" s="34">
        <f>20.5+21.5</f>
        <v>42</v>
      </c>
      <c r="J114" s="4">
        <v>0.42152777777777778</v>
      </c>
      <c r="K114" s="5">
        <v>45204</v>
      </c>
      <c r="L114" s="6"/>
    </row>
    <row r="115" spans="1:14" ht="15.75" customHeight="1">
      <c r="A115" s="3" t="s">
        <v>12</v>
      </c>
      <c r="B115" s="3">
        <v>30</v>
      </c>
      <c r="C115" s="3">
        <v>21</v>
      </c>
      <c r="D115" s="3">
        <v>13</v>
      </c>
      <c r="E115" s="3"/>
      <c r="F115" s="3"/>
      <c r="G115" s="3"/>
      <c r="H115" s="3"/>
      <c r="I115" s="3"/>
      <c r="J115" s="4">
        <v>0.56041666666666667</v>
      </c>
      <c r="K115" s="5">
        <v>45221</v>
      </c>
      <c r="L115" s="16" t="s">
        <v>621</v>
      </c>
    </row>
    <row r="116" spans="1:14" ht="15.75" customHeight="1">
      <c r="A116" s="3" t="s">
        <v>12</v>
      </c>
      <c r="B116" s="3">
        <v>25.5</v>
      </c>
      <c r="C116" s="3">
        <v>18</v>
      </c>
      <c r="D116" s="3">
        <v>14</v>
      </c>
      <c r="E116" s="3"/>
      <c r="F116" s="3"/>
      <c r="G116" s="3"/>
      <c r="H116" s="3"/>
      <c r="I116" s="3"/>
      <c r="J116" s="4">
        <v>0.5229166666666667</v>
      </c>
      <c r="K116" s="5">
        <v>45245</v>
      </c>
      <c r="L116" s="16" t="s">
        <v>687</v>
      </c>
    </row>
    <row r="117" spans="1:14" ht="15.75" customHeight="1">
      <c r="A117" s="3" t="s">
        <v>12</v>
      </c>
      <c r="B117" s="3">
        <v>33.5</v>
      </c>
      <c r="C117" s="3">
        <v>14.5</v>
      </c>
      <c r="D117" s="3">
        <v>9.5</v>
      </c>
      <c r="E117" s="3"/>
      <c r="F117" s="3"/>
      <c r="G117" s="133">
        <f>C117+D117</f>
        <v>24</v>
      </c>
      <c r="H117" s="3"/>
      <c r="I117" s="3"/>
      <c r="J117" s="4">
        <v>0.53472222222222221</v>
      </c>
      <c r="K117" s="5">
        <v>45363</v>
      </c>
      <c r="L117" s="16"/>
    </row>
    <row r="118" spans="1:14" ht="15.75" customHeight="1">
      <c r="A118" s="3" t="s">
        <v>12</v>
      </c>
      <c r="B118" s="3">
        <v>30</v>
      </c>
      <c r="C118" s="3">
        <v>14.5</v>
      </c>
      <c r="D118" s="3">
        <v>9.5</v>
      </c>
      <c r="E118" s="3" t="s">
        <v>700</v>
      </c>
      <c r="F118" s="3" t="s">
        <v>700</v>
      </c>
      <c r="G118" s="133">
        <f>C118+D118</f>
        <v>24</v>
      </c>
      <c r="H118" s="3"/>
      <c r="I118" s="3"/>
      <c r="J118" s="4">
        <v>0.5854166666666667</v>
      </c>
      <c r="K118" s="5">
        <v>45427</v>
      </c>
      <c r="L118" s="16" t="s">
        <v>728</v>
      </c>
    </row>
    <row r="119" spans="1:14" ht="15.75" customHeight="1">
      <c r="A119" s="3" t="s">
        <v>12</v>
      </c>
      <c r="B119" s="3"/>
      <c r="C119" s="3"/>
      <c r="D119" s="3" t="s">
        <v>528</v>
      </c>
      <c r="E119" s="3" t="s">
        <v>700</v>
      </c>
      <c r="F119" s="3" t="s">
        <v>700</v>
      </c>
      <c r="G119" s="3"/>
      <c r="H119" s="3"/>
      <c r="I119" s="3"/>
      <c r="J119" s="4">
        <v>0.44930555555555557</v>
      </c>
      <c r="K119" s="5">
        <v>45489</v>
      </c>
      <c r="L119" s="16"/>
    </row>
    <row r="120" spans="1:14" s="4" customFormat="1" ht="15.75" customHeight="1">
      <c r="A120" s="3" t="s">
        <v>12</v>
      </c>
      <c r="D120" s="4" t="s">
        <v>522</v>
      </c>
      <c r="E120" s="4" t="s">
        <v>773</v>
      </c>
      <c r="F120" s="4" t="s">
        <v>773</v>
      </c>
      <c r="J120" s="4">
        <v>0.4465277777777778</v>
      </c>
      <c r="K120" s="5">
        <v>45497</v>
      </c>
    </row>
    <row r="121" spans="1:14" s="4" customFormat="1" ht="15.75" customHeight="1">
      <c r="A121" s="3" t="s">
        <v>12</v>
      </c>
      <c r="B121" s="3">
        <v>29</v>
      </c>
      <c r="C121" s="3">
        <v>13.5</v>
      </c>
      <c r="D121" s="3">
        <f>24-C121</f>
        <v>10.5</v>
      </c>
      <c r="E121" s="3"/>
      <c r="F121" s="3"/>
      <c r="G121" s="133">
        <f>C121+D121</f>
        <v>24</v>
      </c>
      <c r="J121" s="4">
        <v>0.45694444444444443</v>
      </c>
      <c r="K121" s="5">
        <v>45503</v>
      </c>
      <c r="L121" s="4" t="s">
        <v>797</v>
      </c>
    </row>
    <row r="122" spans="1:14" s="4" customFormat="1" ht="15.75" customHeight="1">
      <c r="A122" s="3" t="s">
        <v>12</v>
      </c>
      <c r="B122" s="3">
        <v>27</v>
      </c>
      <c r="C122" s="3">
        <v>11</v>
      </c>
      <c r="D122" s="3">
        <v>13</v>
      </c>
      <c r="E122" s="3"/>
      <c r="F122" s="3"/>
      <c r="G122" s="133"/>
      <c r="J122" s="4">
        <v>0.61458333333333337</v>
      </c>
      <c r="K122" s="5">
        <v>45567</v>
      </c>
    </row>
    <row r="123" spans="1:14" ht="15.75" customHeight="1">
      <c r="A123" s="3" t="s">
        <v>14</v>
      </c>
      <c r="B123" s="8">
        <v>28</v>
      </c>
      <c r="C123" s="3">
        <v>20.5</v>
      </c>
      <c r="D123" s="3">
        <v>10.5</v>
      </c>
      <c r="E123" s="3">
        <v>2.5</v>
      </c>
      <c r="F123" s="3"/>
      <c r="G123" s="34">
        <f t="shared" si="0"/>
        <v>31</v>
      </c>
      <c r="H123" s="18">
        <f>D123-E123</f>
        <v>8</v>
      </c>
      <c r="I123" s="3"/>
      <c r="J123" s="4">
        <v>0.63888888888888895</v>
      </c>
      <c r="K123" s="5">
        <v>45031</v>
      </c>
      <c r="L123" s="6"/>
      <c r="N123" s="4"/>
    </row>
    <row r="124" spans="1:14" ht="14.4">
      <c r="A124" s="3" t="s">
        <v>14</v>
      </c>
      <c r="B124" s="3">
        <v>16.5</v>
      </c>
      <c r="C124" s="3">
        <v>8</v>
      </c>
      <c r="D124" s="3">
        <v>23</v>
      </c>
      <c r="E124" s="3">
        <v>45</v>
      </c>
      <c r="F124" s="3" t="s">
        <v>394</v>
      </c>
      <c r="G124" s="34">
        <f t="shared" si="0"/>
        <v>31</v>
      </c>
      <c r="H124" s="18">
        <f>E124-D124</f>
        <v>22</v>
      </c>
      <c r="I124" s="3"/>
      <c r="J124" s="4">
        <v>0.55694444444444446</v>
      </c>
      <c r="K124" s="5">
        <v>45083</v>
      </c>
      <c r="L124" s="6"/>
      <c r="N124" s="4"/>
    </row>
    <row r="125" spans="1:14" ht="15.75" customHeight="1">
      <c r="A125" s="3" t="s">
        <v>14</v>
      </c>
      <c r="B125" s="3">
        <v>11</v>
      </c>
      <c r="C125" s="3">
        <v>3</v>
      </c>
      <c r="D125" s="3">
        <v>28.5</v>
      </c>
      <c r="E125" s="3" t="s">
        <v>29</v>
      </c>
      <c r="F125" s="6"/>
      <c r="G125" s="34">
        <f t="shared" si="0"/>
        <v>31.5</v>
      </c>
      <c r="H125" s="34" t="s">
        <v>267</v>
      </c>
      <c r="I125" s="3"/>
      <c r="J125" s="4">
        <v>0.49166666666666664</v>
      </c>
      <c r="K125" s="5">
        <v>45103</v>
      </c>
      <c r="L125" s="6"/>
      <c r="N125" s="9"/>
    </row>
    <row r="126" spans="1:14" ht="15.75" customHeight="1">
      <c r="A126" s="3" t="s">
        <v>14</v>
      </c>
      <c r="B126" s="8" t="s">
        <v>267</v>
      </c>
      <c r="C126" s="3" t="s">
        <v>267</v>
      </c>
      <c r="D126" s="3">
        <v>2</v>
      </c>
      <c r="E126" s="3" t="s">
        <v>267</v>
      </c>
      <c r="F126" s="3" t="s">
        <v>267</v>
      </c>
      <c r="G126" s="34" t="s">
        <v>267</v>
      </c>
      <c r="H126" s="34" t="s">
        <v>267</v>
      </c>
      <c r="I126" s="3"/>
      <c r="J126" s="4">
        <v>0.45763888888888887</v>
      </c>
      <c r="K126" s="5">
        <v>45136</v>
      </c>
      <c r="L126" s="6"/>
    </row>
    <row r="127" spans="1:14" ht="15.75" customHeight="1">
      <c r="A127" s="3" t="s">
        <v>14</v>
      </c>
      <c r="B127" s="8" t="s">
        <v>267</v>
      </c>
      <c r="C127" s="3" t="s">
        <v>267</v>
      </c>
      <c r="D127" s="3">
        <v>8</v>
      </c>
      <c r="E127" s="3" t="s">
        <v>267</v>
      </c>
      <c r="F127" s="3" t="s">
        <v>267</v>
      </c>
      <c r="G127" s="34" t="s">
        <v>267</v>
      </c>
      <c r="H127" s="34" t="s">
        <v>267</v>
      </c>
      <c r="I127" s="3"/>
      <c r="J127" s="4">
        <v>0.42638888888888887</v>
      </c>
      <c r="K127" s="5">
        <v>45142</v>
      </c>
      <c r="L127" s="6"/>
    </row>
    <row r="128" spans="1:14" ht="15.75" customHeight="1">
      <c r="A128" s="3" t="s">
        <v>14</v>
      </c>
      <c r="B128" s="8">
        <v>27</v>
      </c>
      <c r="C128" s="3">
        <v>17.5</v>
      </c>
      <c r="D128" s="3">
        <v>13.5</v>
      </c>
      <c r="E128" s="3" t="s">
        <v>395</v>
      </c>
      <c r="F128" s="3" t="s">
        <v>395</v>
      </c>
      <c r="G128" s="34">
        <f t="shared" ref="G128:G144" si="1">C128+D128</f>
        <v>31</v>
      </c>
      <c r="H128" s="18">
        <f>35.5-13.5</f>
        <v>22</v>
      </c>
      <c r="I128" s="3"/>
      <c r="J128" s="4">
        <v>0.5083333333333333</v>
      </c>
      <c r="K128" s="5">
        <v>45147</v>
      </c>
      <c r="L128" s="6"/>
    </row>
    <row r="129" spans="1:12" ht="15.75" customHeight="1">
      <c r="A129" s="3" t="s">
        <v>14</v>
      </c>
      <c r="B129" s="8">
        <v>38</v>
      </c>
      <c r="C129" s="3">
        <v>27.5</v>
      </c>
      <c r="D129" s="3">
        <v>3.5</v>
      </c>
      <c r="E129" s="3" t="s">
        <v>396</v>
      </c>
      <c r="F129" s="3" t="s">
        <v>396</v>
      </c>
      <c r="G129" s="34">
        <f t="shared" si="1"/>
        <v>31</v>
      </c>
      <c r="H129" s="18">
        <f>3.5+0.25</f>
        <v>3.75</v>
      </c>
      <c r="I129" s="35">
        <f>27.5-0.25</f>
        <v>27.25</v>
      </c>
      <c r="J129" s="4">
        <v>0.43888888888888888</v>
      </c>
      <c r="K129" s="5">
        <v>45153</v>
      </c>
      <c r="L129" s="6"/>
    </row>
    <row r="130" spans="1:12" ht="15.75" customHeight="1">
      <c r="A130" s="3" t="s">
        <v>14</v>
      </c>
      <c r="B130" s="8">
        <v>29</v>
      </c>
      <c r="C130" s="3">
        <v>22</v>
      </c>
      <c r="D130" s="3">
        <v>10</v>
      </c>
      <c r="E130" s="3" t="s">
        <v>469</v>
      </c>
      <c r="F130" s="3" t="s">
        <v>469</v>
      </c>
      <c r="G130" s="34">
        <f t="shared" si="1"/>
        <v>32</v>
      </c>
      <c r="H130" s="18">
        <f>10-5.5</f>
        <v>4.5</v>
      </c>
      <c r="I130" s="35">
        <f>22+5.5</f>
        <v>27.5</v>
      </c>
      <c r="J130" s="4">
        <v>0.45694444444444443</v>
      </c>
      <c r="K130" s="5">
        <v>45160</v>
      </c>
      <c r="L130" s="6"/>
    </row>
    <row r="131" spans="1:12" ht="15.75" customHeight="1">
      <c r="A131" s="3" t="s">
        <v>14</v>
      </c>
      <c r="B131" s="8" t="s">
        <v>267</v>
      </c>
      <c r="C131" s="3" t="s">
        <v>267</v>
      </c>
      <c r="D131" s="3" t="s">
        <v>510</v>
      </c>
      <c r="E131" s="3" t="s">
        <v>267</v>
      </c>
      <c r="F131" s="3" t="s">
        <v>267</v>
      </c>
      <c r="G131" s="34"/>
      <c r="H131" s="18"/>
      <c r="I131" s="6"/>
      <c r="J131" s="4">
        <v>0.4291666666666667</v>
      </c>
      <c r="K131" s="5">
        <v>45189</v>
      </c>
      <c r="L131" s="6"/>
    </row>
    <row r="132" spans="1:12" ht="15.75" customHeight="1">
      <c r="A132" s="3" t="s">
        <v>14</v>
      </c>
      <c r="B132" s="3"/>
      <c r="C132" s="3"/>
      <c r="D132" s="3" t="s">
        <v>594</v>
      </c>
      <c r="E132" s="3" t="s">
        <v>595</v>
      </c>
      <c r="F132" s="3" t="s">
        <v>596</v>
      </c>
      <c r="G132" s="3"/>
      <c r="H132" s="3"/>
      <c r="I132" s="6"/>
      <c r="J132" s="4">
        <v>0.44861111111111113</v>
      </c>
      <c r="K132" s="5">
        <v>45196</v>
      </c>
      <c r="L132" s="6"/>
    </row>
    <row r="133" spans="1:12" ht="15.75" customHeight="1">
      <c r="A133" s="3" t="s">
        <v>14</v>
      </c>
      <c r="B133" s="3">
        <v>30</v>
      </c>
      <c r="C133" s="3">
        <v>20.5</v>
      </c>
      <c r="D133" s="3">
        <v>10</v>
      </c>
      <c r="E133" s="3" t="s">
        <v>646</v>
      </c>
      <c r="F133" s="3" t="s">
        <v>646</v>
      </c>
      <c r="G133" s="3"/>
      <c r="H133" s="3"/>
      <c r="I133" s="35">
        <f>20.5+6.5</f>
        <v>27</v>
      </c>
      <c r="J133" s="98">
        <v>0.4381944444444445</v>
      </c>
      <c r="K133" s="5">
        <v>45204</v>
      </c>
      <c r="L133" s="6"/>
    </row>
    <row r="134" spans="1:12" ht="15.75" customHeight="1">
      <c r="A134" s="3" t="s">
        <v>14</v>
      </c>
      <c r="B134" s="3">
        <v>31</v>
      </c>
      <c r="C134" s="3">
        <v>22</v>
      </c>
      <c r="D134" s="3">
        <v>9</v>
      </c>
      <c r="E134" s="3"/>
      <c r="F134" s="3"/>
      <c r="G134" s="3"/>
      <c r="H134" s="3"/>
      <c r="I134" s="3"/>
      <c r="J134" s="4">
        <v>0.55208333333333337</v>
      </c>
      <c r="K134" s="5">
        <v>45221</v>
      </c>
      <c r="L134" s="16" t="s">
        <v>622</v>
      </c>
    </row>
    <row r="135" spans="1:12" ht="15.75" customHeight="1">
      <c r="A135" s="3" t="s">
        <v>14</v>
      </c>
      <c r="B135" s="3">
        <v>23.5</v>
      </c>
      <c r="C135" s="3">
        <v>8</v>
      </c>
      <c r="D135" s="3">
        <v>15.5</v>
      </c>
      <c r="E135" s="3"/>
      <c r="F135" s="3"/>
      <c r="G135" s="3"/>
      <c r="H135" s="3"/>
      <c r="I135" s="3"/>
      <c r="J135" s="4">
        <v>0.52847222222222223</v>
      </c>
      <c r="K135" s="5">
        <v>45245</v>
      </c>
      <c r="L135" s="16" t="s">
        <v>686</v>
      </c>
    </row>
    <row r="136" spans="1:12" ht="15.75" customHeight="1">
      <c r="A136" s="3" t="s">
        <v>14</v>
      </c>
      <c r="B136" s="3">
        <v>36</v>
      </c>
      <c r="C136" s="3">
        <v>18</v>
      </c>
      <c r="D136" s="3">
        <v>4</v>
      </c>
      <c r="E136" s="3"/>
      <c r="F136" s="3"/>
      <c r="G136" s="133">
        <f>C136+D136</f>
        <v>22</v>
      </c>
      <c r="H136" s="3"/>
      <c r="I136" s="3"/>
      <c r="J136" s="4">
        <v>0.54583333333333328</v>
      </c>
      <c r="K136" s="5">
        <v>45363</v>
      </c>
      <c r="L136" s="16"/>
    </row>
    <row r="137" spans="1:12" ht="15.75" customHeight="1">
      <c r="A137" s="3" t="s">
        <v>14</v>
      </c>
      <c r="B137" s="3">
        <v>36</v>
      </c>
      <c r="C137" s="3">
        <v>18.5</v>
      </c>
      <c r="D137" s="3">
        <v>3</v>
      </c>
      <c r="E137" s="3" t="s">
        <v>729</v>
      </c>
      <c r="F137" s="3" t="s">
        <v>729</v>
      </c>
      <c r="G137" s="133">
        <f>C137+D137</f>
        <v>21.5</v>
      </c>
      <c r="H137" s="3"/>
      <c r="I137" s="3"/>
      <c r="J137" s="4">
        <v>0.57222222222222219</v>
      </c>
      <c r="K137" s="5">
        <v>45427</v>
      </c>
      <c r="L137" s="16" t="s">
        <v>730</v>
      </c>
    </row>
    <row r="138" spans="1:12" ht="15.75" customHeight="1">
      <c r="A138" s="3" t="s">
        <v>14</v>
      </c>
      <c r="B138" s="3"/>
      <c r="C138" s="3"/>
      <c r="D138" s="3" t="s">
        <v>697</v>
      </c>
      <c r="E138" s="3"/>
      <c r="F138" s="3"/>
      <c r="G138" s="3"/>
      <c r="H138" s="3"/>
      <c r="I138" s="3"/>
      <c r="J138" s="4">
        <v>0.46458333333333335</v>
      </c>
      <c r="K138" s="5">
        <v>45489</v>
      </c>
      <c r="L138" s="16"/>
    </row>
    <row r="139" spans="1:12" ht="15.75" customHeight="1">
      <c r="A139" s="3" t="s">
        <v>14</v>
      </c>
      <c r="B139" s="3"/>
      <c r="C139" s="3"/>
      <c r="D139" s="3" t="s">
        <v>704</v>
      </c>
      <c r="E139" s="3" t="s">
        <v>778</v>
      </c>
      <c r="F139" s="3" t="s">
        <v>778</v>
      </c>
      <c r="G139" s="3"/>
      <c r="H139" s="3"/>
      <c r="I139" s="3"/>
      <c r="J139" s="4">
        <v>0.46319444444444446</v>
      </c>
      <c r="K139" s="5">
        <v>45497</v>
      </c>
      <c r="L139" s="16"/>
    </row>
    <row r="140" spans="1:12" ht="15.75" customHeight="1">
      <c r="A140" s="3" t="s">
        <v>14</v>
      </c>
      <c r="B140" s="3">
        <v>31</v>
      </c>
      <c r="C140" s="3">
        <v>14.5</v>
      </c>
      <c r="D140" s="3">
        <v>7</v>
      </c>
      <c r="E140" s="3"/>
      <c r="F140" s="3"/>
      <c r="G140" s="133">
        <f>C140+D140</f>
        <v>21.5</v>
      </c>
      <c r="H140" s="3"/>
      <c r="I140" s="3"/>
      <c r="J140" s="4">
        <v>0.46666666666666667</v>
      </c>
      <c r="K140" s="5">
        <v>45503</v>
      </c>
      <c r="L140" s="16" t="s">
        <v>797</v>
      </c>
    </row>
    <row r="141" spans="1:12" ht="15.75" customHeight="1">
      <c r="A141" s="3" t="s">
        <v>14</v>
      </c>
      <c r="B141" s="3">
        <v>30</v>
      </c>
      <c r="C141" s="3">
        <v>11.5</v>
      </c>
      <c r="D141" s="3">
        <v>10</v>
      </c>
      <c r="E141" s="3"/>
      <c r="F141" s="3"/>
      <c r="G141" s="133"/>
      <c r="H141" s="3"/>
      <c r="I141" s="3"/>
      <c r="J141" s="4">
        <v>0.62569444444444444</v>
      </c>
      <c r="K141" s="5">
        <v>45567</v>
      </c>
      <c r="L141" s="16"/>
    </row>
    <row r="142" spans="1:12" ht="15.75" customHeight="1">
      <c r="A142" s="3" t="s">
        <v>15</v>
      </c>
      <c r="B142" s="8">
        <v>31</v>
      </c>
      <c r="C142" s="3">
        <v>19</v>
      </c>
      <c r="D142" s="3">
        <v>9.5</v>
      </c>
      <c r="E142" s="3">
        <v>6.5</v>
      </c>
      <c r="F142" s="3"/>
      <c r="G142" s="34">
        <f t="shared" si="1"/>
        <v>28.5</v>
      </c>
      <c r="H142" s="18">
        <f>D142-E142</f>
        <v>3</v>
      </c>
      <c r="I142" s="3"/>
      <c r="J142" s="4">
        <v>0.52083333333333337</v>
      </c>
      <c r="K142" s="5">
        <v>45031</v>
      </c>
      <c r="L142" s="6"/>
    </row>
    <row r="143" spans="1:12" ht="14.4">
      <c r="A143" s="3" t="s">
        <v>15</v>
      </c>
      <c r="B143" s="3">
        <v>18</v>
      </c>
      <c r="C143" s="3">
        <v>12.5</v>
      </c>
      <c r="D143" s="3">
        <v>17</v>
      </c>
      <c r="E143" s="3">
        <v>9</v>
      </c>
      <c r="F143" s="3" t="s">
        <v>397</v>
      </c>
      <c r="G143" s="34">
        <f t="shared" si="1"/>
        <v>29.5</v>
      </c>
      <c r="H143" s="34">
        <f>D143-E143</f>
        <v>8</v>
      </c>
      <c r="I143" s="34">
        <f>12.5+9</f>
        <v>21.5</v>
      </c>
      <c r="J143" s="4">
        <v>0.5854166666666667</v>
      </c>
      <c r="K143" s="5">
        <v>45083</v>
      </c>
      <c r="L143" s="6"/>
    </row>
    <row r="144" spans="1:12" ht="15.75" customHeight="1">
      <c r="A144" s="3" t="s">
        <v>15</v>
      </c>
      <c r="B144" s="3">
        <v>13</v>
      </c>
      <c r="C144" s="3">
        <v>7</v>
      </c>
      <c r="D144" s="3">
        <v>22</v>
      </c>
      <c r="E144" s="3" t="s">
        <v>398</v>
      </c>
      <c r="F144" s="3" t="s">
        <v>28</v>
      </c>
      <c r="G144" s="34">
        <f t="shared" si="1"/>
        <v>29</v>
      </c>
      <c r="H144" s="34">
        <f>D144-15</f>
        <v>7</v>
      </c>
      <c r="I144" s="3"/>
      <c r="J144" s="4">
        <v>0.51111111111111107</v>
      </c>
      <c r="K144" s="5">
        <v>45103</v>
      </c>
      <c r="L144" s="6"/>
    </row>
    <row r="145" spans="1:13" ht="15.75" customHeight="1">
      <c r="A145" s="3" t="s">
        <v>15</v>
      </c>
      <c r="B145" s="8" t="s">
        <v>267</v>
      </c>
      <c r="C145" s="3" t="s">
        <v>267</v>
      </c>
      <c r="D145" s="3" t="s">
        <v>268</v>
      </c>
      <c r="E145" s="3" t="s">
        <v>267</v>
      </c>
      <c r="F145" s="3" t="s">
        <v>267</v>
      </c>
      <c r="G145" s="34" t="s">
        <v>267</v>
      </c>
      <c r="H145" s="34" t="s">
        <v>267</v>
      </c>
      <c r="I145" s="3"/>
      <c r="J145" s="4">
        <v>0.4770833333333333</v>
      </c>
      <c r="K145" s="5">
        <v>45136</v>
      </c>
      <c r="L145" s="6"/>
    </row>
    <row r="146" spans="1:13" ht="15.75" customHeight="1">
      <c r="A146" s="3" t="s">
        <v>15</v>
      </c>
      <c r="B146" s="8" t="s">
        <v>267</v>
      </c>
      <c r="C146" s="3" t="s">
        <v>267</v>
      </c>
      <c r="D146" s="3">
        <v>7</v>
      </c>
      <c r="E146" s="3" t="s">
        <v>267</v>
      </c>
      <c r="F146" s="3" t="s">
        <v>267</v>
      </c>
      <c r="G146" s="34" t="s">
        <v>267</v>
      </c>
      <c r="H146" s="34" t="s">
        <v>267</v>
      </c>
      <c r="I146" s="3"/>
      <c r="J146" s="4">
        <v>0.44236111111111115</v>
      </c>
      <c r="K146" s="5">
        <v>45142</v>
      </c>
      <c r="L146" s="6"/>
    </row>
    <row r="147" spans="1:13" ht="15.75" customHeight="1">
      <c r="A147" s="3" t="s">
        <v>15</v>
      </c>
      <c r="B147" s="8">
        <v>25</v>
      </c>
      <c r="C147" s="3">
        <v>17</v>
      </c>
      <c r="D147" s="3">
        <v>11.5</v>
      </c>
      <c r="E147" s="3" t="s">
        <v>399</v>
      </c>
      <c r="F147" s="3" t="s">
        <v>400</v>
      </c>
      <c r="G147" s="34">
        <f t="shared" ref="G147:G163" si="2">C147+D147</f>
        <v>28.5</v>
      </c>
      <c r="H147" s="34">
        <f>D147-3.5</f>
        <v>8</v>
      </c>
      <c r="I147" s="34">
        <f>3.5+17</f>
        <v>20.5</v>
      </c>
      <c r="J147" s="4">
        <v>0.52777777777777779</v>
      </c>
      <c r="K147" s="5">
        <v>45147</v>
      </c>
      <c r="L147" s="6"/>
    </row>
    <row r="148" spans="1:13" ht="15.75" customHeight="1">
      <c r="A148" s="3" t="s">
        <v>15</v>
      </c>
      <c r="B148" s="8">
        <v>29</v>
      </c>
      <c r="C148" s="3">
        <v>22.75</v>
      </c>
      <c r="D148" s="3">
        <v>5.5</v>
      </c>
      <c r="E148" s="3" t="s">
        <v>401</v>
      </c>
      <c r="F148" s="3" t="s">
        <v>401</v>
      </c>
      <c r="G148" s="34">
        <f t="shared" si="2"/>
        <v>28.25</v>
      </c>
      <c r="H148" s="34">
        <f>D148+2</f>
        <v>7.5</v>
      </c>
      <c r="I148" s="34">
        <f>22.75-1.5</f>
        <v>21.25</v>
      </c>
      <c r="J148" s="4">
        <v>0.4548611111111111</v>
      </c>
      <c r="K148" s="5">
        <v>45153</v>
      </c>
      <c r="L148" s="6"/>
    </row>
    <row r="149" spans="1:13" ht="15.75" customHeight="1">
      <c r="A149" s="3" t="s">
        <v>15</v>
      </c>
      <c r="B149" s="8">
        <v>26</v>
      </c>
      <c r="C149" s="3">
        <v>18.5</v>
      </c>
      <c r="D149" s="3">
        <v>10</v>
      </c>
      <c r="E149" s="3" t="s">
        <v>470</v>
      </c>
      <c r="F149" s="3" t="s">
        <v>470</v>
      </c>
      <c r="G149" s="34">
        <f t="shared" si="2"/>
        <v>28.5</v>
      </c>
      <c r="H149" s="34">
        <f>10-2</f>
        <v>8</v>
      </c>
      <c r="I149" s="34">
        <f>18.5+2</f>
        <v>20.5</v>
      </c>
      <c r="J149" s="4">
        <v>0.48402777777777778</v>
      </c>
      <c r="K149" s="5">
        <v>45160</v>
      </c>
      <c r="L149" s="6"/>
    </row>
    <row r="150" spans="1:13" ht="15.75" customHeight="1">
      <c r="A150" s="3" t="s">
        <v>15</v>
      </c>
      <c r="B150" s="8" t="s">
        <v>267</v>
      </c>
      <c r="C150" s="3" t="s">
        <v>267</v>
      </c>
      <c r="D150" s="3" t="s">
        <v>528</v>
      </c>
      <c r="E150" s="3" t="s">
        <v>477</v>
      </c>
      <c r="F150" s="3" t="s">
        <v>477</v>
      </c>
      <c r="G150" s="34"/>
      <c r="H150" s="34"/>
      <c r="I150" s="3"/>
      <c r="J150" s="4">
        <v>0.44722222222222219</v>
      </c>
      <c r="K150" s="5">
        <v>45189</v>
      </c>
      <c r="L150" s="6"/>
    </row>
    <row r="151" spans="1:13" ht="15.75" customHeight="1">
      <c r="A151" s="3" t="s">
        <v>15</v>
      </c>
      <c r="B151" s="3"/>
      <c r="C151" s="3"/>
      <c r="D151" s="3" t="s">
        <v>533</v>
      </c>
      <c r="E151" s="3" t="s">
        <v>483</v>
      </c>
      <c r="F151" s="3" t="s">
        <v>483</v>
      </c>
      <c r="G151" s="3"/>
      <c r="H151" s="3"/>
      <c r="I151" s="3"/>
      <c r="J151" s="4">
        <v>0.46597222222222223</v>
      </c>
      <c r="K151" s="5">
        <v>45196</v>
      </c>
      <c r="L151" s="6"/>
    </row>
    <row r="152" spans="1:13" ht="15.75" customHeight="1">
      <c r="A152" s="3" t="s">
        <v>15</v>
      </c>
      <c r="B152" s="3">
        <v>26.5</v>
      </c>
      <c r="C152" s="3">
        <v>17.5</v>
      </c>
      <c r="D152" s="3">
        <v>10.5</v>
      </c>
      <c r="E152" s="3" t="s">
        <v>647</v>
      </c>
      <c r="F152" s="3" t="s">
        <v>647</v>
      </c>
      <c r="G152" s="3"/>
      <c r="H152" s="3"/>
      <c r="I152" s="34">
        <f>17.5+3</f>
        <v>20.5</v>
      </c>
      <c r="J152" s="98">
        <v>0.45902777777777781</v>
      </c>
      <c r="K152" s="5">
        <v>45204</v>
      </c>
      <c r="L152" s="6"/>
    </row>
    <row r="153" spans="1:13" ht="15.75" customHeight="1">
      <c r="A153" s="3" t="s">
        <v>15</v>
      </c>
      <c r="B153" s="3">
        <v>28</v>
      </c>
      <c r="C153" s="3">
        <v>18.5</v>
      </c>
      <c r="D153" s="3">
        <v>9.5</v>
      </c>
      <c r="E153" s="3"/>
      <c r="F153" s="3"/>
      <c r="G153" s="3"/>
      <c r="H153" s="3"/>
      <c r="I153" s="3"/>
      <c r="J153" s="4">
        <v>0.57152777777777775</v>
      </c>
      <c r="K153" s="5">
        <v>45221</v>
      </c>
      <c r="L153" s="16" t="s">
        <v>620</v>
      </c>
    </row>
    <row r="154" spans="1:13" ht="15.75" customHeight="1">
      <c r="A154" s="3" t="s">
        <v>15</v>
      </c>
      <c r="B154" s="3">
        <v>27</v>
      </c>
      <c r="C154" s="3">
        <v>12.5</v>
      </c>
      <c r="D154" s="3">
        <v>10</v>
      </c>
      <c r="E154" s="3"/>
      <c r="F154" s="3"/>
      <c r="G154" s="3"/>
      <c r="H154" s="3"/>
      <c r="I154" s="3"/>
      <c r="J154" s="4">
        <v>0.53819444444444442</v>
      </c>
      <c r="K154" s="5">
        <v>45245</v>
      </c>
      <c r="L154" s="16" t="s">
        <v>685</v>
      </c>
    </row>
    <row r="155" spans="1:13" ht="15.75" customHeight="1">
      <c r="A155" s="3" t="s">
        <v>15</v>
      </c>
      <c r="B155" s="3">
        <v>31</v>
      </c>
      <c r="C155" s="3">
        <v>16.5</v>
      </c>
      <c r="D155" s="3">
        <v>10.5</v>
      </c>
      <c r="E155" s="3"/>
      <c r="F155" s="3"/>
      <c r="G155" s="133">
        <f>C155+D155</f>
        <v>27</v>
      </c>
      <c r="H155" s="3"/>
      <c r="I155" s="3"/>
      <c r="J155" s="4">
        <v>0.56527777777777777</v>
      </c>
      <c r="K155" s="5">
        <v>45363</v>
      </c>
      <c r="L155" s="16"/>
    </row>
    <row r="156" spans="1:13" ht="15.75" customHeight="1">
      <c r="A156" s="3" t="s">
        <v>15</v>
      </c>
      <c r="B156" s="3">
        <v>31</v>
      </c>
      <c r="C156" s="3">
        <v>16.5</v>
      </c>
      <c r="D156" s="3">
        <v>10.5</v>
      </c>
      <c r="E156" s="3"/>
      <c r="F156" s="3"/>
      <c r="G156" s="133">
        <f>C156+D156</f>
        <v>27</v>
      </c>
      <c r="H156" s="3"/>
      <c r="I156" s="3"/>
      <c r="J156" s="4">
        <v>0.625</v>
      </c>
      <c r="K156" s="5">
        <v>45427</v>
      </c>
      <c r="L156" s="16"/>
    </row>
    <row r="157" spans="1:13" ht="15.75" customHeight="1">
      <c r="A157" s="3" t="s">
        <v>15</v>
      </c>
      <c r="B157" s="3"/>
      <c r="C157" s="3"/>
      <c r="D157" s="3" t="s">
        <v>522</v>
      </c>
      <c r="E157" s="3" t="s">
        <v>699</v>
      </c>
      <c r="F157" s="3" t="s">
        <v>699</v>
      </c>
      <c r="G157" s="3"/>
      <c r="H157" s="3"/>
      <c r="I157" s="3"/>
      <c r="J157" s="4">
        <v>0.48055555555555557</v>
      </c>
      <c r="K157" s="5">
        <v>45489</v>
      </c>
      <c r="L157" s="16" t="s">
        <v>696</v>
      </c>
    </row>
    <row r="158" spans="1:13" ht="15.75" customHeight="1">
      <c r="A158" s="3" t="s">
        <v>15</v>
      </c>
      <c r="B158" s="3"/>
      <c r="C158" s="3"/>
      <c r="D158" s="3" t="s">
        <v>706</v>
      </c>
      <c r="E158" s="3" t="s">
        <v>779</v>
      </c>
      <c r="F158" s="3" t="s">
        <v>779</v>
      </c>
      <c r="G158" s="3"/>
      <c r="H158" s="3"/>
      <c r="I158" s="3"/>
      <c r="J158" s="4">
        <v>0.47222222222222221</v>
      </c>
      <c r="K158" s="5">
        <v>45497</v>
      </c>
      <c r="L158" s="16"/>
    </row>
    <row r="159" spans="1:13" ht="15.75" customHeight="1">
      <c r="A159" s="3" t="s">
        <v>15</v>
      </c>
      <c r="B159" s="3">
        <v>30</v>
      </c>
      <c r="C159" s="3" t="s">
        <v>808</v>
      </c>
      <c r="D159" s="3">
        <v>9.5</v>
      </c>
      <c r="E159" s="3"/>
      <c r="F159" s="3"/>
      <c r="G159" s="3">
        <f>19+D159</f>
        <v>28.5</v>
      </c>
      <c r="H159" s="3"/>
      <c r="I159" s="3"/>
      <c r="J159" s="4">
        <v>0.48749999999999999</v>
      </c>
      <c r="K159" s="5">
        <v>45503</v>
      </c>
      <c r="L159" s="16" t="s">
        <v>797</v>
      </c>
      <c r="M159" s="17" t="s">
        <v>809</v>
      </c>
    </row>
    <row r="160" spans="1:13" ht="15.75" customHeight="1">
      <c r="A160" s="3" t="s">
        <v>15</v>
      </c>
      <c r="B160" s="3">
        <v>29</v>
      </c>
      <c r="C160" s="3">
        <v>8</v>
      </c>
      <c r="D160" s="3">
        <v>12</v>
      </c>
      <c r="E160" s="3"/>
      <c r="F160" s="3"/>
      <c r="G160" s="3"/>
      <c r="H160" s="3"/>
      <c r="I160" s="3"/>
      <c r="J160" s="4">
        <v>0.63402777777777775</v>
      </c>
      <c r="K160" s="5">
        <v>45567</v>
      </c>
      <c r="L160" s="16" t="s">
        <v>823</v>
      </c>
      <c r="M160" s="17"/>
    </row>
    <row r="161" spans="1:12" ht="15.75" customHeight="1">
      <c r="A161" s="3" t="s">
        <v>16</v>
      </c>
      <c r="B161" s="8">
        <v>31.5</v>
      </c>
      <c r="C161" s="3">
        <v>20</v>
      </c>
      <c r="D161" s="3">
        <v>8</v>
      </c>
      <c r="E161" s="3">
        <v>45.5</v>
      </c>
      <c r="F161" s="3"/>
      <c r="G161" s="34">
        <f t="shared" si="2"/>
        <v>28</v>
      </c>
      <c r="H161" s="18">
        <f>E161-D161</f>
        <v>37.5</v>
      </c>
      <c r="I161" s="3"/>
      <c r="J161" s="4">
        <v>0.44375000000000003</v>
      </c>
      <c r="K161" s="5">
        <v>45031</v>
      </c>
      <c r="L161" s="6"/>
    </row>
    <row r="162" spans="1:12" ht="14.4">
      <c r="A162" s="3" t="s">
        <v>16</v>
      </c>
      <c r="B162" s="3">
        <v>24.5</v>
      </c>
      <c r="C162" s="3">
        <v>13</v>
      </c>
      <c r="D162" s="3">
        <v>15.5</v>
      </c>
      <c r="E162" s="3">
        <v>4.5</v>
      </c>
      <c r="F162" s="3" t="s">
        <v>402</v>
      </c>
      <c r="G162" s="34">
        <f t="shared" si="2"/>
        <v>28.5</v>
      </c>
      <c r="H162" s="18">
        <f>D162-E162</f>
        <v>11</v>
      </c>
      <c r="I162" s="3">
        <f>4.5+13</f>
        <v>17.5</v>
      </c>
      <c r="J162" s="4">
        <v>0.6069444444444444</v>
      </c>
      <c r="K162" s="5">
        <v>45083</v>
      </c>
      <c r="L162" s="6"/>
    </row>
    <row r="163" spans="1:12" ht="15.75" customHeight="1">
      <c r="A163" s="3" t="s">
        <v>16</v>
      </c>
      <c r="B163" s="3">
        <v>20</v>
      </c>
      <c r="C163" s="3">
        <v>8</v>
      </c>
      <c r="D163" s="3">
        <v>20</v>
      </c>
      <c r="E163" s="3" t="s">
        <v>30</v>
      </c>
      <c r="F163" s="6"/>
      <c r="G163" s="34">
        <f t="shared" si="2"/>
        <v>28</v>
      </c>
      <c r="H163" s="34" t="s">
        <v>267</v>
      </c>
      <c r="I163" s="3"/>
      <c r="J163" s="4">
        <v>0.53125</v>
      </c>
      <c r="K163" s="5">
        <v>45103</v>
      </c>
      <c r="L163" s="6"/>
    </row>
    <row r="164" spans="1:12" ht="15.75" customHeight="1">
      <c r="A164" s="3" t="s">
        <v>16</v>
      </c>
      <c r="B164" s="8" t="s">
        <v>267</v>
      </c>
      <c r="C164" s="3" t="s">
        <v>267</v>
      </c>
      <c r="D164" s="3">
        <v>3</v>
      </c>
      <c r="E164" s="3" t="s">
        <v>267</v>
      </c>
      <c r="F164" s="3" t="s">
        <v>267</v>
      </c>
      <c r="G164" s="34" t="s">
        <v>267</v>
      </c>
      <c r="H164" s="34" t="s">
        <v>267</v>
      </c>
      <c r="I164" s="3"/>
      <c r="J164" s="4">
        <v>0.49236111111111108</v>
      </c>
      <c r="K164" s="5">
        <v>45136</v>
      </c>
      <c r="L164" s="6"/>
    </row>
    <row r="165" spans="1:12" ht="15.75" customHeight="1">
      <c r="A165" s="3" t="s">
        <v>16</v>
      </c>
      <c r="B165" s="8" t="s">
        <v>267</v>
      </c>
      <c r="C165" s="3" t="s">
        <v>267</v>
      </c>
      <c r="D165" s="3">
        <v>6</v>
      </c>
      <c r="E165" s="3" t="s">
        <v>267</v>
      </c>
      <c r="F165" s="3" t="s">
        <v>267</v>
      </c>
      <c r="G165" s="34" t="s">
        <v>267</v>
      </c>
      <c r="H165" s="34" t="s">
        <v>267</v>
      </c>
      <c r="I165" s="3"/>
      <c r="J165" s="4">
        <v>0.45763888888888887</v>
      </c>
      <c r="K165" s="5">
        <v>45142</v>
      </c>
      <c r="L165" s="6"/>
    </row>
    <row r="166" spans="1:12" ht="15.75" customHeight="1">
      <c r="A166" s="3" t="s">
        <v>16</v>
      </c>
      <c r="B166" s="8">
        <v>31.5</v>
      </c>
      <c r="C166" s="3">
        <v>19</v>
      </c>
      <c r="D166" s="3">
        <v>8.75</v>
      </c>
      <c r="E166" s="3" t="s">
        <v>403</v>
      </c>
      <c r="F166" s="3" t="s">
        <v>404</v>
      </c>
      <c r="G166" s="34">
        <f>C166+D166</f>
        <v>27.75</v>
      </c>
      <c r="H166" s="34">
        <f>16-8.75</f>
        <v>7.25</v>
      </c>
      <c r="I166" s="3">
        <f>19-3.5</f>
        <v>15.5</v>
      </c>
      <c r="J166" s="4">
        <v>0.54305555555555551</v>
      </c>
      <c r="K166" s="5">
        <v>45147</v>
      </c>
      <c r="L166" s="6"/>
    </row>
    <row r="167" spans="1:12" ht="15.75" customHeight="1">
      <c r="A167" s="3" t="s">
        <v>16</v>
      </c>
      <c r="B167" s="8" t="s">
        <v>267</v>
      </c>
      <c r="C167" s="3" t="s">
        <v>267</v>
      </c>
      <c r="D167" s="3" t="s">
        <v>405</v>
      </c>
      <c r="E167" s="3" t="s">
        <v>406</v>
      </c>
      <c r="F167" s="3" t="s">
        <v>407</v>
      </c>
      <c r="G167" s="34" t="s">
        <v>267</v>
      </c>
      <c r="H167" s="34">
        <f>12-5</f>
        <v>7</v>
      </c>
      <c r="I167" s="3"/>
      <c r="J167" s="4">
        <v>0.46736111111111112</v>
      </c>
      <c r="K167" s="5">
        <v>45153</v>
      </c>
      <c r="L167" s="16" t="s">
        <v>335</v>
      </c>
    </row>
    <row r="168" spans="1:12" ht="15.75" customHeight="1">
      <c r="A168" s="3" t="s">
        <v>16</v>
      </c>
      <c r="B168" s="8" t="s">
        <v>267</v>
      </c>
      <c r="C168" s="3" t="s">
        <v>267</v>
      </c>
      <c r="D168" s="3" t="s">
        <v>267</v>
      </c>
      <c r="E168" s="3" t="s">
        <v>267</v>
      </c>
      <c r="F168" s="3" t="s">
        <v>267</v>
      </c>
      <c r="G168" s="34" t="s">
        <v>267</v>
      </c>
      <c r="H168" s="34" t="s">
        <v>267</v>
      </c>
      <c r="I168" s="3"/>
      <c r="J168" s="4">
        <v>0.50486111111111109</v>
      </c>
      <c r="K168" s="5">
        <v>45160</v>
      </c>
      <c r="L168" s="16" t="s">
        <v>335</v>
      </c>
    </row>
    <row r="169" spans="1:12" ht="15.75" customHeight="1">
      <c r="A169" s="3" t="s">
        <v>16</v>
      </c>
      <c r="B169" s="8" t="s">
        <v>267</v>
      </c>
      <c r="C169" s="3" t="s">
        <v>267</v>
      </c>
      <c r="D169" s="3" t="s">
        <v>531</v>
      </c>
      <c r="E169" s="3" t="s">
        <v>267</v>
      </c>
      <c r="F169" s="3" t="s">
        <v>267</v>
      </c>
      <c r="G169" s="34"/>
      <c r="H169" s="34"/>
      <c r="I169" s="3"/>
      <c r="J169" s="4">
        <v>0.46111111111111108</v>
      </c>
      <c r="K169" s="5">
        <v>45189</v>
      </c>
      <c r="L169" s="16"/>
    </row>
    <row r="170" spans="1:12" ht="15.75" customHeight="1">
      <c r="A170" s="3" t="s">
        <v>16</v>
      </c>
      <c r="B170" s="3"/>
      <c r="C170" s="3"/>
      <c r="D170" s="3" t="s">
        <v>522</v>
      </c>
      <c r="E170" s="3" t="s">
        <v>599</v>
      </c>
      <c r="F170" s="3" t="s">
        <v>600</v>
      </c>
      <c r="G170" s="3"/>
      <c r="H170" s="3"/>
      <c r="I170" s="3"/>
      <c r="J170" s="4">
        <v>0.48402777777777778</v>
      </c>
      <c r="K170" s="5">
        <v>45196</v>
      </c>
      <c r="L170" s="6"/>
    </row>
    <row r="171" spans="1:12" ht="15.75" customHeight="1">
      <c r="A171" s="3" t="s">
        <v>16</v>
      </c>
      <c r="B171" s="3" t="s">
        <v>267</v>
      </c>
      <c r="C171" s="3" t="s">
        <v>267</v>
      </c>
      <c r="D171" s="3" t="s">
        <v>514</v>
      </c>
      <c r="E171" s="3"/>
      <c r="F171" s="3"/>
      <c r="G171" s="3"/>
      <c r="H171" s="3"/>
      <c r="I171" s="3"/>
      <c r="J171" s="4">
        <v>0.47986111111111113</v>
      </c>
      <c r="K171" s="5">
        <v>45204</v>
      </c>
      <c r="L171" s="6"/>
    </row>
    <row r="172" spans="1:12" ht="15.75" customHeight="1">
      <c r="A172" s="3" t="s">
        <v>16</v>
      </c>
      <c r="B172" s="3">
        <v>31.5</v>
      </c>
      <c r="C172" s="3">
        <v>20</v>
      </c>
      <c r="D172" s="3">
        <v>7.5</v>
      </c>
      <c r="E172" s="3"/>
      <c r="F172" s="3"/>
      <c r="G172" s="3"/>
      <c r="H172" s="3"/>
      <c r="I172" s="3"/>
      <c r="J172" s="4">
        <v>0.58333333333333337</v>
      </c>
      <c r="K172" s="5">
        <v>45221</v>
      </c>
      <c r="L172" s="16" t="s">
        <v>619</v>
      </c>
    </row>
    <row r="173" spans="1:12" ht="15.75" customHeight="1">
      <c r="A173" s="3" t="s">
        <v>16</v>
      </c>
      <c r="B173" s="3">
        <v>29</v>
      </c>
      <c r="C173" s="3">
        <v>13</v>
      </c>
      <c r="D173" s="3">
        <v>10</v>
      </c>
      <c r="E173" s="3"/>
      <c r="F173" s="3"/>
      <c r="G173" s="133">
        <f>C173+D173</f>
        <v>23</v>
      </c>
      <c r="H173" s="3"/>
      <c r="I173" s="3"/>
      <c r="J173" s="4">
        <v>0.60416666666666663</v>
      </c>
      <c r="K173" s="5">
        <v>45363</v>
      </c>
      <c r="L173" s="16"/>
    </row>
    <row r="174" spans="1:12" ht="15.75" customHeight="1">
      <c r="A174" s="3" t="s">
        <v>16</v>
      </c>
      <c r="B174" s="3">
        <v>31</v>
      </c>
      <c r="C174" s="3">
        <v>14.5</v>
      </c>
      <c r="D174" s="3">
        <v>9</v>
      </c>
      <c r="E174" s="3"/>
      <c r="F174" s="3"/>
      <c r="G174" s="133">
        <f>C174+D174</f>
        <v>23.5</v>
      </c>
      <c r="H174" s="3"/>
      <c r="I174" s="3"/>
      <c r="J174" s="4">
        <v>0.79861111111111116</v>
      </c>
      <c r="K174" s="5">
        <v>45430</v>
      </c>
      <c r="L174" s="16" t="s">
        <v>731</v>
      </c>
    </row>
    <row r="175" spans="1:12" ht="15.75" customHeight="1">
      <c r="A175" s="3" t="s">
        <v>16</v>
      </c>
      <c r="B175" s="3">
        <v>30</v>
      </c>
      <c r="C175" s="3">
        <v>8</v>
      </c>
      <c r="D175" s="3">
        <v>10</v>
      </c>
      <c r="E175" s="3"/>
      <c r="F175" s="3"/>
      <c r="G175" s="3"/>
      <c r="H175" s="3"/>
      <c r="I175" s="3"/>
      <c r="J175" s="4">
        <v>0.5444444444444444</v>
      </c>
      <c r="K175" s="5">
        <v>45245</v>
      </c>
      <c r="L175" s="16" t="s">
        <v>689</v>
      </c>
    </row>
    <row r="176" spans="1:12" ht="15.75" customHeight="1">
      <c r="A176" s="3" t="s">
        <v>17</v>
      </c>
      <c r="B176" s="8">
        <v>22</v>
      </c>
      <c r="C176" s="3">
        <v>18</v>
      </c>
      <c r="D176" s="3">
        <v>6</v>
      </c>
      <c r="E176" s="3">
        <v>12</v>
      </c>
      <c r="F176" s="3"/>
      <c r="G176" s="18">
        <f>C176+D176</f>
        <v>24</v>
      </c>
      <c r="H176" s="34">
        <f>E176-D176</f>
        <v>6</v>
      </c>
      <c r="I176" s="3"/>
      <c r="J176" s="4">
        <v>0.48125000000000001</v>
      </c>
      <c r="K176" s="5">
        <v>45031</v>
      </c>
      <c r="L176" s="16"/>
    </row>
    <row r="177" spans="1:12" ht="14.4">
      <c r="A177" s="3" t="s">
        <v>17</v>
      </c>
      <c r="B177" s="3">
        <v>19</v>
      </c>
      <c r="C177" s="3">
        <v>12</v>
      </c>
      <c r="D177" s="3">
        <v>10</v>
      </c>
      <c r="E177" s="3">
        <v>0</v>
      </c>
      <c r="F177" s="3">
        <v>0</v>
      </c>
      <c r="G177" s="34">
        <f>C177+D177</f>
        <v>22</v>
      </c>
      <c r="H177" s="18">
        <f>10</f>
        <v>10</v>
      </c>
      <c r="I177" s="3"/>
      <c r="J177" s="4">
        <v>0.6381944444444444</v>
      </c>
      <c r="K177" s="5">
        <v>45083</v>
      </c>
      <c r="L177" s="6"/>
    </row>
    <row r="178" spans="1:12" ht="15.75" customHeight="1">
      <c r="A178" s="3" t="s">
        <v>17</v>
      </c>
      <c r="B178" s="3">
        <v>21</v>
      </c>
      <c r="C178" s="3">
        <v>14.5</v>
      </c>
      <c r="D178" s="3">
        <v>7</v>
      </c>
      <c r="E178" s="3" t="s">
        <v>408</v>
      </c>
      <c r="F178" s="3" t="s">
        <v>409</v>
      </c>
      <c r="G178" s="34">
        <f>C178+D178</f>
        <v>21.5</v>
      </c>
      <c r="H178" s="34">
        <f>D178-0.5</f>
        <v>6.5</v>
      </c>
      <c r="I178" s="34">
        <f>14.5-0.5</f>
        <v>14</v>
      </c>
      <c r="J178" s="4">
        <v>0.54513888888888884</v>
      </c>
      <c r="K178" s="5">
        <v>45103</v>
      </c>
      <c r="L178" s="6"/>
    </row>
    <row r="179" spans="1:12" ht="15.75" customHeight="1">
      <c r="A179" s="3" t="s">
        <v>17</v>
      </c>
      <c r="B179" s="8" t="s">
        <v>267</v>
      </c>
      <c r="C179" s="3" t="s">
        <v>267</v>
      </c>
      <c r="D179" s="3">
        <v>2</v>
      </c>
      <c r="E179" s="3" t="s">
        <v>267</v>
      </c>
      <c r="F179" s="3" t="s">
        <v>267</v>
      </c>
      <c r="G179" s="34" t="s">
        <v>267</v>
      </c>
      <c r="H179" s="34" t="s">
        <v>267</v>
      </c>
      <c r="I179" s="3"/>
      <c r="J179" s="4">
        <v>0.50763888888888886</v>
      </c>
      <c r="K179" s="5">
        <v>45136</v>
      </c>
      <c r="L179" s="6"/>
    </row>
    <row r="180" spans="1:12" ht="15.75" customHeight="1">
      <c r="A180" s="3" t="s">
        <v>17</v>
      </c>
      <c r="B180" s="8" t="s">
        <v>267</v>
      </c>
      <c r="C180" s="3" t="s">
        <v>267</v>
      </c>
      <c r="D180" s="3">
        <v>5</v>
      </c>
      <c r="E180" s="3" t="s">
        <v>267</v>
      </c>
      <c r="F180" s="3" t="s">
        <v>267</v>
      </c>
      <c r="G180" s="34" t="s">
        <v>267</v>
      </c>
      <c r="H180" s="34" t="s">
        <v>267</v>
      </c>
      <c r="I180" s="3"/>
      <c r="J180" s="4">
        <v>0.4770833333333333</v>
      </c>
      <c r="K180" s="5">
        <v>45142</v>
      </c>
      <c r="L180" s="6"/>
    </row>
    <row r="181" spans="1:12" ht="15.75" customHeight="1">
      <c r="A181" s="3" t="s">
        <v>17</v>
      </c>
      <c r="B181" s="8">
        <v>22</v>
      </c>
      <c r="C181" s="3">
        <v>14</v>
      </c>
      <c r="D181" s="3">
        <v>7.5</v>
      </c>
      <c r="E181" s="3" t="s">
        <v>410</v>
      </c>
      <c r="F181" s="3" t="s">
        <v>411</v>
      </c>
      <c r="G181" s="34">
        <f>C181+D181</f>
        <v>21.5</v>
      </c>
      <c r="H181" s="34">
        <f>7.5-0.5</f>
        <v>7</v>
      </c>
      <c r="I181" s="34">
        <f>14+0.5</f>
        <v>14.5</v>
      </c>
      <c r="J181" s="4">
        <v>0.55902777777777779</v>
      </c>
      <c r="K181" s="5">
        <v>45147</v>
      </c>
      <c r="L181" s="6"/>
    </row>
    <row r="182" spans="1:12" ht="15.75" customHeight="1">
      <c r="A182" s="3" t="s">
        <v>17</v>
      </c>
      <c r="B182" s="8">
        <v>28</v>
      </c>
      <c r="C182" s="3">
        <v>20</v>
      </c>
      <c r="D182" s="3">
        <v>2.75</v>
      </c>
      <c r="E182" s="3">
        <v>56</v>
      </c>
      <c r="F182" s="3" t="s">
        <v>412</v>
      </c>
      <c r="G182" s="34">
        <f>C182+D182</f>
        <v>22.75</v>
      </c>
      <c r="H182" s="34">
        <f>2.75+4.5</f>
        <v>7.25</v>
      </c>
      <c r="I182" s="34">
        <f>20-4.5</f>
        <v>15.5</v>
      </c>
      <c r="J182" s="4">
        <v>0.4826388888888889</v>
      </c>
      <c r="K182" s="5">
        <v>45153</v>
      </c>
      <c r="L182" s="6"/>
    </row>
    <row r="183" spans="1:12" ht="15.75" customHeight="1">
      <c r="A183" s="3" t="s">
        <v>17</v>
      </c>
      <c r="B183" s="8" t="s">
        <v>267</v>
      </c>
      <c r="C183" s="3" t="s">
        <v>267</v>
      </c>
      <c r="D183" s="3" t="s">
        <v>475</v>
      </c>
      <c r="E183" s="3" t="s">
        <v>476</v>
      </c>
      <c r="F183" s="3" t="s">
        <v>476</v>
      </c>
      <c r="G183" s="34" t="s">
        <v>267</v>
      </c>
      <c r="H183" s="34">
        <f>4+3</f>
        <v>7</v>
      </c>
      <c r="I183" s="3"/>
      <c r="J183" s="4">
        <v>0.52152777777777781</v>
      </c>
      <c r="K183" s="5">
        <v>45160</v>
      </c>
      <c r="L183" s="6"/>
    </row>
    <row r="184" spans="1:12" ht="15.75" customHeight="1">
      <c r="A184" s="3" t="s">
        <v>17</v>
      </c>
      <c r="B184" s="8" t="s">
        <v>267</v>
      </c>
      <c r="C184" s="3" t="s">
        <v>267</v>
      </c>
      <c r="D184" s="3" t="s">
        <v>533</v>
      </c>
      <c r="E184" s="3" t="s">
        <v>534</v>
      </c>
      <c r="F184" s="3" t="s">
        <v>534</v>
      </c>
      <c r="G184" s="34"/>
      <c r="H184" s="34"/>
      <c r="I184" s="3"/>
      <c r="J184" s="4">
        <v>0.47500000000000003</v>
      </c>
      <c r="K184" s="5">
        <v>45189</v>
      </c>
      <c r="L184" s="6"/>
    </row>
    <row r="185" spans="1:12" ht="15.75" customHeight="1">
      <c r="A185" s="3" t="s">
        <v>17</v>
      </c>
      <c r="B185" s="3"/>
      <c r="C185" s="3"/>
      <c r="D185" s="3" t="s">
        <v>594</v>
      </c>
      <c r="E185" s="3" t="s">
        <v>601</v>
      </c>
      <c r="F185" s="3" t="s">
        <v>601</v>
      </c>
      <c r="G185" s="3"/>
      <c r="H185" s="3"/>
      <c r="I185" s="3"/>
      <c r="J185" s="4">
        <v>0.50138888888888888</v>
      </c>
      <c r="K185" s="5">
        <v>45196</v>
      </c>
      <c r="L185" s="6"/>
    </row>
    <row r="186" spans="1:12" ht="15.75" customHeight="1">
      <c r="A186" s="3" t="s">
        <v>17</v>
      </c>
      <c r="B186" s="3">
        <v>22.5</v>
      </c>
      <c r="C186" s="3">
        <v>15</v>
      </c>
      <c r="D186" s="3">
        <v>7</v>
      </c>
      <c r="E186" s="3" t="s">
        <v>595</v>
      </c>
      <c r="F186" s="3" t="s">
        <v>596</v>
      </c>
      <c r="G186" s="3"/>
      <c r="H186" s="3"/>
      <c r="I186" s="34">
        <f>15-0.5</f>
        <v>14.5</v>
      </c>
      <c r="J186" s="4">
        <v>0.49374999999999997</v>
      </c>
      <c r="K186" s="5">
        <v>45204</v>
      </c>
      <c r="L186" s="6"/>
    </row>
    <row r="187" spans="1:12" ht="15.75" customHeight="1">
      <c r="A187" s="3" t="s">
        <v>17</v>
      </c>
      <c r="B187" s="3">
        <v>23</v>
      </c>
      <c r="C187" s="3">
        <v>15</v>
      </c>
      <c r="D187" s="3">
        <v>6.5</v>
      </c>
      <c r="E187" s="3"/>
      <c r="F187" s="3"/>
      <c r="G187" s="3"/>
      <c r="H187" s="3"/>
      <c r="I187" s="3"/>
      <c r="J187" s="4">
        <v>0.60138888888888886</v>
      </c>
      <c r="K187" s="5">
        <v>45221</v>
      </c>
      <c r="L187" s="16" t="s">
        <v>618</v>
      </c>
    </row>
    <row r="188" spans="1:12" ht="15.75" customHeight="1">
      <c r="A188" s="3" t="s">
        <v>17</v>
      </c>
      <c r="B188" s="3">
        <v>21</v>
      </c>
      <c r="C188" s="3">
        <v>11.5</v>
      </c>
      <c r="D188" s="3">
        <v>6.5</v>
      </c>
      <c r="E188" s="3"/>
      <c r="F188" s="3"/>
      <c r="H188" s="3"/>
      <c r="I188" s="3"/>
      <c r="J188" s="4">
        <v>0.55625000000000002</v>
      </c>
      <c r="K188" s="5">
        <v>45245</v>
      </c>
      <c r="L188" s="16" t="s">
        <v>688</v>
      </c>
    </row>
    <row r="189" spans="1:12" ht="15.75" customHeight="1">
      <c r="A189" s="3" t="s">
        <v>17</v>
      </c>
      <c r="B189" s="3">
        <v>24</v>
      </c>
      <c r="C189" s="3">
        <v>15</v>
      </c>
      <c r="D189" s="3">
        <v>4.5</v>
      </c>
      <c r="E189" s="3"/>
      <c r="F189" s="3"/>
      <c r="G189" s="3"/>
      <c r="H189" s="3"/>
      <c r="I189" s="3"/>
      <c r="J189" s="4">
        <v>0.58888888888888891</v>
      </c>
      <c r="K189" s="5">
        <v>45363</v>
      </c>
      <c r="L189" s="16"/>
    </row>
    <row r="190" spans="1:12" ht="15.75" customHeight="1">
      <c r="A190" s="3" t="s">
        <v>17</v>
      </c>
      <c r="B190" s="3">
        <v>24</v>
      </c>
      <c r="C190" s="3">
        <v>13.5</v>
      </c>
      <c r="D190" s="3">
        <v>5.5</v>
      </c>
      <c r="E190" s="3"/>
      <c r="F190" s="3"/>
      <c r="G190" s="133">
        <f>C190+D190</f>
        <v>19</v>
      </c>
      <c r="H190" s="3"/>
      <c r="I190" s="3"/>
      <c r="J190" s="4">
        <v>0.78263888888888888</v>
      </c>
      <c r="K190" s="5">
        <v>45430</v>
      </c>
      <c r="L190" s="16"/>
    </row>
    <row r="191" spans="1:12" ht="15.75" customHeight="1">
      <c r="A191" s="3" t="s">
        <v>17</v>
      </c>
      <c r="B191" s="3"/>
      <c r="C191" s="3"/>
      <c r="D191" s="3" t="s">
        <v>697</v>
      </c>
      <c r="E191" s="3" t="s">
        <v>698</v>
      </c>
      <c r="F191" s="3" t="s">
        <v>698</v>
      </c>
      <c r="G191" s="3">
        <f>G181-G190</f>
        <v>2.5</v>
      </c>
      <c r="H191" s="3"/>
      <c r="I191" s="3"/>
      <c r="J191" s="4">
        <v>0.49930555555555556</v>
      </c>
      <c r="K191" s="5">
        <v>45489</v>
      </c>
      <c r="L191" s="16"/>
    </row>
    <row r="192" spans="1:12" ht="15.75" customHeight="1">
      <c r="A192" s="3" t="s">
        <v>17</v>
      </c>
      <c r="B192" s="3"/>
      <c r="C192" s="3"/>
      <c r="D192" s="3" t="s">
        <v>697</v>
      </c>
      <c r="E192" s="3" t="s">
        <v>783</v>
      </c>
      <c r="F192" s="3" t="s">
        <v>783</v>
      </c>
      <c r="G192" s="3"/>
      <c r="H192" s="3"/>
      <c r="I192" s="3"/>
      <c r="J192" s="4">
        <v>0.48958333333333331</v>
      </c>
      <c r="K192" s="5">
        <v>45497</v>
      </c>
      <c r="L192" s="16"/>
    </row>
    <row r="193" spans="1:12" ht="15.75" customHeight="1">
      <c r="A193" s="3" t="s">
        <v>17</v>
      </c>
      <c r="B193" s="3">
        <v>25</v>
      </c>
      <c r="C193" s="3">
        <v>15</v>
      </c>
      <c r="D193" s="3">
        <v>4.5</v>
      </c>
      <c r="E193" s="3"/>
      <c r="F193" s="3"/>
      <c r="G193" s="133">
        <f>C193+D193</f>
        <v>19.5</v>
      </c>
      <c r="H193" s="3"/>
      <c r="I193" s="3"/>
      <c r="J193" s="4">
        <v>0.50694444444444442</v>
      </c>
      <c r="K193" s="5">
        <v>45503</v>
      </c>
      <c r="L193" s="16" t="s">
        <v>797</v>
      </c>
    </row>
    <row r="194" spans="1:12" ht="15.75" customHeight="1">
      <c r="A194" s="3" t="s">
        <v>17</v>
      </c>
      <c r="B194" s="3">
        <v>24</v>
      </c>
      <c r="C194" s="3">
        <v>13</v>
      </c>
      <c r="D194" s="3">
        <v>6</v>
      </c>
      <c r="E194" s="3"/>
      <c r="F194" s="3"/>
      <c r="G194" s="133"/>
      <c r="H194" s="3"/>
      <c r="I194" s="3"/>
      <c r="J194" s="4">
        <v>0.65486111111111112</v>
      </c>
      <c r="K194" s="5">
        <v>45567</v>
      </c>
      <c r="L194" s="16"/>
    </row>
    <row r="195" spans="1:12" ht="15.75" customHeight="1">
      <c r="A195" s="3" t="s">
        <v>18</v>
      </c>
      <c r="B195" s="8">
        <v>24</v>
      </c>
      <c r="C195" s="3">
        <v>12</v>
      </c>
      <c r="D195" s="3">
        <v>27.5</v>
      </c>
      <c r="E195" s="3">
        <v>33</v>
      </c>
      <c r="F195" s="3"/>
      <c r="G195" s="34">
        <f>C195+D195</f>
        <v>39.5</v>
      </c>
      <c r="H195" s="18">
        <f>E195-D195</f>
        <v>5.5</v>
      </c>
      <c r="I195" s="3"/>
      <c r="J195" s="4">
        <v>0.51041666666666663</v>
      </c>
      <c r="K195" s="5">
        <v>45024</v>
      </c>
      <c r="L195" s="6"/>
    </row>
    <row r="196" spans="1:12" ht="14.4">
      <c r="A196" s="3" t="s">
        <v>18</v>
      </c>
      <c r="B196" s="3">
        <v>9</v>
      </c>
      <c r="C196" s="3">
        <v>3</v>
      </c>
      <c r="D196" s="3">
        <v>35.5</v>
      </c>
      <c r="E196" s="3" t="s">
        <v>413</v>
      </c>
      <c r="F196" s="3">
        <v>0</v>
      </c>
      <c r="G196" s="34">
        <f>C196+D196</f>
        <v>38.5</v>
      </c>
      <c r="H196" s="34">
        <f>D196-26</f>
        <v>9.5</v>
      </c>
      <c r="I196" s="3"/>
      <c r="J196" s="4">
        <v>0.35694444444444445</v>
      </c>
      <c r="K196" s="5">
        <v>45084</v>
      </c>
      <c r="L196" s="6"/>
    </row>
    <row r="197" spans="1:12" ht="15.75" customHeight="1">
      <c r="A197" s="3" t="s">
        <v>18</v>
      </c>
      <c r="B197" s="3">
        <v>9</v>
      </c>
      <c r="C197" s="3">
        <v>5.5</v>
      </c>
      <c r="D197" s="3">
        <v>34</v>
      </c>
      <c r="E197" s="3" t="s">
        <v>414</v>
      </c>
      <c r="F197" s="3" t="s">
        <v>411</v>
      </c>
      <c r="G197" s="34">
        <f>C197+D197</f>
        <v>39.5</v>
      </c>
      <c r="H197" s="34">
        <f>D197-25</f>
        <v>9</v>
      </c>
      <c r="I197" s="34">
        <f>5.5+0.5</f>
        <v>6</v>
      </c>
      <c r="J197" s="4">
        <v>0.57847222222222228</v>
      </c>
      <c r="K197" s="5">
        <v>45103</v>
      </c>
      <c r="L197" s="6"/>
    </row>
    <row r="198" spans="1:12" ht="15.75" customHeight="1">
      <c r="A198" s="3" t="s">
        <v>18</v>
      </c>
      <c r="B198" s="8" t="s">
        <v>267</v>
      </c>
      <c r="C198" s="3" t="s">
        <v>267</v>
      </c>
      <c r="D198" s="3">
        <v>6</v>
      </c>
      <c r="E198" s="3" t="s">
        <v>267</v>
      </c>
      <c r="F198" s="3" t="s">
        <v>267</v>
      </c>
      <c r="G198" s="34" t="s">
        <v>267</v>
      </c>
      <c r="H198" s="34" t="s">
        <v>267</v>
      </c>
      <c r="I198" s="3"/>
      <c r="J198" s="4">
        <v>0.53472222222222221</v>
      </c>
      <c r="K198" s="5">
        <v>45136</v>
      </c>
      <c r="L198" s="6"/>
    </row>
    <row r="199" spans="1:12" ht="15.75" customHeight="1">
      <c r="A199" s="3" t="s">
        <v>18</v>
      </c>
      <c r="B199" s="8">
        <v>12</v>
      </c>
      <c r="C199" s="3">
        <v>7</v>
      </c>
      <c r="D199" s="3">
        <v>32.5</v>
      </c>
      <c r="E199" s="3" t="s">
        <v>415</v>
      </c>
      <c r="F199" s="3">
        <v>0</v>
      </c>
      <c r="G199" s="34">
        <v>39.5</v>
      </c>
      <c r="H199" s="18">
        <f>32.5-17</f>
        <v>15.5</v>
      </c>
      <c r="I199" s="3"/>
      <c r="J199" s="4">
        <v>0.54375000000000007</v>
      </c>
      <c r="K199" s="5">
        <v>45142</v>
      </c>
      <c r="L199" s="6"/>
    </row>
    <row r="200" spans="1:12" ht="15.75" customHeight="1">
      <c r="A200" s="3" t="s">
        <v>18</v>
      </c>
      <c r="B200" s="8">
        <v>12</v>
      </c>
      <c r="C200" s="3">
        <v>5</v>
      </c>
      <c r="D200" s="3">
        <v>34.25</v>
      </c>
      <c r="E200" s="3" t="s">
        <v>414</v>
      </c>
      <c r="F200" s="3" t="s">
        <v>416</v>
      </c>
      <c r="G200" s="34">
        <f t="shared" ref="G200:G217" si="3">C200+D200</f>
        <v>39.25</v>
      </c>
      <c r="H200" s="34">
        <f>D200-25</f>
        <v>9.25</v>
      </c>
      <c r="I200" s="34">
        <f>5+2.5</f>
        <v>7.5</v>
      </c>
      <c r="J200" s="4">
        <v>0.5395833333333333</v>
      </c>
      <c r="K200" s="5">
        <v>45148</v>
      </c>
      <c r="L200" s="6"/>
    </row>
    <row r="201" spans="1:12" ht="15.75" customHeight="1">
      <c r="A201" s="3" t="s">
        <v>18</v>
      </c>
      <c r="B201" s="8">
        <v>23</v>
      </c>
      <c r="C201" s="3">
        <v>18</v>
      </c>
      <c r="D201" s="3">
        <v>21.5</v>
      </c>
      <c r="E201" s="3" t="s">
        <v>417</v>
      </c>
      <c r="F201" s="3" t="s">
        <v>418</v>
      </c>
      <c r="G201" s="34">
        <f t="shared" si="3"/>
        <v>39.5</v>
      </c>
      <c r="H201" s="34">
        <f>21.5+11</f>
        <v>32.5</v>
      </c>
      <c r="I201" s="34">
        <f>18-11</f>
        <v>7</v>
      </c>
      <c r="J201" s="4">
        <v>0.51597222222222217</v>
      </c>
      <c r="K201" s="5">
        <v>45153</v>
      </c>
      <c r="L201" s="6"/>
    </row>
    <row r="202" spans="1:12" ht="15.75" customHeight="1">
      <c r="A202" s="3" t="s">
        <v>18</v>
      </c>
      <c r="B202" s="8">
        <v>12</v>
      </c>
      <c r="C202" s="3">
        <v>6</v>
      </c>
      <c r="D202" s="3">
        <v>33.5</v>
      </c>
      <c r="E202" s="3" t="s">
        <v>477</v>
      </c>
      <c r="F202" s="3" t="s">
        <v>477</v>
      </c>
      <c r="G202" s="34">
        <f t="shared" si="3"/>
        <v>39.5</v>
      </c>
      <c r="H202" s="34">
        <f>D202+0</f>
        <v>33.5</v>
      </c>
      <c r="I202" s="34">
        <f>6</f>
        <v>6</v>
      </c>
      <c r="J202" s="4">
        <v>0.55555555555555558</v>
      </c>
      <c r="K202" s="5">
        <v>45160</v>
      </c>
      <c r="L202" s="6"/>
    </row>
    <row r="203" spans="1:12" ht="15.75" customHeight="1">
      <c r="A203" s="3" t="s">
        <v>18</v>
      </c>
      <c r="B203" s="8" t="s">
        <v>267</v>
      </c>
      <c r="C203" s="3" t="s">
        <v>267</v>
      </c>
      <c r="D203" s="3" t="s">
        <v>537</v>
      </c>
      <c r="E203" s="3" t="s">
        <v>539</v>
      </c>
      <c r="F203" s="3" t="s">
        <v>539</v>
      </c>
      <c r="G203" s="34"/>
      <c r="H203" s="34"/>
      <c r="I203" s="3"/>
      <c r="J203" s="4">
        <v>0.52916666666666667</v>
      </c>
      <c r="K203" s="5">
        <v>45189</v>
      </c>
      <c r="L203" s="6"/>
    </row>
    <row r="204" spans="1:12" ht="15.75" customHeight="1">
      <c r="A204" s="3" t="s">
        <v>18</v>
      </c>
      <c r="B204" s="3"/>
      <c r="C204" s="3"/>
      <c r="D204" s="3"/>
      <c r="E204" s="3"/>
      <c r="F204" s="3"/>
      <c r="G204" s="3"/>
      <c r="H204" s="3"/>
      <c r="I204" s="3"/>
      <c r="J204" s="4">
        <v>0.53541666666666665</v>
      </c>
      <c r="K204" s="5">
        <v>45196</v>
      </c>
      <c r="L204" s="6"/>
    </row>
    <row r="205" spans="1:12" ht="15.75" customHeight="1">
      <c r="A205" s="3" t="s">
        <v>18</v>
      </c>
      <c r="B205" s="3">
        <v>24.5</v>
      </c>
      <c r="C205" s="3">
        <v>16</v>
      </c>
      <c r="D205" s="3">
        <v>23.5</v>
      </c>
      <c r="E205" s="3"/>
      <c r="F205" s="3"/>
      <c r="G205" s="3"/>
      <c r="H205" s="3"/>
      <c r="I205" s="3"/>
      <c r="J205" s="4">
        <v>0.55694444444444446</v>
      </c>
      <c r="K205" s="5">
        <v>45204</v>
      </c>
      <c r="L205" s="6"/>
    </row>
    <row r="206" spans="1:12" ht="15.75" customHeight="1">
      <c r="A206" s="3" t="s">
        <v>18</v>
      </c>
      <c r="B206" s="3">
        <v>13</v>
      </c>
      <c r="C206" s="3">
        <v>6.5</v>
      </c>
      <c r="D206" s="3">
        <v>33</v>
      </c>
      <c r="E206" s="3"/>
      <c r="F206" s="3"/>
      <c r="G206" s="3"/>
      <c r="H206" s="3"/>
      <c r="I206" s="3"/>
      <c r="J206" s="4">
        <v>0.42499999999999999</v>
      </c>
      <c r="K206" s="5">
        <v>45219</v>
      </c>
      <c r="L206" s="16" t="s">
        <v>629</v>
      </c>
    </row>
    <row r="207" spans="1:12" ht="15.75" customHeight="1">
      <c r="A207" s="3" t="s">
        <v>18</v>
      </c>
      <c r="B207" s="3">
        <v>9.5</v>
      </c>
      <c r="C207" s="3">
        <v>4.5</v>
      </c>
      <c r="D207" s="3">
        <v>35</v>
      </c>
      <c r="E207" s="3"/>
      <c r="F207" s="3"/>
      <c r="G207" s="3"/>
      <c r="H207" s="3"/>
      <c r="I207" s="3"/>
      <c r="J207" s="4">
        <v>0.66180555555555554</v>
      </c>
      <c r="K207" s="5">
        <v>45245</v>
      </c>
      <c r="L207" s="16" t="s">
        <v>682</v>
      </c>
    </row>
    <row r="208" spans="1:12" ht="15.75" customHeight="1">
      <c r="A208" s="3" t="s">
        <v>18</v>
      </c>
      <c r="B208" s="3">
        <v>37</v>
      </c>
      <c r="C208" s="3">
        <v>19</v>
      </c>
      <c r="D208" s="3">
        <v>1.5</v>
      </c>
      <c r="E208" s="3"/>
      <c r="F208" s="3"/>
      <c r="G208" s="133">
        <f>C208+D208</f>
        <v>20.5</v>
      </c>
      <c r="H208" s="3"/>
      <c r="I208" s="3"/>
      <c r="J208" s="4">
        <v>0.47222222222222221</v>
      </c>
      <c r="K208" s="5">
        <v>45362</v>
      </c>
      <c r="L208" s="16"/>
    </row>
    <row r="209" spans="1:12" ht="15.75" customHeight="1">
      <c r="A209" s="3" t="s">
        <v>18</v>
      </c>
      <c r="B209" s="3">
        <v>11.5</v>
      </c>
      <c r="C209" s="3">
        <v>-8</v>
      </c>
      <c r="D209" s="3">
        <v>28.5</v>
      </c>
      <c r="E209" s="3" t="s">
        <v>732</v>
      </c>
      <c r="F209" s="3" t="s">
        <v>732</v>
      </c>
      <c r="G209" s="133">
        <f>C209+D209</f>
        <v>20.5</v>
      </c>
      <c r="H209" s="3"/>
      <c r="I209" s="3"/>
      <c r="J209" s="4">
        <v>0.48333333333333334</v>
      </c>
      <c r="K209" s="5">
        <v>45422</v>
      </c>
      <c r="L209" s="16" t="s">
        <v>680</v>
      </c>
    </row>
    <row r="210" spans="1:12" ht="15.75" customHeight="1">
      <c r="A210" s="3" t="s">
        <v>18</v>
      </c>
      <c r="B210" s="3"/>
      <c r="C210" s="3"/>
      <c r="D210" s="3" t="s">
        <v>531</v>
      </c>
      <c r="E210" s="3"/>
      <c r="F210" s="3"/>
      <c r="G210" s="3"/>
      <c r="H210" s="3"/>
      <c r="I210" s="3"/>
      <c r="J210" s="4">
        <v>0.53680555555555554</v>
      </c>
      <c r="K210" s="5">
        <v>45489</v>
      </c>
      <c r="L210" s="16"/>
    </row>
    <row r="211" spans="1:12" ht="15.75" customHeight="1">
      <c r="A211" s="3" t="s">
        <v>18</v>
      </c>
      <c r="B211" s="3">
        <v>11</v>
      </c>
      <c r="C211" s="3">
        <v>8</v>
      </c>
      <c r="D211" s="3">
        <v>30</v>
      </c>
      <c r="E211" s="3"/>
      <c r="F211" s="3"/>
      <c r="G211" s="133">
        <f>D211+C211</f>
        <v>38</v>
      </c>
      <c r="H211" s="3"/>
      <c r="I211" s="3"/>
      <c r="J211" s="4">
        <v>0.56388888888888888</v>
      </c>
      <c r="K211" s="5">
        <v>45492</v>
      </c>
      <c r="L211" s="16" t="s">
        <v>797</v>
      </c>
    </row>
    <row r="212" spans="1:12" ht="15.75" customHeight="1">
      <c r="A212" s="3" t="s">
        <v>18</v>
      </c>
      <c r="B212" s="3"/>
      <c r="C212" s="3"/>
      <c r="D212" s="3" t="s">
        <v>531</v>
      </c>
      <c r="E212" s="3"/>
      <c r="F212" s="3"/>
      <c r="G212" s="3"/>
      <c r="H212" s="3"/>
      <c r="I212" s="3"/>
      <c r="J212" s="4">
        <v>0.51875000000000004</v>
      </c>
      <c r="K212" s="5">
        <v>45497</v>
      </c>
      <c r="L212" s="16"/>
    </row>
    <row r="213" spans="1:12" ht="15.75" customHeight="1">
      <c r="A213" s="3" t="s">
        <v>18</v>
      </c>
      <c r="B213" s="3">
        <v>10</v>
      </c>
      <c r="C213" s="3">
        <v>7.5</v>
      </c>
      <c r="D213" s="3">
        <v>29.5</v>
      </c>
      <c r="E213" s="3"/>
      <c r="F213" s="3"/>
      <c r="G213" s="133">
        <f>D213+C213</f>
        <v>37</v>
      </c>
      <c r="H213" s="3"/>
      <c r="I213" s="3"/>
      <c r="J213" s="4">
        <v>0.54166666666666663</v>
      </c>
      <c r="K213" s="5">
        <v>45503</v>
      </c>
      <c r="L213" s="16"/>
    </row>
    <row r="214" spans="1:12" ht="15.75" customHeight="1">
      <c r="A214" s="3" t="s">
        <v>18</v>
      </c>
      <c r="B214" s="3">
        <v>12</v>
      </c>
      <c r="C214" s="3">
        <v>7</v>
      </c>
      <c r="D214" s="3">
        <v>31</v>
      </c>
      <c r="E214" s="3"/>
      <c r="F214" s="3"/>
      <c r="G214" s="133"/>
      <c r="H214" s="3"/>
      <c r="I214" s="3"/>
      <c r="J214" s="4">
        <v>0.45763888888888887</v>
      </c>
      <c r="K214" s="5">
        <v>45567</v>
      </c>
      <c r="L214" s="16"/>
    </row>
    <row r="215" spans="1:12" ht="15.75" customHeight="1">
      <c r="A215" s="3" t="s">
        <v>19</v>
      </c>
      <c r="B215" s="8">
        <v>22</v>
      </c>
      <c r="C215" s="3">
        <v>14</v>
      </c>
      <c r="D215" s="3">
        <v>21</v>
      </c>
      <c r="E215" s="3">
        <v>30.5</v>
      </c>
      <c r="F215" s="3"/>
      <c r="G215" s="34">
        <f t="shared" si="3"/>
        <v>35</v>
      </c>
      <c r="H215" s="34">
        <f>E215-D215</f>
        <v>9.5</v>
      </c>
      <c r="I215" s="3"/>
      <c r="J215" s="4">
        <v>0.45833333333333331</v>
      </c>
      <c r="K215" s="5">
        <v>45024</v>
      </c>
      <c r="L215" s="6"/>
    </row>
    <row r="216" spans="1:12" ht="14.4">
      <c r="A216" s="3" t="s">
        <v>19</v>
      </c>
      <c r="B216" s="3">
        <v>18.5</v>
      </c>
      <c r="C216" s="3">
        <v>9.5</v>
      </c>
      <c r="D216" s="3">
        <v>24</v>
      </c>
      <c r="E216" s="3">
        <v>33</v>
      </c>
      <c r="F216" s="3" t="s">
        <v>419</v>
      </c>
      <c r="G216" s="34">
        <f t="shared" si="3"/>
        <v>33.5</v>
      </c>
      <c r="H216" s="34">
        <f>E216-D216</f>
        <v>9</v>
      </c>
      <c r="I216" s="34">
        <f>9.5-1.5</f>
        <v>8</v>
      </c>
      <c r="J216" s="4">
        <v>0.38819444444444445</v>
      </c>
      <c r="K216" s="5">
        <v>45084</v>
      </c>
      <c r="L216" s="6">
        <f>C216-1.5</f>
        <v>8</v>
      </c>
    </row>
    <row r="217" spans="1:12" ht="15.75" customHeight="1">
      <c r="A217" s="3" t="s">
        <v>19</v>
      </c>
      <c r="B217" s="3">
        <v>18</v>
      </c>
      <c r="C217" s="3">
        <v>10</v>
      </c>
      <c r="D217" s="3">
        <v>24</v>
      </c>
      <c r="E217" s="3">
        <v>33</v>
      </c>
      <c r="F217" s="3" t="s">
        <v>420</v>
      </c>
      <c r="G217" s="34">
        <f t="shared" si="3"/>
        <v>34</v>
      </c>
      <c r="H217" s="34">
        <f>E217-D217</f>
        <v>9</v>
      </c>
      <c r="I217" s="34">
        <f>10-2.5</f>
        <v>7.5</v>
      </c>
      <c r="J217" s="4">
        <v>0.6</v>
      </c>
      <c r="K217" s="5">
        <v>45103</v>
      </c>
      <c r="L217" s="6">
        <f>C217-2.5</f>
        <v>7.5</v>
      </c>
    </row>
    <row r="218" spans="1:12" ht="15.75" customHeight="1">
      <c r="A218" s="3" t="s">
        <v>19</v>
      </c>
      <c r="B218" s="8" t="s">
        <v>267</v>
      </c>
      <c r="C218" s="3" t="s">
        <v>267</v>
      </c>
      <c r="D218" s="3">
        <v>1</v>
      </c>
      <c r="E218" s="3" t="s">
        <v>267</v>
      </c>
      <c r="F218" s="3" t="s">
        <v>267</v>
      </c>
      <c r="G218" s="34" t="s">
        <v>267</v>
      </c>
      <c r="H218" s="34" t="s">
        <v>267</v>
      </c>
      <c r="I218" s="3"/>
      <c r="J218" s="4">
        <v>0.55138888888888882</v>
      </c>
      <c r="K218" s="5">
        <v>45136</v>
      </c>
      <c r="L218" s="6"/>
    </row>
    <row r="219" spans="1:12" ht="15.75" customHeight="1">
      <c r="A219" s="3" t="s">
        <v>19</v>
      </c>
      <c r="B219" s="8">
        <v>19.5</v>
      </c>
      <c r="C219" s="3">
        <v>11</v>
      </c>
      <c r="D219" s="3">
        <v>23</v>
      </c>
      <c r="E219" s="3" t="s">
        <v>421</v>
      </c>
      <c r="F219" s="3" t="s">
        <v>380</v>
      </c>
      <c r="G219" s="34">
        <v>34</v>
      </c>
      <c r="H219" s="34">
        <f>32-23</f>
        <v>9</v>
      </c>
      <c r="I219" s="34">
        <f>11-2</f>
        <v>9</v>
      </c>
      <c r="J219" s="4">
        <v>0.55902777777777779</v>
      </c>
      <c r="K219" s="5">
        <v>45142</v>
      </c>
      <c r="L219" s="6">
        <f>11-2</f>
        <v>9</v>
      </c>
    </row>
    <row r="220" spans="1:12" ht="15.75" customHeight="1">
      <c r="A220" s="3" t="s">
        <v>19</v>
      </c>
      <c r="B220" s="8">
        <v>18.5</v>
      </c>
      <c r="C220" s="3">
        <v>10</v>
      </c>
      <c r="D220" s="3">
        <v>23.5</v>
      </c>
      <c r="E220" s="3" t="s">
        <v>422</v>
      </c>
      <c r="F220" s="3" t="s">
        <v>380</v>
      </c>
      <c r="G220" s="34">
        <f t="shared" ref="G220:G236" si="4">C220+D220</f>
        <v>33.5</v>
      </c>
      <c r="H220" s="34">
        <f>33-23.5</f>
        <v>9.5</v>
      </c>
      <c r="I220" s="34">
        <f>10-2</f>
        <v>8</v>
      </c>
      <c r="J220" s="4">
        <v>0.55972222222222223</v>
      </c>
      <c r="K220" s="5">
        <v>45148</v>
      </c>
      <c r="L220" s="6">
        <f>10-2</f>
        <v>8</v>
      </c>
    </row>
    <row r="221" spans="1:12" ht="15.75" customHeight="1">
      <c r="A221" s="3" t="s">
        <v>19</v>
      </c>
      <c r="B221" s="8">
        <v>29.25</v>
      </c>
      <c r="C221" s="3">
        <v>21</v>
      </c>
      <c r="D221" s="3">
        <v>12</v>
      </c>
      <c r="E221" s="3">
        <v>21</v>
      </c>
      <c r="F221" s="3">
        <v>10.25</v>
      </c>
      <c r="G221" s="34">
        <f t="shared" si="4"/>
        <v>33</v>
      </c>
      <c r="H221" s="34">
        <f>21-12</f>
        <v>9</v>
      </c>
      <c r="I221" s="3">
        <f>21-10.25</f>
        <v>10.75</v>
      </c>
      <c r="J221" s="4">
        <v>0.53333333333333333</v>
      </c>
      <c r="K221" s="5">
        <v>45153</v>
      </c>
      <c r="L221" s="6"/>
    </row>
    <row r="222" spans="1:12" ht="15.75" customHeight="1">
      <c r="A222" s="3" t="s">
        <v>55</v>
      </c>
      <c r="B222" s="8">
        <v>21</v>
      </c>
      <c r="C222" s="3">
        <f>4.75+5</f>
        <v>9.75</v>
      </c>
      <c r="D222" s="3">
        <v>25</v>
      </c>
      <c r="E222" s="3">
        <v>32</v>
      </c>
      <c r="F222" s="3">
        <v>2.25</v>
      </c>
      <c r="G222" s="18">
        <f t="shared" si="4"/>
        <v>34.75</v>
      </c>
      <c r="H222" s="18">
        <f>32-25</f>
        <v>7</v>
      </c>
      <c r="I222" s="34">
        <f>9.75-2.25</f>
        <v>7.5</v>
      </c>
      <c r="J222" s="4">
        <v>0.57361111111111118</v>
      </c>
      <c r="K222" s="5">
        <v>45160</v>
      </c>
      <c r="L222" s="6"/>
    </row>
    <row r="223" spans="1:12" ht="15.75" customHeight="1">
      <c r="A223" s="3" t="s">
        <v>19</v>
      </c>
      <c r="B223" s="8" t="s">
        <v>267</v>
      </c>
      <c r="C223" s="3" t="s">
        <v>267</v>
      </c>
      <c r="D223" s="3" t="s">
        <v>510</v>
      </c>
      <c r="E223" s="3" t="s">
        <v>267</v>
      </c>
      <c r="F223" s="3" t="s">
        <v>267</v>
      </c>
      <c r="G223" s="18"/>
      <c r="H223" s="18"/>
      <c r="I223" s="3"/>
      <c r="J223" s="4">
        <v>0.54583333333333328</v>
      </c>
      <c r="K223" s="5">
        <v>45189</v>
      </c>
      <c r="L223" s="6"/>
    </row>
    <row r="224" spans="1:12" ht="15.75" customHeight="1">
      <c r="A224" s="3" t="s">
        <v>55</v>
      </c>
      <c r="B224" s="3">
        <v>34.5</v>
      </c>
      <c r="C224" s="3">
        <v>25.5</v>
      </c>
      <c r="D224" s="3">
        <v>8</v>
      </c>
      <c r="E224" s="3" t="s">
        <v>603</v>
      </c>
      <c r="F224" s="3" t="s">
        <v>603</v>
      </c>
      <c r="G224" s="3"/>
      <c r="H224" s="3"/>
      <c r="I224" s="3">
        <f>25.5-14</f>
        <v>11.5</v>
      </c>
      <c r="J224" s="53">
        <v>0.5493055555555556</v>
      </c>
      <c r="K224" s="5">
        <v>45196</v>
      </c>
      <c r="L224" s="6">
        <f>C224-14</f>
        <v>11.5</v>
      </c>
    </row>
    <row r="225" spans="1:13" ht="15.75" customHeight="1">
      <c r="A225" s="3" t="s">
        <v>19</v>
      </c>
      <c r="B225" s="3">
        <v>19</v>
      </c>
      <c r="C225" s="3">
        <v>10.5</v>
      </c>
      <c r="D225" s="3">
        <v>23.5</v>
      </c>
      <c r="E225" s="3" t="s">
        <v>483</v>
      </c>
      <c r="F225" s="3" t="s">
        <v>483</v>
      </c>
      <c r="G225" s="3"/>
      <c r="H225" s="3"/>
      <c r="I225" s="34">
        <f>10.5-2</f>
        <v>8.5</v>
      </c>
      <c r="J225" s="98">
        <v>0.57291666666666663</v>
      </c>
      <c r="K225" s="5">
        <v>45204</v>
      </c>
      <c r="L225" s="6">
        <f>C225-2</f>
        <v>8.5</v>
      </c>
    </row>
    <row r="226" spans="1:13" ht="15.75" customHeight="1">
      <c r="A226" s="3" t="s">
        <v>19</v>
      </c>
      <c r="B226" s="3">
        <v>22.5</v>
      </c>
      <c r="C226" s="3">
        <v>11</v>
      </c>
      <c r="D226" s="3">
        <v>19</v>
      </c>
      <c r="E226" s="3"/>
      <c r="F226" s="3"/>
      <c r="G226" s="3"/>
      <c r="H226" s="3"/>
      <c r="I226" s="3"/>
      <c r="J226" s="4">
        <v>0.40902777777777777</v>
      </c>
      <c r="K226" s="5">
        <v>45219</v>
      </c>
      <c r="L226" s="16" t="s">
        <v>628</v>
      </c>
    </row>
    <row r="227" spans="1:13" ht="15.75" customHeight="1">
      <c r="A227" s="3" t="s">
        <v>19</v>
      </c>
      <c r="B227" s="3">
        <v>21</v>
      </c>
      <c r="C227" s="3">
        <v>11</v>
      </c>
      <c r="D227" s="3">
        <v>21.5</v>
      </c>
      <c r="E227" s="3"/>
      <c r="F227" s="3"/>
      <c r="G227" s="133">
        <f>C227+D227</f>
        <v>32.5</v>
      </c>
      <c r="H227" s="3"/>
      <c r="I227" s="3"/>
      <c r="J227" s="4">
        <v>0.49027777777777776</v>
      </c>
      <c r="K227" s="5">
        <v>45362</v>
      </c>
      <c r="L227" s="16"/>
    </row>
    <row r="228" spans="1:13" ht="15.75" customHeight="1">
      <c r="A228" s="3" t="s">
        <v>19</v>
      </c>
      <c r="B228" s="3">
        <v>26</v>
      </c>
      <c r="C228" s="3">
        <v>16</v>
      </c>
      <c r="D228" s="3">
        <v>16</v>
      </c>
      <c r="E228" s="3"/>
      <c r="F228" s="3"/>
      <c r="G228" s="133">
        <f>C228+D228</f>
        <v>32</v>
      </c>
      <c r="H228" s="3"/>
      <c r="I228" s="3"/>
      <c r="J228" s="4">
        <v>0.52916666666666667</v>
      </c>
      <c r="K228" s="5">
        <v>45422</v>
      </c>
      <c r="L228" s="16"/>
    </row>
    <row r="229" spans="1:13" ht="15.75" customHeight="1">
      <c r="A229" s="3" t="s">
        <v>19</v>
      </c>
      <c r="B229" s="3">
        <v>24</v>
      </c>
      <c r="C229" s="3">
        <v>10.5</v>
      </c>
      <c r="D229" s="3">
        <v>18</v>
      </c>
      <c r="E229" s="3"/>
      <c r="F229" s="3"/>
      <c r="G229" s="133">
        <f>C229+D229</f>
        <v>28.5</v>
      </c>
      <c r="H229" s="3"/>
      <c r="I229" s="3"/>
      <c r="J229" s="4">
        <v>0.54722222222222228</v>
      </c>
      <c r="K229" s="5">
        <v>45489</v>
      </c>
      <c r="L229" s="16" t="s">
        <v>695</v>
      </c>
      <c r="M229" s="17" t="s">
        <v>696</v>
      </c>
    </row>
    <row r="230" spans="1:13" ht="15.75" customHeight="1">
      <c r="A230" s="3" t="s">
        <v>19</v>
      </c>
      <c r="B230" s="3">
        <v>21</v>
      </c>
      <c r="C230" s="3">
        <v>7.5</v>
      </c>
      <c r="D230" s="3">
        <v>21</v>
      </c>
      <c r="E230" s="3"/>
      <c r="F230" s="3"/>
      <c r="G230" s="133">
        <f>C230+D230</f>
        <v>28.5</v>
      </c>
      <c r="H230" s="3"/>
      <c r="I230" s="3"/>
      <c r="J230" s="4">
        <v>0.57986111111111116</v>
      </c>
      <c r="K230" s="5">
        <v>45492</v>
      </c>
      <c r="L230" s="16" t="s">
        <v>797</v>
      </c>
      <c r="M230" s="17"/>
    </row>
    <row r="231" spans="1:13" ht="15.75" customHeight="1">
      <c r="A231" s="3" t="s">
        <v>19</v>
      </c>
      <c r="B231" s="3"/>
      <c r="C231" s="3"/>
      <c r="D231" s="3" t="s">
        <v>525</v>
      </c>
      <c r="E231" s="3"/>
      <c r="F231" s="3"/>
      <c r="G231" s="3"/>
      <c r="H231" s="3"/>
      <c r="I231" s="3"/>
      <c r="J231" s="4">
        <v>0.52986111111111112</v>
      </c>
      <c r="K231" s="5">
        <v>45497</v>
      </c>
      <c r="L231" s="16"/>
      <c r="M231" s="17"/>
    </row>
    <row r="232" spans="1:13" ht="15.75" customHeight="1">
      <c r="A232" s="3" t="s">
        <v>19</v>
      </c>
      <c r="B232" s="3">
        <v>21.5</v>
      </c>
      <c r="C232" s="3">
        <v>11</v>
      </c>
      <c r="D232" s="3">
        <v>20.5</v>
      </c>
      <c r="E232" s="3"/>
      <c r="F232" s="3"/>
      <c r="G232" s="133">
        <f>C232+D232</f>
        <v>31.5</v>
      </c>
      <c r="H232" s="3"/>
      <c r="I232" s="3"/>
      <c r="J232" s="4">
        <v>0.55555555555555558</v>
      </c>
      <c r="K232" s="5">
        <v>45503</v>
      </c>
      <c r="L232" s="16"/>
      <c r="M232" s="17"/>
    </row>
    <row r="233" spans="1:13" ht="15.75" customHeight="1">
      <c r="A233" s="3" t="s">
        <v>19</v>
      </c>
      <c r="B233" s="3">
        <v>20</v>
      </c>
      <c r="C233" s="3">
        <v>6.5</v>
      </c>
      <c r="D233" s="3">
        <v>22</v>
      </c>
      <c r="E233" s="3"/>
      <c r="F233" s="3"/>
      <c r="G233" s="133">
        <f>C233+D233</f>
        <v>28.5</v>
      </c>
      <c r="H233" s="3"/>
      <c r="I233" s="3"/>
      <c r="J233" s="4">
        <v>0.46805555555555556</v>
      </c>
      <c r="K233" s="5">
        <v>45567</v>
      </c>
      <c r="L233" s="16"/>
      <c r="M233" s="17"/>
    </row>
    <row r="234" spans="1:13" ht="15.75" customHeight="1">
      <c r="A234" s="3" t="s">
        <v>20</v>
      </c>
      <c r="B234" s="8">
        <v>33.75</v>
      </c>
      <c r="C234" s="3">
        <v>22</v>
      </c>
      <c r="D234" s="3">
        <v>23</v>
      </c>
      <c r="E234" s="3">
        <v>21</v>
      </c>
      <c r="F234" s="3"/>
      <c r="G234" s="34">
        <f t="shared" si="4"/>
        <v>45</v>
      </c>
      <c r="H234" s="34">
        <f>D234-E234</f>
        <v>2</v>
      </c>
      <c r="I234" s="3"/>
      <c r="J234" s="4">
        <v>0.55902777777777779</v>
      </c>
      <c r="K234" s="5">
        <v>45024</v>
      </c>
      <c r="L234" s="6"/>
    </row>
    <row r="235" spans="1:13" ht="14.4">
      <c r="A235" s="3" t="s">
        <v>20</v>
      </c>
      <c r="B235" s="3">
        <v>31.5</v>
      </c>
      <c r="C235" s="3">
        <v>18.5</v>
      </c>
      <c r="D235" s="3">
        <v>26.5</v>
      </c>
      <c r="E235" s="3">
        <v>24.5</v>
      </c>
      <c r="F235" s="3" t="s">
        <v>366</v>
      </c>
      <c r="G235" s="34">
        <f t="shared" si="4"/>
        <v>45</v>
      </c>
      <c r="H235" s="34">
        <f>D235-E235</f>
        <v>2</v>
      </c>
      <c r="I235" s="3">
        <f>18.5+3</f>
        <v>21.5</v>
      </c>
      <c r="J235" s="4">
        <v>0.42430555555555555</v>
      </c>
      <c r="K235" s="5">
        <v>45084</v>
      </c>
      <c r="L235" s="6"/>
    </row>
    <row r="236" spans="1:13" ht="15.75" customHeight="1">
      <c r="A236" s="3" t="s">
        <v>20</v>
      </c>
      <c r="B236" s="3">
        <v>28</v>
      </c>
      <c r="C236" s="3">
        <v>21</v>
      </c>
      <c r="D236" s="3">
        <v>25</v>
      </c>
      <c r="E236" s="3">
        <v>23</v>
      </c>
      <c r="F236" s="3" t="s">
        <v>423</v>
      </c>
      <c r="G236" s="34">
        <f t="shared" si="4"/>
        <v>46</v>
      </c>
      <c r="H236" s="34">
        <f>D236-E236</f>
        <v>2</v>
      </c>
      <c r="I236" s="3">
        <f>21-18.5</f>
        <v>2.5</v>
      </c>
      <c r="J236" s="4">
        <v>0.625</v>
      </c>
      <c r="K236" s="5">
        <v>45103</v>
      </c>
      <c r="L236" s="6"/>
    </row>
    <row r="237" spans="1:13" ht="15.75" customHeight="1">
      <c r="A237" s="3" t="s">
        <v>20</v>
      </c>
      <c r="B237" s="8" t="s">
        <v>267</v>
      </c>
      <c r="C237" s="3" t="s">
        <v>267</v>
      </c>
      <c r="D237" s="3">
        <v>14</v>
      </c>
      <c r="E237" s="3" t="s">
        <v>267</v>
      </c>
      <c r="F237" s="3" t="s">
        <v>267</v>
      </c>
      <c r="G237" s="34" t="s">
        <v>267</v>
      </c>
      <c r="H237" s="34" t="s">
        <v>267</v>
      </c>
      <c r="I237" s="3"/>
      <c r="J237" s="4">
        <v>0.58194444444444449</v>
      </c>
      <c r="K237" s="5">
        <v>45136</v>
      </c>
      <c r="L237" s="6"/>
    </row>
    <row r="238" spans="1:13" ht="15.75" customHeight="1">
      <c r="A238" s="3" t="s">
        <v>20</v>
      </c>
      <c r="B238" s="8">
        <v>31.5</v>
      </c>
      <c r="C238" s="3">
        <v>20.5</v>
      </c>
      <c r="D238" s="3">
        <v>25</v>
      </c>
      <c r="E238" s="3" t="s">
        <v>424</v>
      </c>
      <c r="F238" s="3" t="s">
        <v>418</v>
      </c>
      <c r="G238" s="34">
        <v>45.5</v>
      </c>
      <c r="H238" s="34">
        <f>D238-23</f>
        <v>2</v>
      </c>
      <c r="I238" s="34">
        <f>20.5-11</f>
        <v>9.5</v>
      </c>
      <c r="J238" s="4">
        <v>0.58124999999999993</v>
      </c>
      <c r="K238" s="5">
        <v>45142</v>
      </c>
      <c r="L238" s="6"/>
    </row>
    <row r="239" spans="1:13" ht="15.75" customHeight="1">
      <c r="A239" s="3" t="s">
        <v>20</v>
      </c>
      <c r="B239" s="8">
        <v>29</v>
      </c>
      <c r="C239" s="3">
        <v>18.5</v>
      </c>
      <c r="D239" s="3">
        <v>27</v>
      </c>
      <c r="E239" s="3" t="s">
        <v>425</v>
      </c>
      <c r="F239" s="3" t="s">
        <v>426</v>
      </c>
      <c r="G239" s="34">
        <f t="shared" ref="G239:G251" si="5">C239+D239</f>
        <v>45.5</v>
      </c>
      <c r="H239" s="34">
        <f>D239-25</f>
        <v>2</v>
      </c>
      <c r="I239" s="34">
        <f>18.5-8</f>
        <v>10.5</v>
      </c>
      <c r="J239" s="4">
        <v>0.58680555555555558</v>
      </c>
      <c r="K239" s="5">
        <v>45148</v>
      </c>
      <c r="L239" s="6"/>
    </row>
    <row r="240" spans="1:13" ht="15.75" customHeight="1">
      <c r="A240" s="3" t="s">
        <v>20</v>
      </c>
      <c r="B240" s="8">
        <v>38</v>
      </c>
      <c r="C240" s="3">
        <v>26</v>
      </c>
      <c r="D240" s="3">
        <v>19.5</v>
      </c>
      <c r="E240" s="3" t="s">
        <v>427</v>
      </c>
      <c r="F240" s="3" t="s">
        <v>428</v>
      </c>
      <c r="G240" s="34">
        <f t="shared" si="5"/>
        <v>45.5</v>
      </c>
      <c r="H240" s="34">
        <f>D240-17.5</f>
        <v>2</v>
      </c>
      <c r="I240" s="34">
        <f>26-15.5</f>
        <v>10.5</v>
      </c>
      <c r="J240" s="4">
        <v>0.55208333333333337</v>
      </c>
      <c r="K240" s="5">
        <v>45153</v>
      </c>
      <c r="L240" s="6"/>
    </row>
    <row r="241" spans="1:13" ht="15.75" customHeight="1">
      <c r="A241" s="3" t="s">
        <v>20</v>
      </c>
      <c r="B241" s="8">
        <v>30.5</v>
      </c>
      <c r="C241" s="3">
        <v>22</v>
      </c>
      <c r="D241" s="3">
        <v>23.5</v>
      </c>
      <c r="E241" s="3" t="s">
        <v>479</v>
      </c>
      <c r="F241" s="3" t="s">
        <v>480</v>
      </c>
      <c r="G241" s="34">
        <f t="shared" si="5"/>
        <v>45.5</v>
      </c>
      <c r="H241" s="34">
        <f>D241-22</f>
        <v>1.5</v>
      </c>
      <c r="I241" s="34">
        <f>22-12</f>
        <v>10</v>
      </c>
      <c r="J241" s="4">
        <v>0.6020833333333333</v>
      </c>
      <c r="K241" s="5">
        <v>45160</v>
      </c>
      <c r="L241" s="6"/>
    </row>
    <row r="242" spans="1:13" ht="15.75" customHeight="1">
      <c r="A242" s="3" t="s">
        <v>20</v>
      </c>
      <c r="B242" s="8" t="s">
        <v>267</v>
      </c>
      <c r="C242" s="3" t="s">
        <v>267</v>
      </c>
      <c r="D242" s="3" t="s">
        <v>542</v>
      </c>
      <c r="E242" s="3" t="s">
        <v>267</v>
      </c>
      <c r="F242" s="3" t="s">
        <v>267</v>
      </c>
      <c r="G242" s="34"/>
      <c r="H242" s="34"/>
      <c r="I242" s="3"/>
      <c r="J242" s="4">
        <v>0.56805555555555554</v>
      </c>
      <c r="K242" s="5">
        <v>45189</v>
      </c>
      <c r="L242" s="6"/>
    </row>
    <row r="243" spans="1:13" ht="15.75" customHeight="1">
      <c r="A243" s="3" t="s">
        <v>20</v>
      </c>
      <c r="B243" s="3">
        <v>40</v>
      </c>
      <c r="C243" s="3">
        <v>33</v>
      </c>
      <c r="D243" s="3">
        <v>13</v>
      </c>
      <c r="E243" s="3" t="s">
        <v>605</v>
      </c>
      <c r="F243" s="3" t="s">
        <v>605</v>
      </c>
      <c r="G243" s="3"/>
      <c r="H243" s="3"/>
      <c r="I243" s="3"/>
      <c r="J243" s="4">
        <v>0.58333333333333337</v>
      </c>
      <c r="K243" s="5">
        <v>45196</v>
      </c>
      <c r="L243" s="6"/>
    </row>
    <row r="244" spans="1:13" ht="15.75" customHeight="1">
      <c r="A244" s="3" t="s">
        <v>20</v>
      </c>
      <c r="B244" s="3">
        <v>36</v>
      </c>
      <c r="C244" s="3">
        <v>27.5</v>
      </c>
      <c r="D244" s="3">
        <v>17.5</v>
      </c>
      <c r="E244" s="3" t="s">
        <v>650</v>
      </c>
      <c r="F244" s="3" t="s">
        <v>651</v>
      </c>
      <c r="G244" s="3"/>
      <c r="H244" s="3"/>
      <c r="I244" s="3">
        <f>27.5-19</f>
        <v>8.5</v>
      </c>
      <c r="J244" s="98">
        <v>0.60833333333333328</v>
      </c>
      <c r="K244" s="5">
        <v>45204</v>
      </c>
      <c r="L244" s="6"/>
    </row>
    <row r="245" spans="1:13" ht="15.75" customHeight="1">
      <c r="A245" s="3" t="s">
        <v>20</v>
      </c>
      <c r="B245" s="3">
        <v>40</v>
      </c>
      <c r="C245" s="3">
        <v>30</v>
      </c>
      <c r="D245" s="3">
        <v>15.5</v>
      </c>
      <c r="E245" s="3"/>
      <c r="F245" s="3"/>
      <c r="G245" s="3"/>
      <c r="H245" s="3"/>
      <c r="I245" s="3"/>
      <c r="J245" s="4">
        <v>0.4465277777777778</v>
      </c>
      <c r="K245" s="5">
        <v>45219</v>
      </c>
      <c r="L245" s="16" t="s">
        <v>618</v>
      </c>
      <c r="M245" s="17" t="s">
        <v>630</v>
      </c>
    </row>
    <row r="246" spans="1:13" ht="15.75" customHeight="1">
      <c r="A246" s="3" t="s">
        <v>20</v>
      </c>
      <c r="B246" s="3">
        <v>39.5</v>
      </c>
      <c r="C246" s="3">
        <v>10.5</v>
      </c>
      <c r="D246" s="3">
        <v>16.5</v>
      </c>
      <c r="E246" s="3"/>
      <c r="F246" s="3"/>
      <c r="G246" s="3"/>
      <c r="H246" s="3"/>
      <c r="I246" s="3"/>
      <c r="J246" s="4">
        <v>0.67708333333333337</v>
      </c>
      <c r="K246" s="5">
        <v>45245</v>
      </c>
      <c r="L246" s="16"/>
      <c r="M246" s="17"/>
    </row>
    <row r="247" spans="1:13" ht="15.75" customHeight="1">
      <c r="A247" s="3" t="s">
        <v>20</v>
      </c>
      <c r="B247" s="3">
        <v>39</v>
      </c>
      <c r="C247" s="3">
        <v>18</v>
      </c>
      <c r="D247" s="3">
        <v>13</v>
      </c>
      <c r="E247" s="3"/>
      <c r="F247" s="3"/>
      <c r="G247" s="133">
        <f>C247+D247</f>
        <v>31</v>
      </c>
      <c r="H247" s="3"/>
      <c r="I247" s="3"/>
      <c r="J247" s="4">
        <v>0.51041666666666663</v>
      </c>
      <c r="K247" s="5">
        <v>45362</v>
      </c>
      <c r="L247" s="16"/>
      <c r="M247" s="17"/>
    </row>
    <row r="248" spans="1:13" ht="15.75" customHeight="1">
      <c r="A248" s="3" t="s">
        <v>20</v>
      </c>
      <c r="B248" s="3">
        <v>34</v>
      </c>
      <c r="C248" s="3">
        <v>18</v>
      </c>
      <c r="D248" s="3">
        <v>13</v>
      </c>
      <c r="E248" s="3"/>
      <c r="F248" s="3"/>
      <c r="G248" s="133">
        <f>C248+D248</f>
        <v>31</v>
      </c>
      <c r="H248" s="3"/>
      <c r="I248" s="3"/>
      <c r="J248" s="4">
        <v>0.79166666666666663</v>
      </c>
      <c r="K248" s="5">
        <v>45504</v>
      </c>
      <c r="L248" s="16"/>
      <c r="M248" s="17"/>
    </row>
    <row r="249" spans="1:13" ht="15.75" customHeight="1">
      <c r="A249" s="3" t="s">
        <v>21</v>
      </c>
      <c r="B249" s="8">
        <v>13</v>
      </c>
      <c r="C249" s="3">
        <v>9.5</v>
      </c>
      <c r="D249" s="3">
        <v>18.5</v>
      </c>
      <c r="E249" s="3">
        <v>28.5</v>
      </c>
      <c r="F249" s="3"/>
      <c r="G249" s="34">
        <f t="shared" si="5"/>
        <v>28</v>
      </c>
      <c r="H249" s="34">
        <f>E249-D249</f>
        <v>10</v>
      </c>
      <c r="I249" s="3"/>
      <c r="J249" s="4">
        <v>0.54305555555555551</v>
      </c>
      <c r="K249" s="5">
        <v>45057</v>
      </c>
      <c r="L249" s="6"/>
    </row>
    <row r="250" spans="1:13" ht="14.4">
      <c r="A250" s="3" t="s">
        <v>21</v>
      </c>
      <c r="B250" s="3">
        <v>16</v>
      </c>
      <c r="C250" s="3">
        <v>9.5</v>
      </c>
      <c r="D250" s="3">
        <v>18</v>
      </c>
      <c r="E250" s="3">
        <v>36</v>
      </c>
      <c r="F250" s="3" t="s">
        <v>429</v>
      </c>
      <c r="G250" s="34">
        <f t="shared" si="5"/>
        <v>27.5</v>
      </c>
      <c r="H250" s="18">
        <f>E250-D250</f>
        <v>18</v>
      </c>
      <c r="I250" s="3"/>
      <c r="J250" s="4">
        <v>0.44722222222222219</v>
      </c>
      <c r="K250" s="5">
        <v>45084</v>
      </c>
      <c r="L250" s="6"/>
    </row>
    <row r="251" spans="1:13" ht="15.75" customHeight="1">
      <c r="A251" s="3" t="s">
        <v>21</v>
      </c>
      <c r="B251" s="3">
        <v>7</v>
      </c>
      <c r="C251" s="3">
        <v>1.5</v>
      </c>
      <c r="D251" s="3">
        <v>26.5</v>
      </c>
      <c r="E251" s="3" t="s">
        <v>31</v>
      </c>
      <c r="F251" s="6"/>
      <c r="G251" s="34">
        <f t="shared" si="5"/>
        <v>28</v>
      </c>
      <c r="H251" s="34" t="s">
        <v>267</v>
      </c>
      <c r="I251" s="3"/>
      <c r="J251" s="4">
        <v>0.65486111111111112</v>
      </c>
      <c r="K251" s="5">
        <v>45103</v>
      </c>
      <c r="L251" s="6"/>
    </row>
    <row r="252" spans="1:13" ht="15.75" customHeight="1">
      <c r="A252" s="3" t="s">
        <v>21</v>
      </c>
      <c r="B252" s="8" t="s">
        <v>267</v>
      </c>
      <c r="C252" s="3" t="s">
        <v>267</v>
      </c>
      <c r="D252" s="3" t="s">
        <v>267</v>
      </c>
      <c r="E252" s="3" t="s">
        <v>267</v>
      </c>
      <c r="F252" s="3" t="s">
        <v>267</v>
      </c>
      <c r="G252" s="34" t="s">
        <v>267</v>
      </c>
      <c r="H252" s="34" t="s">
        <v>267</v>
      </c>
      <c r="I252" s="3"/>
      <c r="J252" s="4">
        <v>0.61458333333333337</v>
      </c>
      <c r="K252" s="5">
        <v>45136</v>
      </c>
      <c r="L252" s="6"/>
    </row>
    <row r="253" spans="1:13" ht="15.75" customHeight="1">
      <c r="A253" s="3" t="s">
        <v>21</v>
      </c>
      <c r="B253" s="8">
        <v>11</v>
      </c>
      <c r="C253" s="3">
        <v>5</v>
      </c>
      <c r="D253" s="3">
        <v>23</v>
      </c>
      <c r="E253" s="3" t="s">
        <v>430</v>
      </c>
      <c r="F253" s="3">
        <v>0</v>
      </c>
      <c r="G253" s="34">
        <f>C253+D253</f>
        <v>28</v>
      </c>
      <c r="H253" s="34">
        <f>D253</f>
        <v>23</v>
      </c>
      <c r="I253" s="3"/>
      <c r="J253" s="4">
        <v>0.62083333333333335</v>
      </c>
      <c r="K253" s="5">
        <v>45142</v>
      </c>
      <c r="L253" s="6"/>
    </row>
    <row r="254" spans="1:13" ht="15.75" customHeight="1">
      <c r="A254" s="3" t="s">
        <v>21</v>
      </c>
      <c r="B254" s="8">
        <v>8.5</v>
      </c>
      <c r="C254" s="3">
        <v>1</v>
      </c>
      <c r="D254" s="3">
        <v>27.5</v>
      </c>
      <c r="E254" s="3" t="s">
        <v>431</v>
      </c>
      <c r="F254" s="3" t="s">
        <v>432</v>
      </c>
      <c r="G254" s="34">
        <f>C254+D254</f>
        <v>28.5</v>
      </c>
      <c r="H254" s="18">
        <f>D254-8</f>
        <v>19.5</v>
      </c>
      <c r="I254" s="3"/>
      <c r="J254" s="4">
        <v>0.61875000000000002</v>
      </c>
      <c r="K254" s="5">
        <v>45148</v>
      </c>
      <c r="L254" s="6"/>
    </row>
    <row r="255" spans="1:13" ht="15.75" customHeight="1">
      <c r="A255" s="3" t="s">
        <v>21</v>
      </c>
      <c r="B255" s="8">
        <v>17.5</v>
      </c>
      <c r="C255" s="3">
        <v>10</v>
      </c>
      <c r="D255" s="3">
        <v>18.25</v>
      </c>
      <c r="E255" s="3" t="s">
        <v>433</v>
      </c>
      <c r="F255" s="3" t="s">
        <v>434</v>
      </c>
      <c r="G255" s="34">
        <f>C255+D255</f>
        <v>28.25</v>
      </c>
      <c r="H255" s="34">
        <f>D255+4</f>
        <v>22.25</v>
      </c>
      <c r="I255" s="3"/>
      <c r="J255" s="4">
        <v>0.58611111111111114</v>
      </c>
      <c r="K255" s="5">
        <v>45153</v>
      </c>
      <c r="L255" s="6"/>
    </row>
    <row r="256" spans="1:13" ht="15.75" customHeight="1">
      <c r="A256" s="3" t="s">
        <v>21</v>
      </c>
      <c r="B256" s="8">
        <v>14</v>
      </c>
      <c r="C256" s="3">
        <v>6</v>
      </c>
      <c r="D256" s="3">
        <v>22.5</v>
      </c>
      <c r="E256" s="3" t="s">
        <v>477</v>
      </c>
      <c r="F256" s="3" t="s">
        <v>477</v>
      </c>
      <c r="G256" s="34">
        <f>C256+D256</f>
        <v>28.5</v>
      </c>
      <c r="H256" s="34">
        <f>D256+0</f>
        <v>22.5</v>
      </c>
      <c r="I256" s="3"/>
      <c r="J256" s="4">
        <v>0.6430555555555556</v>
      </c>
      <c r="K256" s="5">
        <v>45160</v>
      </c>
      <c r="L256" s="6"/>
    </row>
    <row r="257" spans="1:12" ht="15.75" customHeight="1">
      <c r="A257" s="3" t="s">
        <v>21</v>
      </c>
      <c r="B257" s="8" t="s">
        <v>267</v>
      </c>
      <c r="C257" s="3">
        <v>3</v>
      </c>
      <c r="D257" s="3" t="s">
        <v>267</v>
      </c>
      <c r="E257" s="3" t="s">
        <v>267</v>
      </c>
      <c r="F257" s="3" t="s">
        <v>267</v>
      </c>
      <c r="G257" s="34"/>
      <c r="H257" s="34"/>
      <c r="I257" s="3"/>
      <c r="J257" s="4">
        <v>0.6118055555555556</v>
      </c>
      <c r="K257" s="5">
        <v>45189</v>
      </c>
      <c r="L257" s="6"/>
    </row>
    <row r="258" spans="1:12" ht="15.75" customHeight="1">
      <c r="A258" s="3" t="s">
        <v>21</v>
      </c>
      <c r="B258" s="3">
        <v>20</v>
      </c>
      <c r="C258" s="3">
        <v>13</v>
      </c>
      <c r="D258" s="3">
        <v>15.5</v>
      </c>
      <c r="E258" s="3" t="s">
        <v>607</v>
      </c>
      <c r="F258" s="3" t="s">
        <v>608</v>
      </c>
      <c r="G258" s="3"/>
      <c r="H258" s="3"/>
      <c r="I258" s="34">
        <f>13-2</f>
        <v>11</v>
      </c>
      <c r="J258" s="4">
        <v>0.61458333333333337</v>
      </c>
      <c r="K258" s="5">
        <v>45196</v>
      </c>
      <c r="L258" s="6"/>
    </row>
    <row r="259" spans="1:12" ht="15.75" customHeight="1">
      <c r="A259" s="3" t="s">
        <v>21</v>
      </c>
      <c r="B259" s="3"/>
      <c r="C259" s="3">
        <v>4</v>
      </c>
      <c r="D259" s="3">
        <v>24.5</v>
      </c>
      <c r="E259" s="3"/>
      <c r="F259" s="3"/>
      <c r="G259" s="3"/>
      <c r="H259" s="3"/>
      <c r="I259" s="3"/>
      <c r="J259" s="98">
        <v>0.65902777777777777</v>
      </c>
      <c r="K259" s="5">
        <v>45204</v>
      </c>
      <c r="L259" s="6"/>
    </row>
    <row r="260" spans="1:12" ht="15.75" customHeight="1">
      <c r="A260" s="3" t="s">
        <v>21</v>
      </c>
      <c r="B260" s="3">
        <v>13</v>
      </c>
      <c r="C260" s="3">
        <v>7</v>
      </c>
      <c r="D260" s="3">
        <v>21.5</v>
      </c>
      <c r="E260" s="3"/>
      <c r="F260" s="3"/>
      <c r="G260" s="3"/>
      <c r="H260" s="3"/>
      <c r="I260" s="3"/>
      <c r="J260" s="4">
        <v>0.48194444444444445</v>
      </c>
      <c r="K260" s="5">
        <v>45219</v>
      </c>
      <c r="L260" s="6"/>
    </row>
    <row r="261" spans="1:12" ht="15.75" customHeight="1">
      <c r="A261" s="3" t="s">
        <v>21</v>
      </c>
      <c r="B261" s="3">
        <v>11</v>
      </c>
      <c r="C261" s="3">
        <v>6</v>
      </c>
      <c r="D261" s="3">
        <v>23</v>
      </c>
      <c r="E261" s="3"/>
      <c r="F261" s="3"/>
      <c r="G261" s="3"/>
      <c r="H261" s="3"/>
      <c r="I261" s="3"/>
      <c r="J261" s="4">
        <v>0.58124999999999993</v>
      </c>
      <c r="K261" s="5">
        <v>45245</v>
      </c>
      <c r="L261" s="6"/>
    </row>
    <row r="262" spans="1:12" ht="15.75" customHeight="1">
      <c r="A262" s="3" t="s">
        <v>21</v>
      </c>
      <c r="B262" s="3">
        <v>14</v>
      </c>
      <c r="C262" s="3">
        <v>10</v>
      </c>
      <c r="D262" s="3">
        <v>22.5</v>
      </c>
      <c r="E262" s="3"/>
      <c r="F262" s="3"/>
      <c r="G262" s="133">
        <f>C262+D262</f>
        <v>32.5</v>
      </c>
      <c r="H262" s="3"/>
      <c r="I262" s="3"/>
      <c r="J262" s="4">
        <v>0.53888888888888886</v>
      </c>
      <c r="K262" s="5">
        <v>45362</v>
      </c>
      <c r="L262" s="6"/>
    </row>
    <row r="263" spans="1:12" ht="15.75" customHeight="1">
      <c r="A263" s="3" t="s">
        <v>21</v>
      </c>
      <c r="B263" s="3">
        <v>11</v>
      </c>
      <c r="C263" s="3">
        <v>7.5</v>
      </c>
      <c r="D263" s="3">
        <v>25</v>
      </c>
      <c r="E263" s="3"/>
      <c r="F263" s="3"/>
      <c r="G263" s="133">
        <f>C263+D263</f>
        <v>32.5</v>
      </c>
      <c r="H263" s="3"/>
      <c r="I263" s="3"/>
      <c r="J263" s="4">
        <v>0.60277777777777775</v>
      </c>
      <c r="K263" s="5">
        <v>45503</v>
      </c>
      <c r="L263" s="16" t="s">
        <v>797</v>
      </c>
    </row>
    <row r="264" spans="1:12" ht="15.75" customHeight="1">
      <c r="A264" s="3" t="s">
        <v>22</v>
      </c>
      <c r="B264" s="8">
        <v>16.5</v>
      </c>
      <c r="C264" s="3">
        <v>7</v>
      </c>
      <c r="D264" s="3">
        <v>32</v>
      </c>
      <c r="E264" s="3">
        <v>14</v>
      </c>
      <c r="F264" s="3"/>
      <c r="G264" s="34">
        <f>C264+D264</f>
        <v>39</v>
      </c>
      <c r="H264" s="34">
        <f>D264-E264</f>
        <v>18</v>
      </c>
      <c r="I264" s="3"/>
      <c r="J264" s="4">
        <v>0.57847222222222217</v>
      </c>
      <c r="K264" s="5">
        <v>45057</v>
      </c>
      <c r="L264" s="6"/>
    </row>
    <row r="265" spans="1:12" ht="14.4">
      <c r="A265" s="3" t="s">
        <v>22</v>
      </c>
      <c r="B265" s="3" t="s">
        <v>23</v>
      </c>
      <c r="C265" s="6"/>
      <c r="D265" s="6"/>
      <c r="E265" s="6"/>
      <c r="F265" s="6"/>
      <c r="G265" s="34">
        <v>39</v>
      </c>
      <c r="H265" s="34" t="s">
        <v>267</v>
      </c>
      <c r="I265" s="3"/>
      <c r="J265" s="4">
        <v>0.4861111111111111</v>
      </c>
      <c r="K265" s="5">
        <v>45084</v>
      </c>
      <c r="L265" s="6"/>
    </row>
    <row r="266" spans="1:12" ht="15.75" customHeight="1">
      <c r="A266" s="3" t="s">
        <v>22</v>
      </c>
      <c r="B266" s="3" t="s">
        <v>23</v>
      </c>
      <c r="C266" s="6"/>
      <c r="D266" s="6"/>
      <c r="E266" s="6"/>
      <c r="F266" s="6"/>
      <c r="G266" s="34">
        <v>39</v>
      </c>
      <c r="H266" s="34" t="s">
        <v>267</v>
      </c>
      <c r="I266" s="3"/>
      <c r="J266" s="4">
        <v>0.68680555555555556</v>
      </c>
      <c r="K266" s="5">
        <v>45103</v>
      </c>
      <c r="L266" s="6"/>
    </row>
    <row r="267" spans="1:12" ht="15.75" customHeight="1">
      <c r="A267" s="3" t="s">
        <v>22</v>
      </c>
      <c r="B267" s="8" t="s">
        <v>267</v>
      </c>
      <c r="C267" s="3" t="s">
        <v>267</v>
      </c>
      <c r="D267" s="6" t="s">
        <v>268</v>
      </c>
      <c r="E267" s="3" t="s">
        <v>267</v>
      </c>
      <c r="F267" s="3" t="s">
        <v>267</v>
      </c>
      <c r="G267" s="34" t="s">
        <v>267</v>
      </c>
      <c r="H267" s="34" t="s">
        <v>267</v>
      </c>
      <c r="I267" s="3"/>
      <c r="J267" s="4">
        <v>0.64027777777777783</v>
      </c>
      <c r="K267" s="5">
        <v>45136</v>
      </c>
      <c r="L267" s="6"/>
    </row>
    <row r="268" spans="1:12" ht="15.75" customHeight="1">
      <c r="A268" s="3" t="s">
        <v>22</v>
      </c>
      <c r="B268" s="8">
        <v>8.5</v>
      </c>
      <c r="C268" s="3">
        <v>5</v>
      </c>
      <c r="D268" s="6">
        <v>34.5</v>
      </c>
      <c r="E268" s="3" t="s">
        <v>267</v>
      </c>
      <c r="F268" s="3" t="s">
        <v>267</v>
      </c>
      <c r="G268" s="34">
        <v>39.5</v>
      </c>
      <c r="H268" s="34" t="s">
        <v>267</v>
      </c>
      <c r="I268" s="3"/>
      <c r="J268" s="4">
        <v>0.6479166666666667</v>
      </c>
      <c r="K268" s="5">
        <v>45142</v>
      </c>
      <c r="L268" s="6"/>
    </row>
    <row r="269" spans="1:12" ht="15.75" customHeight="1">
      <c r="A269" s="3" t="s">
        <v>22</v>
      </c>
      <c r="B269" s="8" t="s">
        <v>267</v>
      </c>
      <c r="C269" s="3" t="s">
        <v>435</v>
      </c>
      <c r="D269" s="16">
        <v>43.25</v>
      </c>
      <c r="E269" s="3" t="s">
        <v>267</v>
      </c>
      <c r="F269" s="3" t="s">
        <v>267</v>
      </c>
      <c r="G269" s="34">
        <f>D269-4</f>
        <v>39.25</v>
      </c>
      <c r="H269" s="34" t="s">
        <v>267</v>
      </c>
      <c r="I269" s="3"/>
      <c r="J269" s="4">
        <v>0.64166666666666672</v>
      </c>
      <c r="K269" s="5">
        <v>45148</v>
      </c>
      <c r="L269" s="16" t="s">
        <v>291</v>
      </c>
    </row>
    <row r="270" spans="1:12" ht="15.75" customHeight="1">
      <c r="A270" s="3" t="s">
        <v>22</v>
      </c>
      <c r="B270" s="8">
        <v>22.75</v>
      </c>
      <c r="C270" s="3">
        <v>19</v>
      </c>
      <c r="D270" s="16">
        <v>20.5</v>
      </c>
      <c r="E270" s="3" t="s">
        <v>267</v>
      </c>
      <c r="F270" s="3" t="s">
        <v>267</v>
      </c>
      <c r="G270" s="34">
        <f>C270+D270</f>
        <v>39.5</v>
      </c>
      <c r="H270" s="34" t="s">
        <v>267</v>
      </c>
      <c r="I270" s="3"/>
      <c r="J270" s="4">
        <v>0.60416666666666663</v>
      </c>
      <c r="K270" s="5">
        <v>45153</v>
      </c>
      <c r="L270" s="16"/>
    </row>
    <row r="271" spans="1:12" ht="15.75" customHeight="1">
      <c r="A271" s="3" t="s">
        <v>22</v>
      </c>
      <c r="B271" s="8">
        <v>1.25</v>
      </c>
      <c r="C271" s="3" t="s">
        <v>267</v>
      </c>
      <c r="D271" s="16" t="s">
        <v>507</v>
      </c>
      <c r="E271" s="3" t="s">
        <v>298</v>
      </c>
      <c r="F271" s="3" t="s">
        <v>298</v>
      </c>
      <c r="G271" s="34">
        <v>39</v>
      </c>
      <c r="H271" s="34" t="s">
        <v>267</v>
      </c>
      <c r="I271" s="3"/>
      <c r="J271" s="4">
        <v>0.6694444444444444</v>
      </c>
      <c r="K271" s="5">
        <v>45160</v>
      </c>
      <c r="L271" s="16"/>
    </row>
    <row r="272" spans="1:12" ht="15.75" customHeight="1">
      <c r="A272" s="3" t="s">
        <v>22</v>
      </c>
      <c r="B272" s="8" t="s">
        <v>267</v>
      </c>
      <c r="C272" s="3" t="s">
        <v>544</v>
      </c>
      <c r="D272" s="16" t="s">
        <v>267</v>
      </c>
      <c r="E272" s="3" t="s">
        <v>267</v>
      </c>
      <c r="F272" s="3" t="s">
        <v>267</v>
      </c>
      <c r="G272" s="34"/>
      <c r="H272" s="34"/>
      <c r="I272" s="3"/>
      <c r="J272" s="4">
        <v>0.63680555555555551</v>
      </c>
      <c r="K272" s="5">
        <v>45189</v>
      </c>
      <c r="L272" s="16" t="s">
        <v>291</v>
      </c>
    </row>
    <row r="273" spans="1:13" ht="15.75" customHeight="1">
      <c r="A273" s="3" t="s">
        <v>22</v>
      </c>
      <c r="B273" s="3">
        <v>24.5</v>
      </c>
      <c r="C273" s="3">
        <v>21</v>
      </c>
      <c r="D273" s="3">
        <v>18</v>
      </c>
      <c r="E273" s="3" t="s">
        <v>267</v>
      </c>
      <c r="F273" s="3" t="s">
        <v>267</v>
      </c>
      <c r="G273" s="3"/>
      <c r="H273" s="3"/>
      <c r="I273" s="3"/>
      <c r="J273" s="4">
        <v>0.64583333333333337</v>
      </c>
      <c r="K273" s="5">
        <v>45196</v>
      </c>
      <c r="L273" s="6"/>
    </row>
    <row r="274" spans="1:13" ht="15.75" customHeight="1">
      <c r="A274" s="3" t="s">
        <v>22</v>
      </c>
      <c r="B274" s="3" t="s">
        <v>267</v>
      </c>
      <c r="C274" s="3" t="s">
        <v>267</v>
      </c>
      <c r="D274" s="3" t="s">
        <v>267</v>
      </c>
      <c r="E274" s="3" t="s">
        <v>267</v>
      </c>
      <c r="F274" s="3" t="s">
        <v>267</v>
      </c>
      <c r="G274" s="3"/>
      <c r="H274" s="3"/>
      <c r="I274" s="3"/>
      <c r="J274" s="98">
        <v>0.68402777777777779</v>
      </c>
      <c r="K274" s="5">
        <v>45204</v>
      </c>
      <c r="L274" s="16" t="s">
        <v>655</v>
      </c>
    </row>
    <row r="275" spans="1:13" ht="15.75" customHeight="1">
      <c r="A275" s="3" t="s">
        <v>22</v>
      </c>
      <c r="B275" s="3">
        <v>5</v>
      </c>
      <c r="C275" s="3">
        <v>1.5</v>
      </c>
      <c r="D275" s="3">
        <v>38</v>
      </c>
      <c r="E275" s="3"/>
      <c r="F275" s="3"/>
      <c r="G275" s="3"/>
      <c r="H275" s="3"/>
      <c r="I275" s="3"/>
      <c r="J275" s="4">
        <v>0.50138888888888888</v>
      </c>
      <c r="K275" s="5">
        <v>45219</v>
      </c>
      <c r="L275" s="6"/>
    </row>
    <row r="276" spans="1:13" ht="15.75" customHeight="1">
      <c r="A276" s="3" t="s">
        <v>22</v>
      </c>
      <c r="B276" s="3">
        <v>5</v>
      </c>
      <c r="C276" s="3">
        <v>4</v>
      </c>
      <c r="D276" s="3">
        <v>38.5</v>
      </c>
      <c r="E276" s="3"/>
      <c r="F276" s="3"/>
      <c r="G276" s="133">
        <f>C276+D276</f>
        <v>42.5</v>
      </c>
      <c r="H276" s="3"/>
      <c r="I276" s="3"/>
      <c r="J276" s="4">
        <v>0.56041666666666667</v>
      </c>
      <c r="K276" s="5">
        <v>45362</v>
      </c>
      <c r="L276" s="6"/>
    </row>
    <row r="277" spans="1:13" ht="15.75" customHeight="1">
      <c r="A277" s="3" t="s">
        <v>22</v>
      </c>
      <c r="B277" s="3">
        <v>14.5</v>
      </c>
      <c r="C277" s="3">
        <v>14</v>
      </c>
      <c r="D277" s="3">
        <v>28</v>
      </c>
      <c r="E277" s="3"/>
      <c r="F277" s="3"/>
      <c r="G277" s="133">
        <f>C277+D277</f>
        <v>42</v>
      </c>
      <c r="H277" s="3"/>
      <c r="I277" s="3"/>
      <c r="J277" s="4">
        <v>0.63611111111111107</v>
      </c>
      <c r="K277" s="5">
        <v>45422</v>
      </c>
      <c r="L277" s="16" t="s">
        <v>733</v>
      </c>
    </row>
    <row r="278" spans="1:13" ht="15.75" customHeight="1">
      <c r="A278" s="3" t="s">
        <v>22</v>
      </c>
      <c r="B278" s="3"/>
      <c r="C278" s="3" t="s">
        <v>435</v>
      </c>
      <c r="D278" s="3"/>
      <c r="E278" s="3"/>
      <c r="F278" s="3"/>
      <c r="G278" s="3"/>
      <c r="H278" s="3"/>
      <c r="I278" s="3"/>
      <c r="J278" s="4">
        <v>0.59583333333333333</v>
      </c>
      <c r="K278" s="5">
        <v>45245</v>
      </c>
      <c r="L278" s="16" t="s">
        <v>291</v>
      </c>
    </row>
    <row r="279" spans="1:13" ht="15.75" customHeight="1">
      <c r="A279" s="3" t="s">
        <v>22</v>
      </c>
      <c r="B279" s="3"/>
      <c r="C279" s="3"/>
      <c r="D279" s="3" t="s">
        <v>268</v>
      </c>
      <c r="E279" s="3" t="s">
        <v>793</v>
      </c>
      <c r="F279" s="3" t="s">
        <v>793</v>
      </c>
      <c r="G279" s="3"/>
      <c r="H279" s="3"/>
      <c r="I279" s="3"/>
      <c r="J279" s="4">
        <v>0.6</v>
      </c>
      <c r="K279" s="5">
        <v>45497</v>
      </c>
      <c r="L279" s="16" t="s">
        <v>794</v>
      </c>
    </row>
    <row r="280" spans="1:13" ht="15.75" customHeight="1">
      <c r="A280" s="3" t="s">
        <v>22</v>
      </c>
      <c r="B280" s="3">
        <v>35</v>
      </c>
      <c r="C280" s="3" t="s">
        <v>814</v>
      </c>
      <c r="D280" s="3">
        <v>9</v>
      </c>
      <c r="E280" s="3"/>
      <c r="F280" s="3"/>
      <c r="G280" s="133">
        <f>33+D280</f>
        <v>42</v>
      </c>
      <c r="H280" s="3"/>
      <c r="I280" s="3"/>
      <c r="J280" s="4">
        <v>0.63194444444444442</v>
      </c>
      <c r="K280" s="5">
        <v>45503</v>
      </c>
      <c r="L280" s="16" t="s">
        <v>797</v>
      </c>
      <c r="M280" s="17" t="s">
        <v>815</v>
      </c>
    </row>
    <row r="281" spans="1:13" ht="15.75" customHeight="1">
      <c r="A281" s="3" t="s">
        <v>22</v>
      </c>
      <c r="B281" s="3">
        <v>1</v>
      </c>
      <c r="C281" s="3">
        <v>-12</v>
      </c>
      <c r="D281" s="3">
        <v>41</v>
      </c>
      <c r="E281" s="3"/>
      <c r="F281" s="3"/>
      <c r="G281" s="133"/>
      <c r="H281" s="3"/>
      <c r="I281" s="3"/>
      <c r="J281" s="4">
        <v>0.49027777777777776</v>
      </c>
      <c r="K281" s="5">
        <v>45567</v>
      </c>
      <c r="L281" s="16"/>
      <c r="M281" s="17"/>
    </row>
    <row r="282" spans="1:13" ht="15.75" customHeight="1">
      <c r="A282" s="3" t="s">
        <v>24</v>
      </c>
      <c r="B282" s="8">
        <v>30</v>
      </c>
      <c r="C282" s="3">
        <v>21.5</v>
      </c>
      <c r="D282" s="16">
        <v>13</v>
      </c>
      <c r="E282" s="3">
        <v>38</v>
      </c>
      <c r="F282" s="3"/>
      <c r="G282" s="34">
        <f>C282+D282</f>
        <v>34.5</v>
      </c>
      <c r="H282" s="18">
        <f>E282-D282</f>
        <v>25</v>
      </c>
      <c r="I282" s="3"/>
      <c r="J282" s="4">
        <v>0.71250000000000002</v>
      </c>
      <c r="K282" s="5">
        <v>45057</v>
      </c>
      <c r="L282" s="16"/>
    </row>
    <row r="283" spans="1:13" ht="14.4">
      <c r="A283" s="3" t="s">
        <v>24</v>
      </c>
      <c r="B283" s="3">
        <v>30.5</v>
      </c>
      <c r="C283" s="3">
        <v>19</v>
      </c>
      <c r="D283" s="3">
        <v>14</v>
      </c>
      <c r="E283" s="3">
        <v>4.5</v>
      </c>
      <c r="F283" s="3" t="s">
        <v>402</v>
      </c>
      <c r="G283" s="34">
        <f>C283+D283</f>
        <v>33</v>
      </c>
      <c r="H283" s="34">
        <f>D283-E283</f>
        <v>9.5</v>
      </c>
      <c r="I283" s="3">
        <f>19+4.5</f>
        <v>23.5</v>
      </c>
      <c r="J283" s="4">
        <v>0.50694444444444442</v>
      </c>
      <c r="K283" s="5">
        <v>45084</v>
      </c>
      <c r="L283" s="6">
        <f>19+4.5</f>
        <v>23.5</v>
      </c>
    </row>
    <row r="284" spans="1:13" ht="15.75" customHeight="1">
      <c r="A284" s="3" t="s">
        <v>24</v>
      </c>
      <c r="B284" s="3">
        <v>27.5</v>
      </c>
      <c r="C284" s="3">
        <v>17.5</v>
      </c>
      <c r="D284" s="3">
        <v>16</v>
      </c>
      <c r="E284" s="3">
        <v>6</v>
      </c>
      <c r="F284" s="3" t="s">
        <v>420</v>
      </c>
      <c r="G284" s="34">
        <f>C284+D284</f>
        <v>33.5</v>
      </c>
      <c r="H284" s="34">
        <f>D284-E284</f>
        <v>10</v>
      </c>
      <c r="I284" s="34">
        <f>17.5-2.5</f>
        <v>15</v>
      </c>
      <c r="J284" s="4">
        <v>0.7104166666666667</v>
      </c>
      <c r="K284" s="5">
        <v>45103</v>
      </c>
      <c r="L284" s="6">
        <f>17.5-2.5</f>
        <v>15</v>
      </c>
    </row>
    <row r="285" spans="1:13" ht="15.75" customHeight="1">
      <c r="A285" s="3" t="s">
        <v>24</v>
      </c>
      <c r="B285" s="8" t="s">
        <v>267</v>
      </c>
      <c r="C285" s="3" t="s">
        <v>267</v>
      </c>
      <c r="D285" s="3">
        <v>8</v>
      </c>
      <c r="E285" s="3" t="s">
        <v>267</v>
      </c>
      <c r="F285" s="3" t="s">
        <v>267</v>
      </c>
      <c r="G285" s="34" t="s">
        <v>267</v>
      </c>
      <c r="H285" s="34" t="s">
        <v>267</v>
      </c>
      <c r="I285" s="3"/>
      <c r="J285" s="4">
        <v>0.66180555555555554</v>
      </c>
      <c r="K285" s="5">
        <v>45136</v>
      </c>
      <c r="L285" s="6"/>
    </row>
    <row r="286" spans="1:13" ht="15.75" customHeight="1">
      <c r="A286" s="3" t="s">
        <v>24</v>
      </c>
      <c r="B286" s="8">
        <v>28</v>
      </c>
      <c r="C286" s="3">
        <v>17.5</v>
      </c>
      <c r="D286" s="3">
        <v>16</v>
      </c>
      <c r="E286" s="3" t="s">
        <v>436</v>
      </c>
      <c r="F286" s="3" t="s">
        <v>420</v>
      </c>
      <c r="G286" s="34">
        <f t="shared" ref="G286:G302" si="6">C286+D286</f>
        <v>33.5</v>
      </c>
      <c r="H286" s="34">
        <f>D286+2.5</f>
        <v>18.5</v>
      </c>
      <c r="I286" s="34">
        <f>17.5-2.5</f>
        <v>15</v>
      </c>
      <c r="J286" s="4">
        <v>0.66319444444444442</v>
      </c>
      <c r="K286" s="5">
        <v>45142</v>
      </c>
      <c r="L286" s="6">
        <f>17.5-2.5</f>
        <v>15</v>
      </c>
    </row>
    <row r="287" spans="1:13" ht="15.75" customHeight="1">
      <c r="A287" s="3" t="s">
        <v>24</v>
      </c>
      <c r="B287" s="8">
        <v>26.5</v>
      </c>
      <c r="C287" s="3">
        <v>16</v>
      </c>
      <c r="D287" s="3">
        <v>17.5</v>
      </c>
      <c r="E287" s="3" t="s">
        <v>437</v>
      </c>
      <c r="F287" s="3" t="s">
        <v>409</v>
      </c>
      <c r="G287" s="34">
        <f t="shared" si="6"/>
        <v>33.5</v>
      </c>
      <c r="H287" s="34">
        <f>17.5+0.5</f>
        <v>18</v>
      </c>
      <c r="I287" s="34">
        <f>16-0.5</f>
        <v>15.5</v>
      </c>
      <c r="J287" s="4">
        <v>0.65833333333333333</v>
      </c>
      <c r="K287" s="5">
        <v>45148</v>
      </c>
      <c r="L287" s="6">
        <f>16-0.5</f>
        <v>15.5</v>
      </c>
    </row>
    <row r="288" spans="1:13" ht="15.75" customHeight="1">
      <c r="A288" s="3" t="s">
        <v>24</v>
      </c>
      <c r="B288" s="8">
        <v>30</v>
      </c>
      <c r="C288" s="3">
        <v>20</v>
      </c>
      <c r="D288" s="3">
        <v>13.5</v>
      </c>
      <c r="E288" s="3" t="s">
        <v>438</v>
      </c>
      <c r="F288" s="3" t="s">
        <v>438</v>
      </c>
      <c r="G288" s="34">
        <f t="shared" si="6"/>
        <v>33.5</v>
      </c>
      <c r="H288" s="34">
        <f>D288+4.25</f>
        <v>17.75</v>
      </c>
      <c r="I288" s="34">
        <f>20-4.25</f>
        <v>15.75</v>
      </c>
      <c r="J288" s="4">
        <v>0.62361111111111112</v>
      </c>
      <c r="K288" s="5">
        <v>45153</v>
      </c>
      <c r="L288" s="6">
        <f>20-4.25</f>
        <v>15.75</v>
      </c>
    </row>
    <row r="289" spans="1:12" ht="15.75" customHeight="1">
      <c r="A289" s="3" t="s">
        <v>24</v>
      </c>
      <c r="B289" s="8">
        <v>27.5</v>
      </c>
      <c r="C289" s="3">
        <v>17.5</v>
      </c>
      <c r="D289" s="3">
        <v>16</v>
      </c>
      <c r="E289" s="3" t="s">
        <v>483</v>
      </c>
      <c r="F289" s="3" t="s">
        <v>483</v>
      </c>
      <c r="G289" s="34">
        <f t="shared" si="6"/>
        <v>33.5</v>
      </c>
      <c r="H289" s="34">
        <f>D289+2</f>
        <v>18</v>
      </c>
      <c r="I289" s="34">
        <f>17.5-2</f>
        <v>15.5</v>
      </c>
      <c r="J289" s="4">
        <v>0.68402777777777779</v>
      </c>
      <c r="K289" s="5">
        <v>45160</v>
      </c>
      <c r="L289" s="6">
        <f>17.5-2</f>
        <v>15.5</v>
      </c>
    </row>
    <row r="290" spans="1:12" ht="15.75" customHeight="1">
      <c r="A290" s="3" t="s">
        <v>24</v>
      </c>
      <c r="B290" s="8" t="s">
        <v>267</v>
      </c>
      <c r="C290" s="3" t="s">
        <v>267</v>
      </c>
      <c r="D290" s="3" t="s">
        <v>545</v>
      </c>
      <c r="E290" s="3" t="s">
        <v>267</v>
      </c>
      <c r="F290" s="3" t="s">
        <v>267</v>
      </c>
      <c r="G290" s="34"/>
      <c r="H290" s="34"/>
      <c r="I290" s="3"/>
      <c r="J290" s="4">
        <v>0.65486111111111112</v>
      </c>
      <c r="K290" s="5">
        <v>45189</v>
      </c>
      <c r="L290" s="6"/>
    </row>
    <row r="291" spans="1:12" ht="15.75" customHeight="1">
      <c r="A291" s="3" t="s">
        <v>24</v>
      </c>
      <c r="B291" s="3">
        <v>30</v>
      </c>
      <c r="C291" s="3">
        <v>28</v>
      </c>
      <c r="D291" s="3">
        <v>13</v>
      </c>
      <c r="E291" s="3" t="s">
        <v>610</v>
      </c>
      <c r="F291" s="3" t="s">
        <v>610</v>
      </c>
      <c r="G291" s="3"/>
      <c r="H291" s="3"/>
      <c r="I291" s="3"/>
      <c r="J291" s="4">
        <v>0.66666666666666663</v>
      </c>
      <c r="K291" s="5">
        <v>45196</v>
      </c>
      <c r="L291" s="6"/>
    </row>
    <row r="292" spans="1:12" ht="15.75" customHeight="1">
      <c r="A292" s="3" t="s">
        <v>24</v>
      </c>
      <c r="B292" s="3">
        <v>27</v>
      </c>
      <c r="C292" s="3">
        <v>17</v>
      </c>
      <c r="D292" s="3">
        <v>16.5</v>
      </c>
      <c r="E292" s="3" t="s">
        <v>638</v>
      </c>
      <c r="F292" s="3" t="s">
        <v>638</v>
      </c>
      <c r="G292" s="3"/>
      <c r="H292" s="3"/>
      <c r="I292" s="34">
        <f>17-1.5</f>
        <v>15.5</v>
      </c>
      <c r="J292" s="4">
        <v>0.71180555555555547</v>
      </c>
      <c r="K292" s="5">
        <v>45204</v>
      </c>
      <c r="L292" s="6">
        <f>17-1.5</f>
        <v>15.5</v>
      </c>
    </row>
    <row r="293" spans="1:12" ht="15.75" customHeight="1">
      <c r="A293" s="3" t="s">
        <v>24</v>
      </c>
      <c r="B293" s="3">
        <v>28.5</v>
      </c>
      <c r="C293" s="3">
        <v>18</v>
      </c>
      <c r="D293" s="3">
        <v>15</v>
      </c>
      <c r="E293" s="3"/>
      <c r="F293" s="3"/>
      <c r="G293" s="3"/>
      <c r="H293" s="3"/>
      <c r="I293" s="3"/>
      <c r="J293" s="4">
        <v>0.52013888888888882</v>
      </c>
      <c r="K293" s="5">
        <v>45219</v>
      </c>
      <c r="L293" s="16" t="s">
        <v>622</v>
      </c>
    </row>
    <row r="294" spans="1:12" ht="15.75" customHeight="1">
      <c r="A294" s="3" t="s">
        <v>24</v>
      </c>
      <c r="B294" s="3">
        <v>28.5</v>
      </c>
      <c r="C294" s="3">
        <v>14</v>
      </c>
      <c r="D294" s="3">
        <v>15</v>
      </c>
      <c r="E294" s="3"/>
      <c r="F294" s="3"/>
      <c r="G294" s="3"/>
      <c r="H294" s="3"/>
      <c r="I294" s="3"/>
      <c r="J294" s="4">
        <v>0.60625000000000007</v>
      </c>
      <c r="K294" s="5">
        <v>45245</v>
      </c>
      <c r="L294" s="16"/>
    </row>
    <row r="295" spans="1:12" ht="15.75" customHeight="1">
      <c r="A295" s="3" t="s">
        <v>24</v>
      </c>
      <c r="B295" s="3">
        <v>29.5</v>
      </c>
      <c r="C295" s="3">
        <v>18.5</v>
      </c>
      <c r="D295" s="3">
        <v>12.5</v>
      </c>
      <c r="E295" s="3"/>
      <c r="F295" s="3"/>
      <c r="G295" s="133">
        <f>C295+D295</f>
        <v>31</v>
      </c>
      <c r="H295" s="3"/>
      <c r="I295" s="3"/>
      <c r="J295" s="4">
        <v>0.57361111111111107</v>
      </c>
      <c r="K295" s="5">
        <v>45362</v>
      </c>
      <c r="L295" s="16"/>
    </row>
    <row r="296" spans="1:12" ht="15.75" customHeight="1">
      <c r="A296" s="3" t="s">
        <v>24</v>
      </c>
      <c r="B296" s="3">
        <v>30</v>
      </c>
      <c r="C296" s="3">
        <v>18</v>
      </c>
      <c r="D296" s="3">
        <v>13.5</v>
      </c>
      <c r="E296" s="3"/>
      <c r="F296" s="3"/>
      <c r="G296" s="133">
        <f>C296+D296</f>
        <v>31.5</v>
      </c>
      <c r="H296" s="3"/>
      <c r="I296" s="3"/>
      <c r="J296" s="4">
        <v>0.65486111111111112</v>
      </c>
      <c r="K296" s="5">
        <v>45422</v>
      </c>
      <c r="L296" s="16"/>
    </row>
    <row r="297" spans="1:12" ht="15.75" customHeight="1">
      <c r="A297" s="3" t="s">
        <v>24</v>
      </c>
      <c r="B297" s="3">
        <v>27.5</v>
      </c>
      <c r="C297" s="3" t="s">
        <v>821</v>
      </c>
      <c r="D297" s="3">
        <v>15</v>
      </c>
      <c r="E297" s="3"/>
      <c r="F297" s="3"/>
      <c r="G297" s="3">
        <f>12.5+D297</f>
        <v>27.5</v>
      </c>
      <c r="H297" s="3"/>
      <c r="I297" s="3"/>
      <c r="J297" s="4">
        <v>0.63680555555555551</v>
      </c>
      <c r="K297" s="5">
        <v>45492</v>
      </c>
      <c r="L297" s="16" t="s">
        <v>822</v>
      </c>
    </row>
    <row r="298" spans="1:12" ht="15.75" customHeight="1">
      <c r="A298" s="3" t="s">
        <v>24</v>
      </c>
      <c r="B298" s="3"/>
      <c r="C298" s="3"/>
      <c r="D298" s="3" t="s">
        <v>546</v>
      </c>
      <c r="E298" s="3"/>
      <c r="F298" s="3"/>
      <c r="G298" s="3"/>
      <c r="H298" s="3"/>
      <c r="I298" s="3"/>
      <c r="J298" s="4">
        <v>0.6118055555555556</v>
      </c>
      <c r="K298" s="5">
        <v>45497</v>
      </c>
      <c r="L298" s="16"/>
    </row>
    <row r="299" spans="1:12" ht="15.75" customHeight="1">
      <c r="A299" s="3" t="s">
        <v>24</v>
      </c>
      <c r="B299" s="3">
        <v>28</v>
      </c>
      <c r="C299" s="3">
        <v>9</v>
      </c>
      <c r="D299" s="3">
        <v>15.75</v>
      </c>
      <c r="E299" s="3"/>
      <c r="F299" s="3"/>
      <c r="G299" s="3"/>
      <c r="H299" s="3"/>
      <c r="I299" s="3"/>
      <c r="J299" s="4">
        <v>0.50069444444444444</v>
      </c>
      <c r="K299" s="5">
        <v>45567</v>
      </c>
      <c r="L299" s="16"/>
    </row>
    <row r="300" spans="1:12" ht="15.75" customHeight="1">
      <c r="A300" s="3" t="s">
        <v>25</v>
      </c>
      <c r="B300" s="8">
        <v>29</v>
      </c>
      <c r="C300" s="3">
        <v>19.5</v>
      </c>
      <c r="D300" s="3">
        <v>11.5</v>
      </c>
      <c r="E300" s="3">
        <v>26</v>
      </c>
      <c r="F300" s="3"/>
      <c r="G300" s="34">
        <f t="shared" si="6"/>
        <v>31</v>
      </c>
      <c r="H300" s="34">
        <f>E300-D300</f>
        <v>14.5</v>
      </c>
      <c r="I300" s="3"/>
      <c r="J300" s="4">
        <v>0.6875</v>
      </c>
      <c r="K300" s="5">
        <v>45057</v>
      </c>
      <c r="L300" s="6"/>
    </row>
    <row r="301" spans="1:12" ht="14.4">
      <c r="A301" s="3" t="s">
        <v>25</v>
      </c>
      <c r="B301" s="3">
        <v>17.5</v>
      </c>
      <c r="C301" s="3">
        <v>7.5</v>
      </c>
      <c r="D301" s="3">
        <v>23.5</v>
      </c>
      <c r="E301" s="3">
        <v>7</v>
      </c>
      <c r="F301" s="3" t="s">
        <v>439</v>
      </c>
      <c r="G301" s="34">
        <f t="shared" si="6"/>
        <v>31</v>
      </c>
      <c r="H301" s="18">
        <f>D301-E301</f>
        <v>16.5</v>
      </c>
      <c r="I301" s="34">
        <f>7.5+7</f>
        <v>14.5</v>
      </c>
      <c r="J301" s="4">
        <v>0.55138888888888882</v>
      </c>
      <c r="K301" s="5">
        <v>45084</v>
      </c>
      <c r="L301" s="6"/>
    </row>
    <row r="302" spans="1:12" ht="15.75" customHeight="1">
      <c r="A302" s="3" t="s">
        <v>25</v>
      </c>
      <c r="B302" s="3">
        <v>10.5</v>
      </c>
      <c r="C302" s="3">
        <v>0.5</v>
      </c>
      <c r="D302" s="3">
        <v>30</v>
      </c>
      <c r="E302" s="3" t="s">
        <v>31</v>
      </c>
      <c r="F302" s="6"/>
      <c r="G302" s="34">
        <f t="shared" si="6"/>
        <v>30.5</v>
      </c>
      <c r="H302" s="34" t="s">
        <v>267</v>
      </c>
      <c r="I302" s="3"/>
      <c r="J302" s="4">
        <v>0.72986111111111107</v>
      </c>
      <c r="K302" s="5">
        <v>45103</v>
      </c>
      <c r="L302" s="6"/>
    </row>
    <row r="303" spans="1:12" ht="15.75" customHeight="1">
      <c r="A303" s="3" t="s">
        <v>25</v>
      </c>
      <c r="B303" s="8" t="s">
        <v>267</v>
      </c>
      <c r="C303" s="3" t="s">
        <v>267</v>
      </c>
      <c r="D303" s="3">
        <v>6</v>
      </c>
      <c r="E303" s="3" t="s">
        <v>267</v>
      </c>
      <c r="F303" s="3" t="s">
        <v>267</v>
      </c>
      <c r="G303" s="34" t="s">
        <v>267</v>
      </c>
      <c r="H303" s="34" t="s">
        <v>267</v>
      </c>
      <c r="I303" s="3"/>
      <c r="J303" s="4">
        <v>0.68055555555555547</v>
      </c>
      <c r="K303" s="5">
        <v>45136</v>
      </c>
      <c r="L303" s="6"/>
    </row>
    <row r="304" spans="1:12" ht="15.75" customHeight="1">
      <c r="A304" s="3" t="s">
        <v>25</v>
      </c>
      <c r="B304" s="8">
        <v>29</v>
      </c>
      <c r="C304" s="3">
        <v>18.5</v>
      </c>
      <c r="D304" s="3">
        <v>12</v>
      </c>
      <c r="E304" s="3" t="s">
        <v>440</v>
      </c>
      <c r="F304" s="3" t="s">
        <v>441</v>
      </c>
      <c r="G304" s="34">
        <f t="shared" ref="G304:G319" si="7">C304+D304</f>
        <v>30.5</v>
      </c>
      <c r="H304" s="34">
        <f>26.5-12</f>
        <v>14.5</v>
      </c>
      <c r="I304" s="34">
        <f>18.5-4</f>
        <v>14.5</v>
      </c>
      <c r="J304" s="4">
        <v>0.6743055555555556</v>
      </c>
      <c r="K304" s="5">
        <v>45142</v>
      </c>
      <c r="L304" s="6"/>
    </row>
    <row r="305" spans="1:12" ht="15.75" customHeight="1">
      <c r="A305" s="3" t="s">
        <v>25</v>
      </c>
      <c r="B305" s="8">
        <v>26</v>
      </c>
      <c r="C305" s="3">
        <v>16</v>
      </c>
      <c r="D305" s="3">
        <v>15</v>
      </c>
      <c r="E305" s="3" t="s">
        <v>419</v>
      </c>
      <c r="F305" s="3" t="s">
        <v>419</v>
      </c>
      <c r="G305" s="34">
        <f t="shared" si="7"/>
        <v>31</v>
      </c>
      <c r="H305" s="34">
        <f>15-1.5</f>
        <v>13.5</v>
      </c>
      <c r="I305" s="34">
        <f>16-1.5</f>
        <v>14.5</v>
      </c>
      <c r="J305" s="4">
        <v>0.68611111111111101</v>
      </c>
      <c r="K305" s="5">
        <v>45148</v>
      </c>
      <c r="L305" s="6"/>
    </row>
    <row r="306" spans="1:12" ht="15.75" customHeight="1">
      <c r="A306" s="3" t="s">
        <v>25</v>
      </c>
      <c r="B306" s="8">
        <v>31.25</v>
      </c>
      <c r="C306" s="3">
        <v>21</v>
      </c>
      <c r="D306" s="3">
        <v>10.25</v>
      </c>
      <c r="E306" s="3">
        <v>14</v>
      </c>
      <c r="F306" s="3" t="s">
        <v>442</v>
      </c>
      <c r="G306" s="34">
        <f t="shared" si="7"/>
        <v>31.25</v>
      </c>
      <c r="H306" s="18">
        <f>14-10.25</f>
        <v>3.75</v>
      </c>
      <c r="I306" s="3">
        <f>21-9</f>
        <v>12</v>
      </c>
      <c r="J306" s="4">
        <v>0.63472222222222219</v>
      </c>
      <c r="K306" s="5">
        <v>45153</v>
      </c>
      <c r="L306" s="6"/>
    </row>
    <row r="307" spans="1:12" ht="15.75" customHeight="1">
      <c r="A307" s="3" t="s">
        <v>25</v>
      </c>
      <c r="B307" s="8">
        <v>28.5</v>
      </c>
      <c r="C307" s="3">
        <f>13.75+5</f>
        <v>18.75</v>
      </c>
      <c r="D307" s="3">
        <v>12.5</v>
      </c>
      <c r="E307" s="3">
        <v>27.5</v>
      </c>
      <c r="F307" s="3">
        <v>6.75</v>
      </c>
      <c r="G307" s="34">
        <f t="shared" si="7"/>
        <v>31.25</v>
      </c>
      <c r="H307" s="34">
        <f>E307-D307</f>
        <v>15</v>
      </c>
      <c r="I307" s="3">
        <f>18.75-6.75</f>
        <v>12</v>
      </c>
      <c r="J307" s="4">
        <v>0.70833333333333337</v>
      </c>
      <c r="K307" s="5">
        <v>45160</v>
      </c>
      <c r="L307" s="6"/>
    </row>
    <row r="308" spans="1:12" ht="15.75" customHeight="1">
      <c r="A308" s="3" t="s">
        <v>25</v>
      </c>
      <c r="B308" s="8" t="s">
        <v>267</v>
      </c>
      <c r="C308" s="3" t="s">
        <v>267</v>
      </c>
      <c r="D308" s="3" t="s">
        <v>546</v>
      </c>
      <c r="E308" s="3" t="s">
        <v>267</v>
      </c>
      <c r="F308" s="3" t="s">
        <v>267</v>
      </c>
      <c r="G308" s="34"/>
      <c r="H308" s="34"/>
      <c r="I308" s="3"/>
      <c r="J308" s="4">
        <v>0.67361111111111116</v>
      </c>
      <c r="K308" s="5">
        <v>45189</v>
      </c>
      <c r="L308" s="6"/>
    </row>
    <row r="309" spans="1:12" ht="15.75" customHeight="1">
      <c r="A309" s="3" t="s">
        <v>25</v>
      </c>
      <c r="B309" s="3">
        <v>31</v>
      </c>
      <c r="C309" s="3">
        <v>21.5</v>
      </c>
      <c r="D309" s="3">
        <v>9.5</v>
      </c>
      <c r="E309" s="3" t="s">
        <v>612</v>
      </c>
      <c r="F309" s="3" t="s">
        <v>613</v>
      </c>
      <c r="G309" s="3"/>
      <c r="H309" s="3"/>
      <c r="I309" s="3">
        <f>21.5-4</f>
        <v>17.5</v>
      </c>
      <c r="J309" s="4">
        <v>0.68402777777777779</v>
      </c>
      <c r="K309" s="5">
        <v>45196</v>
      </c>
      <c r="L309" s="6"/>
    </row>
    <row r="310" spans="1:12" ht="15.75" customHeight="1">
      <c r="A310" s="3" t="s">
        <v>25</v>
      </c>
      <c r="B310" s="3">
        <v>27.5</v>
      </c>
      <c r="C310" s="3">
        <v>17.5</v>
      </c>
      <c r="D310" s="3">
        <v>14</v>
      </c>
      <c r="E310" s="3"/>
      <c r="F310" s="3"/>
      <c r="G310" s="3"/>
      <c r="H310" s="3"/>
      <c r="I310" s="3"/>
      <c r="J310" s="4">
        <v>0.7270833333333333</v>
      </c>
      <c r="K310" s="5">
        <v>45204</v>
      </c>
      <c r="L310" s="6"/>
    </row>
    <row r="311" spans="1:12" ht="15.75" customHeight="1">
      <c r="A311" s="3" t="s">
        <v>25</v>
      </c>
      <c r="B311" s="3">
        <v>30</v>
      </c>
      <c r="C311" s="3">
        <v>19</v>
      </c>
      <c r="D311" s="3">
        <v>12</v>
      </c>
      <c r="E311" s="3"/>
      <c r="F311" s="3"/>
      <c r="G311" s="3"/>
      <c r="H311" s="3"/>
      <c r="I311" s="3"/>
      <c r="J311" s="4">
        <v>0.53194444444444444</v>
      </c>
      <c r="K311" s="5">
        <v>45219</v>
      </c>
      <c r="L311" s="6"/>
    </row>
    <row r="312" spans="1:12" ht="15.75" customHeight="1">
      <c r="A312" s="3" t="s">
        <v>25</v>
      </c>
      <c r="B312" s="3">
        <v>28</v>
      </c>
      <c r="C312" s="3">
        <v>17.5</v>
      </c>
      <c r="D312" s="3">
        <v>13.5</v>
      </c>
      <c r="E312" s="3"/>
      <c r="F312" s="3"/>
      <c r="G312" s="3">
        <f>C312+D312</f>
        <v>31</v>
      </c>
      <c r="H312" s="3"/>
      <c r="I312" s="3"/>
      <c r="J312" s="4">
        <v>0.61319444444444449</v>
      </c>
      <c r="K312" s="5">
        <v>45245</v>
      </c>
      <c r="L312" s="16" t="s">
        <v>684</v>
      </c>
    </row>
    <row r="313" spans="1:12" ht="15.75" customHeight="1">
      <c r="A313" s="3" t="s">
        <v>25</v>
      </c>
      <c r="B313" s="3">
        <v>29</v>
      </c>
      <c r="C313" s="3">
        <v>18</v>
      </c>
      <c r="D313" s="3">
        <v>10</v>
      </c>
      <c r="E313" s="3"/>
      <c r="F313" s="3"/>
      <c r="G313" s="133">
        <f>C313+D313</f>
        <v>28</v>
      </c>
      <c r="H313" s="3"/>
      <c r="I313" s="3"/>
      <c r="J313" s="4">
        <v>0.58819444444444446</v>
      </c>
      <c r="K313" s="5">
        <v>45362</v>
      </c>
      <c r="L313" s="6"/>
    </row>
    <row r="314" spans="1:12" ht="15.75" customHeight="1">
      <c r="A314" s="3" t="s">
        <v>25</v>
      </c>
      <c r="B314" s="3">
        <v>31.5</v>
      </c>
      <c r="C314" s="3">
        <v>19</v>
      </c>
      <c r="D314" s="3">
        <v>9</v>
      </c>
      <c r="E314" s="3"/>
      <c r="F314" s="3"/>
      <c r="G314" s="133">
        <f>C314+D314</f>
        <v>28</v>
      </c>
      <c r="H314" s="3"/>
      <c r="I314" s="3"/>
      <c r="J314" s="4">
        <v>0.67222222222222228</v>
      </c>
      <c r="K314" s="5">
        <v>45422</v>
      </c>
      <c r="L314" s="6"/>
    </row>
    <row r="315" spans="1:12" ht="15.75" customHeight="1">
      <c r="A315" s="3" t="s">
        <v>25</v>
      </c>
      <c r="B315" s="3">
        <v>35.5</v>
      </c>
      <c r="C315" s="3">
        <v>22</v>
      </c>
      <c r="D315" s="3">
        <v>5.5</v>
      </c>
      <c r="E315" s="3"/>
      <c r="F315" s="3"/>
      <c r="G315" s="133">
        <f>C315+D315</f>
        <v>27.5</v>
      </c>
      <c r="H315" s="3"/>
      <c r="I315" s="3"/>
      <c r="J315" s="4">
        <v>0.6333333333333333</v>
      </c>
      <c r="K315" s="5">
        <v>45497</v>
      </c>
      <c r="L315" s="16" t="s">
        <v>797</v>
      </c>
    </row>
    <row r="316" spans="1:12" ht="15.75" customHeight="1">
      <c r="A316" s="3" t="s">
        <v>25</v>
      </c>
      <c r="B316" s="3">
        <v>30</v>
      </c>
      <c r="C316" s="3">
        <v>18</v>
      </c>
      <c r="D316" s="3">
        <v>9</v>
      </c>
      <c r="E316" s="3"/>
      <c r="F316" s="3"/>
      <c r="G316" s="133">
        <f>C316+D316</f>
        <v>27</v>
      </c>
      <c r="H316" s="3"/>
      <c r="I316" s="3"/>
      <c r="J316" s="4">
        <v>0.50972222222222219</v>
      </c>
      <c r="K316" s="5">
        <v>45567</v>
      </c>
      <c r="L316" s="16"/>
    </row>
    <row r="317" spans="1:12" ht="15.75" customHeight="1">
      <c r="A317" s="3" t="s">
        <v>26</v>
      </c>
      <c r="B317" s="8">
        <v>24</v>
      </c>
      <c r="C317" s="3">
        <v>13</v>
      </c>
      <c r="D317" s="3">
        <v>15.5</v>
      </c>
      <c r="E317" s="3">
        <v>10</v>
      </c>
      <c r="F317" s="3"/>
      <c r="G317" s="34">
        <f t="shared" si="7"/>
        <v>28.5</v>
      </c>
      <c r="H317" s="34">
        <f>D317-E317</f>
        <v>5.5</v>
      </c>
      <c r="I317" s="3"/>
      <c r="J317" s="4">
        <v>0.66666666666666663</v>
      </c>
      <c r="K317" s="5">
        <v>45057</v>
      </c>
      <c r="L317" s="6"/>
    </row>
    <row r="318" spans="1:12" ht="15.75" customHeight="1">
      <c r="A318" s="3" t="s">
        <v>26</v>
      </c>
      <c r="B318" s="3">
        <v>25</v>
      </c>
      <c r="C318" s="3">
        <v>13</v>
      </c>
      <c r="D318" s="3">
        <v>15.5</v>
      </c>
      <c r="E318" s="3">
        <v>6</v>
      </c>
      <c r="F318" s="3" t="s">
        <v>400</v>
      </c>
      <c r="G318" s="34">
        <f t="shared" si="7"/>
        <v>28.5</v>
      </c>
      <c r="H318" s="18">
        <f>D318-E318</f>
        <v>9.5</v>
      </c>
      <c r="I318" s="34">
        <f>13+3.5</f>
        <v>16.5</v>
      </c>
      <c r="J318" s="4">
        <v>0.56388888888888888</v>
      </c>
      <c r="K318" s="5">
        <v>45084</v>
      </c>
      <c r="L318" s="6"/>
    </row>
    <row r="319" spans="1:12" ht="15.75" customHeight="1">
      <c r="A319" s="3" t="s">
        <v>26</v>
      </c>
      <c r="B319" s="3">
        <v>28.5</v>
      </c>
      <c r="C319" s="3">
        <v>15</v>
      </c>
      <c r="D319" s="3">
        <v>13.5</v>
      </c>
      <c r="E319" s="3">
        <v>7</v>
      </c>
      <c r="F319" s="3" t="s">
        <v>367</v>
      </c>
      <c r="G319" s="34">
        <f t="shared" si="7"/>
        <v>28.5</v>
      </c>
      <c r="H319" s="34">
        <f>D319-E319</f>
        <v>6.5</v>
      </c>
      <c r="I319" s="34">
        <f>15+2</f>
        <v>17</v>
      </c>
      <c r="J319" s="4">
        <v>0.75347222222222221</v>
      </c>
      <c r="K319" s="5">
        <v>45103</v>
      </c>
      <c r="L319" s="6"/>
    </row>
    <row r="320" spans="1:12" ht="15.75" customHeight="1">
      <c r="A320" s="3" t="s">
        <v>26</v>
      </c>
      <c r="B320" s="8" t="s">
        <v>267</v>
      </c>
      <c r="C320" s="3" t="s">
        <v>267</v>
      </c>
      <c r="D320" s="3">
        <v>7</v>
      </c>
      <c r="E320" s="3" t="s">
        <v>267</v>
      </c>
      <c r="F320" s="3" t="s">
        <v>267</v>
      </c>
      <c r="G320" s="34" t="s">
        <v>267</v>
      </c>
      <c r="H320" s="34" t="s">
        <v>267</v>
      </c>
      <c r="I320" s="3"/>
      <c r="J320" s="4">
        <v>0.6972222222222223</v>
      </c>
      <c r="K320" s="5">
        <v>45136</v>
      </c>
      <c r="L320" s="6"/>
    </row>
    <row r="321" spans="1:12" ht="15.75" customHeight="1">
      <c r="A321" s="3" t="s">
        <v>26</v>
      </c>
      <c r="B321" s="8">
        <v>25.5</v>
      </c>
      <c r="C321" s="3">
        <v>15.5</v>
      </c>
      <c r="D321" s="3">
        <v>13.5</v>
      </c>
      <c r="E321" s="3" t="s">
        <v>443</v>
      </c>
      <c r="F321" s="3"/>
      <c r="G321" s="34">
        <f t="shared" ref="G321:G337" si="8">C321+D321</f>
        <v>29</v>
      </c>
      <c r="H321" s="34">
        <f>D321-6.5</f>
        <v>7</v>
      </c>
      <c r="I321" s="3"/>
      <c r="J321" s="4">
        <v>0.7006944444444444</v>
      </c>
      <c r="K321" s="5">
        <v>45142</v>
      </c>
      <c r="L321" s="6"/>
    </row>
    <row r="322" spans="1:12" ht="15.75" customHeight="1">
      <c r="A322" s="3" t="s">
        <v>26</v>
      </c>
      <c r="B322" s="8">
        <v>26</v>
      </c>
      <c r="C322" s="3">
        <v>14</v>
      </c>
      <c r="D322" s="3">
        <v>14.5</v>
      </c>
      <c r="E322" s="3" t="s">
        <v>444</v>
      </c>
      <c r="F322" s="3" t="s">
        <v>444</v>
      </c>
      <c r="G322" s="34">
        <f t="shared" si="8"/>
        <v>28.5</v>
      </c>
      <c r="H322" s="34">
        <f>D322-8</f>
        <v>6.5</v>
      </c>
      <c r="I322" s="3"/>
      <c r="J322" s="4">
        <v>0.70347222222222217</v>
      </c>
      <c r="K322" s="5">
        <v>45148</v>
      </c>
      <c r="L322" s="6"/>
    </row>
    <row r="323" spans="1:12" ht="15.75" customHeight="1">
      <c r="A323" s="3" t="s">
        <v>26</v>
      </c>
      <c r="B323" s="8">
        <v>30.5</v>
      </c>
      <c r="C323" s="3">
        <v>17</v>
      </c>
      <c r="D323" s="3">
        <v>11</v>
      </c>
      <c r="E323" s="3" t="s">
        <v>445</v>
      </c>
      <c r="F323" s="3" t="s">
        <v>446</v>
      </c>
      <c r="G323" s="34">
        <f t="shared" si="8"/>
        <v>28</v>
      </c>
      <c r="H323" s="34">
        <f>D323-5</f>
        <v>6</v>
      </c>
      <c r="I323" s="34">
        <f>17</f>
        <v>17</v>
      </c>
      <c r="J323" s="4">
        <v>0.65347222222222223</v>
      </c>
      <c r="K323" s="5">
        <v>45153</v>
      </c>
      <c r="L323" s="6"/>
    </row>
    <row r="324" spans="1:12" ht="15.75" customHeight="1">
      <c r="A324" s="3" t="s">
        <v>26</v>
      </c>
      <c r="B324" s="8">
        <v>28</v>
      </c>
      <c r="C324" s="3">
        <v>14</v>
      </c>
      <c r="D324" s="3">
        <v>14.5</v>
      </c>
      <c r="E324" s="3" t="s">
        <v>484</v>
      </c>
      <c r="F324" s="3" t="s">
        <v>484</v>
      </c>
      <c r="G324" s="34">
        <f t="shared" si="8"/>
        <v>28.5</v>
      </c>
      <c r="H324" s="34">
        <f>D324-8</f>
        <v>6.5</v>
      </c>
      <c r="I324" s="3"/>
      <c r="J324" s="4">
        <v>0.71736111111111101</v>
      </c>
      <c r="K324" s="5">
        <v>45160</v>
      </c>
      <c r="L324" s="6"/>
    </row>
    <row r="325" spans="1:12" ht="15.75" customHeight="1">
      <c r="A325" s="3" t="s">
        <v>26</v>
      </c>
      <c r="B325" s="8" t="s">
        <v>267</v>
      </c>
      <c r="C325" s="3" t="s">
        <v>267</v>
      </c>
      <c r="D325" s="3" t="s">
        <v>531</v>
      </c>
      <c r="E325" s="3" t="s">
        <v>267</v>
      </c>
      <c r="F325" s="3" t="s">
        <v>267</v>
      </c>
      <c r="G325" s="34"/>
      <c r="H325" s="34"/>
      <c r="I325" s="3"/>
      <c r="J325" s="4">
        <v>0.68888888888888899</v>
      </c>
      <c r="K325" s="5">
        <v>45189</v>
      </c>
      <c r="L325" s="6"/>
    </row>
    <row r="326" spans="1:12" ht="15.75" customHeight="1">
      <c r="A326" s="3" t="s">
        <v>26</v>
      </c>
      <c r="B326" s="3">
        <v>32</v>
      </c>
      <c r="C326" s="3">
        <v>17</v>
      </c>
      <c r="D326" s="3">
        <v>11</v>
      </c>
      <c r="E326" s="3" t="s">
        <v>614</v>
      </c>
      <c r="F326" s="3" t="s">
        <v>614</v>
      </c>
      <c r="G326" s="3"/>
      <c r="H326" s="3"/>
      <c r="I326" s="34">
        <f>17</f>
        <v>17</v>
      </c>
      <c r="J326" s="4">
        <v>0.70694444444444438</v>
      </c>
      <c r="K326" s="5">
        <v>45196</v>
      </c>
      <c r="L326" s="6"/>
    </row>
    <row r="327" spans="1:12" ht="15.75" customHeight="1">
      <c r="A327" s="3" t="s">
        <v>26</v>
      </c>
      <c r="B327" s="3">
        <v>27</v>
      </c>
      <c r="C327" s="3">
        <v>14</v>
      </c>
      <c r="D327" s="3">
        <v>14.5</v>
      </c>
      <c r="E327" s="3" t="s">
        <v>267</v>
      </c>
      <c r="F327" s="3" t="s">
        <v>267</v>
      </c>
      <c r="G327" s="3"/>
      <c r="H327" s="3"/>
      <c r="I327" s="3"/>
      <c r="J327" s="4">
        <v>0.74375000000000002</v>
      </c>
      <c r="K327" s="5">
        <v>45204</v>
      </c>
      <c r="L327" s="6"/>
    </row>
    <row r="328" spans="1:12" ht="15.75" customHeight="1">
      <c r="A328" s="3" t="s">
        <v>26</v>
      </c>
      <c r="B328" s="3">
        <v>27</v>
      </c>
      <c r="C328" s="3">
        <v>14</v>
      </c>
      <c r="D328" s="3">
        <v>14</v>
      </c>
      <c r="E328" s="3"/>
      <c r="F328" s="3"/>
      <c r="G328" s="3"/>
      <c r="H328" s="3"/>
      <c r="I328" s="3"/>
      <c r="J328" s="4">
        <v>0.54305555555555551</v>
      </c>
      <c r="K328" s="5">
        <v>45219</v>
      </c>
      <c r="L328" s="6"/>
    </row>
    <row r="329" spans="1:12" ht="15.75" customHeight="1">
      <c r="A329" s="3" t="s">
        <v>26</v>
      </c>
      <c r="B329" s="3">
        <v>26</v>
      </c>
      <c r="C329" s="3">
        <v>14.5</v>
      </c>
      <c r="D329" s="3">
        <v>14</v>
      </c>
      <c r="E329" s="3"/>
      <c r="F329" s="3"/>
      <c r="G329" s="3">
        <f>G330-G324</f>
        <v>2</v>
      </c>
      <c r="H329" s="3"/>
      <c r="I329" s="3"/>
      <c r="J329" s="4">
        <v>0.625</v>
      </c>
      <c r="K329" s="5">
        <v>45245</v>
      </c>
      <c r="L329" s="16" t="s">
        <v>683</v>
      </c>
    </row>
    <row r="330" spans="1:12" ht="15.75" customHeight="1">
      <c r="A330" s="3" t="s">
        <v>26</v>
      </c>
      <c r="B330" s="3">
        <v>32</v>
      </c>
      <c r="C330" s="3">
        <v>19</v>
      </c>
      <c r="D330" s="3">
        <v>11.5</v>
      </c>
      <c r="E330" s="3"/>
      <c r="F330" s="3"/>
      <c r="G330" s="133">
        <f>C330+D330</f>
        <v>30.5</v>
      </c>
      <c r="H330" s="3"/>
      <c r="I330" s="3"/>
      <c r="J330" s="4">
        <v>0.60763888888888884</v>
      </c>
      <c r="K330" s="5">
        <v>45362</v>
      </c>
      <c r="L330" s="6"/>
    </row>
    <row r="331" spans="1:12" ht="15.75" customHeight="1">
      <c r="A331" s="3" t="s">
        <v>26</v>
      </c>
      <c r="B331" s="3">
        <v>32</v>
      </c>
      <c r="C331" s="3">
        <v>19</v>
      </c>
      <c r="D331" s="3">
        <v>11</v>
      </c>
      <c r="E331" s="3"/>
      <c r="F331" s="3"/>
      <c r="G331" s="133">
        <f>C331+D331</f>
        <v>30</v>
      </c>
      <c r="H331" s="3"/>
      <c r="I331" s="3"/>
      <c r="J331" s="4">
        <v>0.68125000000000002</v>
      </c>
      <c r="K331" s="5">
        <v>45422</v>
      </c>
      <c r="L331" s="6"/>
    </row>
    <row r="332" spans="1:12" ht="15.75" customHeight="1">
      <c r="A332" s="3" t="s">
        <v>26</v>
      </c>
      <c r="B332" s="3">
        <v>31</v>
      </c>
      <c r="C332" s="3">
        <v>20</v>
      </c>
      <c r="D332" s="3">
        <v>11</v>
      </c>
      <c r="E332" s="3"/>
      <c r="F332" s="3"/>
      <c r="G332" s="133">
        <f>C332+D332</f>
        <v>31</v>
      </c>
      <c r="H332" s="3"/>
      <c r="I332" s="3"/>
      <c r="J332" s="4">
        <v>0.64583333333333337</v>
      </c>
      <c r="K332" s="5">
        <v>45497</v>
      </c>
      <c r="L332" s="16" t="s">
        <v>797</v>
      </c>
    </row>
    <row r="333" spans="1:12" ht="15.75" customHeight="1">
      <c r="A333" s="3" t="s">
        <v>26</v>
      </c>
      <c r="B333" s="3"/>
      <c r="C333" s="3"/>
      <c r="D333" s="3"/>
      <c r="E333" s="3" t="s">
        <v>817</v>
      </c>
      <c r="F333" s="3" t="s">
        <v>817</v>
      </c>
      <c r="G333" s="3"/>
      <c r="H333" s="3"/>
      <c r="I333" s="3"/>
      <c r="J333" s="4">
        <v>0.67708333333333337</v>
      </c>
      <c r="K333" s="5">
        <v>45503</v>
      </c>
      <c r="L333" s="16" t="s">
        <v>818</v>
      </c>
    </row>
    <row r="334" spans="1:12" ht="15.75" customHeight="1">
      <c r="A334" s="3" t="s">
        <v>26</v>
      </c>
      <c r="B334" s="3">
        <v>26</v>
      </c>
      <c r="C334" s="3"/>
      <c r="D334" s="3">
        <v>16.5</v>
      </c>
      <c r="E334" s="3"/>
      <c r="F334" s="3"/>
      <c r="G334" s="3"/>
      <c r="H334" s="3"/>
      <c r="I334" s="3"/>
      <c r="J334" s="4">
        <v>0.51875000000000004</v>
      </c>
      <c r="K334" s="5">
        <v>45567</v>
      </c>
      <c r="L334" s="16" t="s">
        <v>824</v>
      </c>
    </row>
    <row r="335" spans="1:12" ht="15.75" customHeight="1">
      <c r="A335" s="3" t="s">
        <v>27</v>
      </c>
      <c r="B335" s="8">
        <v>26</v>
      </c>
      <c r="C335" s="3">
        <v>17.5</v>
      </c>
      <c r="D335" s="3">
        <v>12</v>
      </c>
      <c r="E335" s="3">
        <v>22.5</v>
      </c>
      <c r="F335" s="3"/>
      <c r="G335" s="34">
        <f t="shared" si="8"/>
        <v>29.5</v>
      </c>
      <c r="H335" s="18">
        <f>E335-D335</f>
        <v>10.5</v>
      </c>
      <c r="I335" s="3"/>
      <c r="J335" s="4">
        <v>0.73958333333333337</v>
      </c>
      <c r="K335" s="5">
        <v>45057</v>
      </c>
      <c r="L335" s="6"/>
    </row>
    <row r="336" spans="1:12" ht="16.5" customHeight="1">
      <c r="A336" s="3" t="s">
        <v>27</v>
      </c>
      <c r="B336" s="3">
        <v>21</v>
      </c>
      <c r="C336" s="3">
        <v>9.5</v>
      </c>
      <c r="D336" s="3">
        <v>19.5</v>
      </c>
      <c r="E336" s="3">
        <v>27</v>
      </c>
      <c r="F336" s="3" t="s">
        <v>447</v>
      </c>
      <c r="G336" s="34">
        <f t="shared" si="8"/>
        <v>29</v>
      </c>
      <c r="H336" s="34">
        <f>E336-D336</f>
        <v>7.5</v>
      </c>
      <c r="I336" s="3"/>
      <c r="J336" s="4">
        <v>0.59027777777777779</v>
      </c>
      <c r="K336" s="5">
        <v>45084</v>
      </c>
      <c r="L336" s="6"/>
    </row>
    <row r="337" spans="1:12" ht="15.75" customHeight="1">
      <c r="A337" s="3" t="s">
        <v>27</v>
      </c>
      <c r="B337" s="3">
        <v>15.5</v>
      </c>
      <c r="C337" s="3">
        <v>4.5</v>
      </c>
      <c r="D337" s="3">
        <v>25</v>
      </c>
      <c r="E337" s="3">
        <v>30</v>
      </c>
      <c r="F337" s="3" t="s">
        <v>448</v>
      </c>
      <c r="G337" s="34">
        <f t="shared" si="8"/>
        <v>29.5</v>
      </c>
      <c r="H337" s="18">
        <f>E337-D337</f>
        <v>5</v>
      </c>
      <c r="I337" s="34">
        <f>25-10.5</f>
        <v>14.5</v>
      </c>
      <c r="J337" s="4">
        <v>0.76875000000000004</v>
      </c>
      <c r="K337" s="5">
        <v>45103</v>
      </c>
      <c r="L337" s="6"/>
    </row>
    <row r="338" spans="1:12" ht="15.75" customHeight="1">
      <c r="A338" s="3" t="s">
        <v>27</v>
      </c>
      <c r="B338" s="8" t="s">
        <v>267</v>
      </c>
      <c r="C338" s="3" t="s">
        <v>267</v>
      </c>
      <c r="D338" s="3">
        <v>7</v>
      </c>
      <c r="E338" s="3" t="s">
        <v>267</v>
      </c>
      <c r="F338" s="3" t="s">
        <v>267</v>
      </c>
      <c r="G338" s="34" t="s">
        <v>267</v>
      </c>
      <c r="H338" s="34" t="s">
        <v>267</v>
      </c>
      <c r="I338" s="3"/>
      <c r="J338" s="9">
        <v>0.71458333333333324</v>
      </c>
      <c r="K338" s="5">
        <v>45136</v>
      </c>
      <c r="L338" s="6"/>
    </row>
    <row r="339" spans="1:12" ht="15.75" customHeight="1">
      <c r="A339" s="3" t="s">
        <v>27</v>
      </c>
      <c r="B339" s="8">
        <v>27</v>
      </c>
      <c r="C339" s="3">
        <v>15.5</v>
      </c>
      <c r="D339" s="3">
        <v>14.5</v>
      </c>
      <c r="E339" s="3" t="s">
        <v>449</v>
      </c>
      <c r="F339" s="3" t="s">
        <v>450</v>
      </c>
      <c r="G339" s="50">
        <f>C339+D339</f>
        <v>30</v>
      </c>
      <c r="H339" s="50">
        <f>D339-7</f>
        <v>7.5</v>
      </c>
      <c r="I339" s="16">
        <f>15.5-5</f>
        <v>10.5</v>
      </c>
      <c r="J339" s="9">
        <v>0.71805555555555556</v>
      </c>
      <c r="K339" s="5">
        <v>45142</v>
      </c>
      <c r="L339" s="6"/>
    </row>
    <row r="340" spans="1:12" ht="15.75" customHeight="1">
      <c r="A340" s="3" t="s">
        <v>27</v>
      </c>
      <c r="B340" s="8">
        <v>23</v>
      </c>
      <c r="C340" s="3">
        <v>11</v>
      </c>
      <c r="D340" s="3">
        <v>18.5</v>
      </c>
      <c r="E340" s="3" t="s">
        <v>267</v>
      </c>
      <c r="F340" s="3" t="s">
        <v>267</v>
      </c>
      <c r="G340" s="35">
        <f>C340+D340</f>
        <v>29.5</v>
      </c>
      <c r="H340" s="50" t="s">
        <v>267</v>
      </c>
      <c r="I340" s="16"/>
      <c r="J340" s="9">
        <v>0.72222222222222221</v>
      </c>
      <c r="K340" s="5">
        <v>45148</v>
      </c>
      <c r="L340" s="6"/>
    </row>
    <row r="341" spans="1:12" ht="15.75" customHeight="1">
      <c r="A341" s="3" t="s">
        <v>27</v>
      </c>
      <c r="B341" s="16">
        <v>32</v>
      </c>
      <c r="C341" s="16">
        <v>18.5</v>
      </c>
      <c r="D341" s="16">
        <v>10.5</v>
      </c>
      <c r="E341" s="16">
        <v>8</v>
      </c>
      <c r="F341" s="16" t="s">
        <v>451</v>
      </c>
      <c r="G341" s="35">
        <f>C341+D341</f>
        <v>29</v>
      </c>
      <c r="H341" s="51">
        <f>D341-E341</f>
        <v>2.5</v>
      </c>
      <c r="I341" s="6">
        <f>18.5-1.75</f>
        <v>16.75</v>
      </c>
      <c r="J341" s="9">
        <v>0.67013888888888884</v>
      </c>
      <c r="K341" s="5">
        <v>45153</v>
      </c>
      <c r="L341" s="6"/>
    </row>
    <row r="342" spans="1:12" ht="15.75" customHeight="1">
      <c r="A342" s="16" t="s">
        <v>27</v>
      </c>
      <c r="B342" s="6">
        <v>25.5</v>
      </c>
      <c r="C342" s="6">
        <f>9+5</f>
        <v>14</v>
      </c>
      <c r="D342" s="6">
        <v>15.75</v>
      </c>
      <c r="E342" s="16" t="s">
        <v>267</v>
      </c>
      <c r="F342" s="16" t="s">
        <v>267</v>
      </c>
      <c r="G342" s="35">
        <f>C342+D342</f>
        <v>29.75</v>
      </c>
      <c r="H342" s="50" t="s">
        <v>267</v>
      </c>
      <c r="I342" s="16"/>
      <c r="J342" s="9">
        <v>0.74444444444444446</v>
      </c>
      <c r="K342" s="5">
        <v>45160</v>
      </c>
      <c r="L342" s="6"/>
    </row>
    <row r="343" spans="1:12" ht="15.75" customHeight="1">
      <c r="A343" s="16" t="s">
        <v>27</v>
      </c>
      <c r="B343" s="17" t="s">
        <v>267</v>
      </c>
      <c r="C343" s="17" t="s">
        <v>267</v>
      </c>
      <c r="D343" s="17" t="s">
        <v>546</v>
      </c>
      <c r="E343" s="16" t="s">
        <v>267</v>
      </c>
      <c r="F343" s="16" t="s">
        <v>267</v>
      </c>
      <c r="G343" s="6"/>
      <c r="H343" s="6"/>
      <c r="I343" s="6"/>
      <c r="J343" s="9">
        <v>0.72013888888888899</v>
      </c>
      <c r="K343" s="5">
        <v>45189</v>
      </c>
      <c r="L343" s="6"/>
    </row>
    <row r="344" spans="1:12" ht="15.75" customHeight="1">
      <c r="A344" s="16" t="s">
        <v>27</v>
      </c>
      <c r="B344" s="17">
        <v>32</v>
      </c>
      <c r="C344" s="17">
        <v>20</v>
      </c>
      <c r="D344" s="17">
        <v>9</v>
      </c>
      <c r="E344" s="16" t="s">
        <v>616</v>
      </c>
      <c r="F344" s="16" t="s">
        <v>617</v>
      </c>
      <c r="G344" s="6"/>
      <c r="H344" s="6"/>
      <c r="I344" s="35">
        <f>20-5.5</f>
        <v>14.5</v>
      </c>
      <c r="J344" s="9">
        <v>0.72916666666666663</v>
      </c>
      <c r="K344" s="5">
        <v>45196</v>
      </c>
      <c r="L344" s="6"/>
    </row>
    <row r="345" spans="1:12" ht="15.75" customHeight="1">
      <c r="A345" s="16" t="s">
        <v>27</v>
      </c>
      <c r="B345" s="17">
        <v>25</v>
      </c>
      <c r="C345" s="17">
        <v>12.5</v>
      </c>
      <c r="D345" s="17">
        <v>17</v>
      </c>
      <c r="E345" s="16" t="s">
        <v>267</v>
      </c>
      <c r="F345" s="16" t="s">
        <v>267</v>
      </c>
      <c r="G345" s="6"/>
      <c r="H345" s="6"/>
      <c r="I345" s="6"/>
      <c r="J345" s="9">
        <v>0.76041666666666663</v>
      </c>
      <c r="K345" s="5">
        <v>45204</v>
      </c>
      <c r="L345" s="6"/>
    </row>
    <row r="346" spans="1:12" ht="15.75" customHeight="1">
      <c r="A346" s="16" t="s">
        <v>27</v>
      </c>
      <c r="B346">
        <v>29</v>
      </c>
      <c r="C346">
        <v>17</v>
      </c>
      <c r="D346">
        <v>12</v>
      </c>
      <c r="G346" s="6"/>
      <c r="H346" s="6"/>
      <c r="I346" s="6"/>
      <c r="J346" s="9">
        <v>0.55902777777777779</v>
      </c>
      <c r="K346" s="24">
        <v>45219</v>
      </c>
      <c r="L346" s="6"/>
    </row>
    <row r="347" spans="1:12" ht="15.75" customHeight="1">
      <c r="A347" s="16" t="s">
        <v>27</v>
      </c>
      <c r="B347">
        <v>26.5</v>
      </c>
      <c r="C347">
        <v>15</v>
      </c>
      <c r="D347">
        <v>14</v>
      </c>
      <c r="G347" s="6">
        <f>C347+D347</f>
        <v>29</v>
      </c>
      <c r="H347" s="6"/>
      <c r="I347" s="6"/>
      <c r="J347" s="9">
        <v>0.63611111111111118</v>
      </c>
      <c r="K347" s="5">
        <v>45245</v>
      </c>
      <c r="L347" s="6"/>
    </row>
    <row r="348" spans="1:12" ht="15.75" customHeight="1">
      <c r="A348" s="16" t="s">
        <v>27</v>
      </c>
      <c r="B348">
        <v>32</v>
      </c>
      <c r="C348">
        <v>16.5</v>
      </c>
      <c r="D348">
        <v>11.5</v>
      </c>
      <c r="G348" s="134">
        <f>C348+D348</f>
        <v>28</v>
      </c>
      <c r="H348" s="6"/>
      <c r="I348" s="6"/>
      <c r="J348" s="9">
        <v>0.62152777777777779</v>
      </c>
      <c r="K348" s="5">
        <v>45362</v>
      </c>
      <c r="L348" s="6"/>
    </row>
    <row r="349" spans="1:12" ht="15.75" customHeight="1">
      <c r="A349" s="16" t="s">
        <v>27</v>
      </c>
      <c r="B349">
        <v>29</v>
      </c>
      <c r="C349">
        <v>16</v>
      </c>
      <c r="D349">
        <v>12</v>
      </c>
      <c r="E349" s="17" t="s">
        <v>723</v>
      </c>
      <c r="F349" s="17" t="s">
        <v>723</v>
      </c>
      <c r="G349" s="134">
        <f>C349+D349</f>
        <v>28</v>
      </c>
      <c r="H349" s="6"/>
      <c r="I349" s="6">
        <v>16</v>
      </c>
      <c r="J349" s="9">
        <v>0.69791666666666663</v>
      </c>
      <c r="K349" s="5">
        <v>45422</v>
      </c>
      <c r="L349" s="6"/>
    </row>
    <row r="350" spans="1:12" ht="15.75" customHeight="1">
      <c r="A350" s="16" t="s">
        <v>27</v>
      </c>
      <c r="D350" s="17" t="s">
        <v>706</v>
      </c>
      <c r="G350" s="6"/>
      <c r="H350" s="6"/>
      <c r="I350" s="6"/>
      <c r="J350" s="98">
        <v>0.69791666666666663</v>
      </c>
      <c r="K350" s="5">
        <v>45489</v>
      </c>
      <c r="L350" s="6"/>
    </row>
    <row r="351" spans="1:12" ht="15.75" customHeight="1">
      <c r="A351" s="16" t="s">
        <v>27</v>
      </c>
      <c r="B351">
        <v>28.5</v>
      </c>
      <c r="C351">
        <v>16.5</v>
      </c>
      <c r="D351" s="17">
        <v>11.5</v>
      </c>
      <c r="G351" s="134">
        <f>C351+D351</f>
        <v>28</v>
      </c>
      <c r="H351" s="6"/>
      <c r="I351" s="6"/>
      <c r="J351" s="9">
        <v>0.66527777777777775</v>
      </c>
      <c r="K351" s="24">
        <v>45497</v>
      </c>
      <c r="L351" s="6"/>
    </row>
    <row r="352" spans="1:12" ht="15.75" customHeight="1">
      <c r="A352" s="16" t="s">
        <v>27</v>
      </c>
      <c r="B352">
        <v>26</v>
      </c>
      <c r="C352">
        <v>13.5</v>
      </c>
      <c r="D352" s="17">
        <v>14</v>
      </c>
      <c r="G352" s="6">
        <f>C352+D352</f>
        <v>27.5</v>
      </c>
      <c r="H352" s="6"/>
      <c r="I352" s="6"/>
      <c r="J352" s="9">
        <v>0.53402777777777777</v>
      </c>
      <c r="K352" s="5">
        <v>45567</v>
      </c>
      <c r="L352" s="16" t="s">
        <v>797</v>
      </c>
    </row>
    <row r="353" spans="7:12" ht="15.75" customHeight="1">
      <c r="G353" s="6"/>
      <c r="H353" s="6"/>
      <c r="I353" s="6"/>
      <c r="J353" s="6"/>
      <c r="K353" s="6"/>
      <c r="L353" s="6"/>
    </row>
    <row r="354" spans="7:12" ht="15.75" customHeight="1">
      <c r="G354" s="6"/>
      <c r="H354" s="6"/>
      <c r="I354" s="6"/>
      <c r="J354" s="6"/>
      <c r="K354" s="6"/>
      <c r="L354" s="6"/>
    </row>
    <row r="355" spans="7:12" ht="15.75" customHeight="1">
      <c r="G355" s="6"/>
      <c r="H355" s="6"/>
      <c r="I355" s="6"/>
      <c r="J355" s="6"/>
      <c r="K355" s="6"/>
      <c r="L355" s="6"/>
    </row>
    <row r="356" spans="7:12" ht="15.75" customHeight="1">
      <c r="G356" s="6"/>
      <c r="H356" s="6"/>
      <c r="I356" s="6"/>
      <c r="J356" s="6"/>
      <c r="K356" s="6"/>
      <c r="L356" s="6"/>
    </row>
    <row r="357" spans="7:12" ht="15.75" customHeight="1">
      <c r="G357" s="6"/>
      <c r="H357" s="6"/>
      <c r="I357" s="6"/>
      <c r="J357" s="6"/>
      <c r="K357" s="6"/>
      <c r="L357" s="6"/>
    </row>
    <row r="358" spans="7:12" ht="15.75" customHeight="1">
      <c r="G358" s="6"/>
      <c r="H358" s="6"/>
      <c r="I358" s="6"/>
      <c r="J358" s="6"/>
      <c r="K358" s="6"/>
      <c r="L358" s="6"/>
    </row>
    <row r="359" spans="7:12" ht="15.75" customHeight="1">
      <c r="G359" s="6"/>
      <c r="H359" s="6"/>
      <c r="I359" s="6"/>
      <c r="J359" s="6"/>
      <c r="K359" s="6"/>
      <c r="L359" s="6"/>
    </row>
    <row r="360" spans="7:12" ht="15.75" customHeight="1">
      <c r="G360" s="6"/>
      <c r="H360" s="6"/>
      <c r="I360" s="6"/>
      <c r="J360" s="6"/>
      <c r="K360" s="6"/>
      <c r="L360" s="6"/>
    </row>
    <row r="361" spans="7:12" ht="15.75" customHeight="1">
      <c r="G361" s="6"/>
      <c r="H361" s="6"/>
      <c r="I361" s="6"/>
      <c r="J361" s="6"/>
      <c r="K361" s="6"/>
      <c r="L361" s="6"/>
    </row>
    <row r="362" spans="7:12" ht="15.75" customHeight="1">
      <c r="G362" s="6"/>
      <c r="H362" s="6"/>
      <c r="I362" s="6"/>
      <c r="J362" s="6"/>
      <c r="K362" s="6"/>
      <c r="L362" s="6"/>
    </row>
    <row r="363" spans="7:12" ht="15.75" customHeight="1">
      <c r="G363" s="6"/>
      <c r="H363" s="6"/>
      <c r="I363" s="6"/>
      <c r="J363" s="6"/>
      <c r="K363" s="6"/>
      <c r="L363" s="6"/>
    </row>
    <row r="364" spans="7:12" ht="15.75" customHeight="1">
      <c r="G364" s="6"/>
      <c r="H364" s="6"/>
      <c r="I364" s="6"/>
      <c r="J364" s="6"/>
      <c r="K364" s="6"/>
      <c r="L364" s="6"/>
    </row>
    <row r="365" spans="7:12" ht="15.75" customHeight="1">
      <c r="G365" s="6"/>
      <c r="H365" s="6"/>
      <c r="I365" s="6"/>
      <c r="J365" s="6"/>
      <c r="K365" s="6"/>
      <c r="L365" s="6"/>
    </row>
    <row r="366" spans="7:12" ht="15.75" customHeight="1">
      <c r="G366" s="6"/>
      <c r="H366" s="6"/>
      <c r="I366" s="6"/>
      <c r="J366" s="6"/>
      <c r="K366" s="6"/>
      <c r="L366" s="6"/>
    </row>
    <row r="367" spans="7:12" ht="15.75" customHeight="1">
      <c r="G367" s="6"/>
      <c r="H367" s="6"/>
      <c r="I367" s="6"/>
      <c r="J367" s="6"/>
      <c r="K367" s="6"/>
      <c r="L367" s="6"/>
    </row>
    <row r="368" spans="7:12" ht="15.75" customHeight="1">
      <c r="G368" s="6"/>
      <c r="H368" s="6"/>
      <c r="I368" s="6"/>
      <c r="J368" s="6"/>
      <c r="K368" s="6"/>
      <c r="L368" s="6"/>
    </row>
    <row r="369" spans="7:12" ht="15.75" customHeight="1">
      <c r="G369" s="6"/>
      <c r="H369" s="6"/>
      <c r="I369" s="6"/>
      <c r="J369" s="6"/>
      <c r="K369" s="6"/>
      <c r="L369" s="6"/>
    </row>
    <row r="370" spans="7:12" ht="15.75" customHeight="1">
      <c r="G370" s="6"/>
      <c r="H370" s="6"/>
      <c r="I370" s="6"/>
      <c r="J370" s="6"/>
      <c r="K370" s="6"/>
      <c r="L370" s="6"/>
    </row>
    <row r="371" spans="7:12" ht="15.75" customHeight="1">
      <c r="G371" s="6"/>
      <c r="H371" s="6"/>
      <c r="I371" s="6"/>
      <c r="J371" s="6"/>
      <c r="K371" s="6"/>
      <c r="L371" s="6"/>
    </row>
    <row r="372" spans="7:12" ht="15.75" customHeight="1">
      <c r="G372" s="6"/>
      <c r="H372" s="6"/>
      <c r="I372" s="6"/>
      <c r="J372" s="6"/>
      <c r="K372" s="6"/>
      <c r="L372" s="6"/>
    </row>
    <row r="373" spans="7:12" ht="15.75" customHeight="1">
      <c r="G373" s="6"/>
      <c r="H373" s="6"/>
      <c r="I373" s="6"/>
      <c r="J373" s="6"/>
      <c r="K373" s="6"/>
      <c r="L373" s="6"/>
    </row>
    <row r="374" spans="7:12" ht="15.75" customHeight="1">
      <c r="G374" s="6"/>
      <c r="H374" s="6"/>
      <c r="I374" s="6"/>
      <c r="J374" s="6"/>
      <c r="K374" s="6"/>
      <c r="L374" s="6"/>
    </row>
    <row r="375" spans="7:12" ht="15.75" customHeight="1">
      <c r="G375" s="6"/>
      <c r="H375" s="6"/>
      <c r="I375" s="6"/>
      <c r="J375" s="6"/>
      <c r="K375" s="6"/>
      <c r="L375" s="6"/>
    </row>
    <row r="376" spans="7:12" ht="15.75" customHeight="1">
      <c r="G376" s="6"/>
      <c r="H376" s="6"/>
      <c r="I376" s="6"/>
      <c r="J376" s="6"/>
      <c r="K376" s="6"/>
      <c r="L376" s="6"/>
    </row>
    <row r="377" spans="7:12" ht="15.75" customHeight="1">
      <c r="G377" s="6"/>
      <c r="H377" s="6"/>
      <c r="I377" s="6"/>
      <c r="J377" s="6"/>
      <c r="K377" s="6"/>
      <c r="L377" s="6"/>
    </row>
    <row r="378" spans="7:12" ht="15.75" customHeight="1">
      <c r="G378" s="6"/>
      <c r="H378" s="6"/>
      <c r="I378" s="6"/>
      <c r="J378" s="6"/>
      <c r="K378" s="6"/>
      <c r="L378" s="6"/>
    </row>
    <row r="379" spans="7:12" ht="15.75" customHeight="1">
      <c r="G379" s="6"/>
      <c r="H379" s="6"/>
      <c r="I379" s="6"/>
      <c r="J379" s="6"/>
      <c r="K379" s="6"/>
      <c r="L379" s="6"/>
    </row>
    <row r="380" spans="7:12" ht="15.75" customHeight="1">
      <c r="G380" s="6"/>
      <c r="H380" s="6"/>
      <c r="I380" s="6"/>
      <c r="J380" s="6"/>
      <c r="K380" s="6"/>
      <c r="L380" s="6"/>
    </row>
    <row r="381" spans="7:12" ht="15.75" customHeight="1">
      <c r="G381" s="6"/>
      <c r="H381" s="6"/>
      <c r="I381" s="6"/>
      <c r="J381" s="6"/>
      <c r="K381" s="6"/>
      <c r="L381" s="6"/>
    </row>
    <row r="382" spans="7:12" ht="15.75" customHeight="1">
      <c r="G382" s="6"/>
      <c r="H382" s="6"/>
      <c r="I382" s="6"/>
      <c r="J382" s="6"/>
      <c r="K382" s="6"/>
      <c r="L382" s="6"/>
    </row>
    <row r="383" spans="7:12" ht="15.75" customHeight="1">
      <c r="G383" s="6"/>
      <c r="H383" s="6"/>
      <c r="I383" s="6"/>
      <c r="J383" s="6"/>
      <c r="K383" s="6"/>
      <c r="L383" s="6"/>
    </row>
    <row r="384" spans="7:12" ht="15.75" customHeight="1">
      <c r="G384" s="6"/>
      <c r="H384" s="6"/>
      <c r="I384" s="6"/>
      <c r="J384" s="6"/>
      <c r="K384" s="6"/>
      <c r="L384" s="6"/>
    </row>
    <row r="385" spans="7:12" ht="15.75" customHeight="1">
      <c r="G385" s="6"/>
      <c r="H385" s="6"/>
      <c r="I385" s="6"/>
      <c r="J385" s="6"/>
      <c r="K385" s="6"/>
      <c r="L385" s="6"/>
    </row>
    <row r="386" spans="7:12" ht="15.75" customHeight="1">
      <c r="G386" s="6"/>
      <c r="H386" s="6"/>
      <c r="I386" s="6"/>
      <c r="J386" s="6"/>
      <c r="K386" s="6"/>
      <c r="L386" s="6"/>
    </row>
    <row r="387" spans="7:12" ht="15.75" customHeight="1">
      <c r="G387" s="6"/>
      <c r="H387" s="6"/>
      <c r="I387" s="6"/>
      <c r="J387" s="6"/>
      <c r="K387" s="6"/>
      <c r="L387" s="6"/>
    </row>
    <row r="388" spans="7:12" ht="15.75" customHeight="1">
      <c r="G388" s="6"/>
      <c r="H388" s="6"/>
      <c r="I388" s="6"/>
      <c r="J388" s="6"/>
      <c r="K388" s="6"/>
      <c r="L388" s="6"/>
    </row>
    <row r="389" spans="7:12" ht="15.75" customHeight="1">
      <c r="G389" s="6"/>
      <c r="H389" s="6"/>
      <c r="I389" s="6"/>
      <c r="J389" s="6"/>
      <c r="K389" s="6"/>
      <c r="L389" s="6"/>
    </row>
    <row r="390" spans="7:12" ht="15.75" customHeight="1">
      <c r="G390" s="6"/>
      <c r="H390" s="6"/>
      <c r="I390" s="6"/>
      <c r="J390" s="6"/>
      <c r="K390" s="6"/>
      <c r="L390" s="6"/>
    </row>
    <row r="391" spans="7:12" ht="15.75" customHeight="1">
      <c r="G391" s="6"/>
      <c r="H391" s="6"/>
      <c r="I391" s="6"/>
      <c r="J391" s="6"/>
      <c r="K391" s="6"/>
      <c r="L391" s="6"/>
    </row>
    <row r="392" spans="7:12" ht="15.75" customHeight="1">
      <c r="G392" s="6"/>
      <c r="H392" s="6"/>
      <c r="I392" s="6"/>
      <c r="J392" s="6"/>
      <c r="K392" s="6"/>
      <c r="L392" s="6"/>
    </row>
    <row r="393" spans="7:12" ht="15.75" customHeight="1">
      <c r="G393" s="6"/>
      <c r="H393" s="6"/>
      <c r="I393" s="6"/>
      <c r="J393" s="6"/>
      <c r="K393" s="6"/>
      <c r="L393" s="6"/>
    </row>
    <row r="394" spans="7:12" ht="15.75" customHeight="1">
      <c r="G394" s="6"/>
      <c r="H394" s="6"/>
      <c r="I394" s="6"/>
      <c r="J394" s="6"/>
      <c r="K394" s="6"/>
      <c r="L394" s="6"/>
    </row>
    <row r="395" spans="7:12" ht="15.75" customHeight="1">
      <c r="G395" s="6"/>
      <c r="H395" s="6"/>
      <c r="I395" s="6"/>
      <c r="J395" s="6"/>
      <c r="K395" s="6"/>
      <c r="L395" s="6"/>
    </row>
    <row r="396" spans="7:12" ht="15.75" customHeight="1">
      <c r="G396" s="6"/>
      <c r="H396" s="6"/>
      <c r="I396" s="6"/>
      <c r="J396" s="6"/>
      <c r="K396" s="6"/>
      <c r="L396" s="6"/>
    </row>
    <row r="397" spans="7:12" ht="15.75" customHeight="1"/>
    <row r="398" spans="7:12" ht="15.75" customHeight="1"/>
    <row r="399" spans="7:12" ht="15.75" customHeight="1"/>
    <row r="400" spans="7:12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21"/>
  <sheetViews>
    <sheetView zoomScale="112" workbookViewId="0">
      <pane ySplit="2" topLeftCell="A222" activePane="bottomLeft" state="frozen"/>
      <selection pane="bottomLeft" activeCell="K232" sqref="K232"/>
    </sheetView>
  </sheetViews>
  <sheetFormatPr defaultColWidth="14.44140625" defaultRowHeight="15" customHeight="1"/>
  <cols>
    <col min="1" max="1" width="23.77734375" bestFit="1" customWidth="1"/>
    <col min="2" max="2" width="8.6640625" customWidth="1"/>
    <col min="3" max="3" width="8.44140625" bestFit="1" customWidth="1"/>
    <col min="4" max="4" width="13" bestFit="1" customWidth="1"/>
    <col min="5" max="5" width="11.44140625" bestFit="1" customWidth="1"/>
    <col min="6" max="6" width="12.6640625" bestFit="1" customWidth="1"/>
    <col min="7" max="7" width="25" bestFit="1" customWidth="1"/>
    <col min="8" max="8" width="20.77734375" bestFit="1" customWidth="1"/>
    <col min="9" max="9" width="13.77734375" bestFit="1" customWidth="1"/>
    <col min="10" max="10" width="7.44140625" bestFit="1" customWidth="1"/>
    <col min="11" max="16" width="8.6640625" customWidth="1"/>
  </cols>
  <sheetData>
    <row r="1" spans="1:16" ht="14.4">
      <c r="A1" s="217" t="s">
        <v>32</v>
      </c>
      <c r="B1" s="217"/>
      <c r="C1" s="217"/>
      <c r="D1" s="217"/>
      <c r="E1" s="217"/>
      <c r="F1" s="217"/>
      <c r="G1" s="217"/>
      <c r="H1" s="217"/>
      <c r="I1" s="217" t="s">
        <v>0</v>
      </c>
      <c r="J1" s="217"/>
      <c r="K1" s="218" t="s">
        <v>33</v>
      </c>
      <c r="L1" s="219"/>
      <c r="M1" s="219"/>
      <c r="N1" s="219"/>
      <c r="O1" s="219"/>
      <c r="P1" s="219"/>
    </row>
    <row r="2" spans="1:16" ht="14.4">
      <c r="A2" s="21" t="s">
        <v>1</v>
      </c>
      <c r="B2" s="21" t="s">
        <v>34</v>
      </c>
      <c r="C2" s="21" t="s">
        <v>35</v>
      </c>
      <c r="D2" s="21" t="s">
        <v>36</v>
      </c>
      <c r="E2" s="21" t="s">
        <v>37</v>
      </c>
      <c r="F2" s="21" t="s">
        <v>38</v>
      </c>
      <c r="G2" s="21" t="s">
        <v>39</v>
      </c>
      <c r="H2" s="21" t="s">
        <v>40</v>
      </c>
      <c r="I2" s="21" t="s">
        <v>2</v>
      </c>
      <c r="J2" s="21" t="s">
        <v>3</v>
      </c>
      <c r="K2" s="6"/>
      <c r="L2" s="6"/>
      <c r="M2" s="6"/>
      <c r="N2" s="6"/>
      <c r="O2" s="6"/>
      <c r="P2" s="6"/>
    </row>
    <row r="3" spans="1:16" ht="14.4">
      <c r="A3" s="3" t="s">
        <v>41</v>
      </c>
      <c r="B3" s="3">
        <v>0</v>
      </c>
      <c r="C3" s="3">
        <v>1</v>
      </c>
      <c r="D3" s="3">
        <v>0</v>
      </c>
      <c r="E3" s="3">
        <v>2</v>
      </c>
      <c r="F3" s="3">
        <v>3</v>
      </c>
      <c r="G3" s="3" t="s">
        <v>42</v>
      </c>
      <c r="H3" s="3" t="s">
        <v>42</v>
      </c>
      <c r="I3" s="4">
        <v>0.36458333333333331</v>
      </c>
      <c r="J3" s="5">
        <v>45083</v>
      </c>
      <c r="K3" s="6"/>
      <c r="L3" s="6"/>
      <c r="M3" s="6"/>
      <c r="N3" s="6"/>
      <c r="O3" s="6"/>
      <c r="P3" s="6"/>
    </row>
    <row r="4" spans="1:16" ht="15.75" customHeight="1">
      <c r="A4" s="3" t="s">
        <v>41</v>
      </c>
      <c r="B4" s="3">
        <v>0</v>
      </c>
      <c r="C4" s="3">
        <v>0</v>
      </c>
      <c r="D4" s="3">
        <v>3</v>
      </c>
      <c r="E4" s="3">
        <v>0</v>
      </c>
      <c r="F4" s="3">
        <v>0</v>
      </c>
      <c r="G4" s="3" t="s">
        <v>42</v>
      </c>
      <c r="H4" s="3" t="s">
        <v>62</v>
      </c>
      <c r="I4" s="4">
        <v>0.31874999999999998</v>
      </c>
      <c r="J4" s="5">
        <v>45103</v>
      </c>
      <c r="K4" s="6"/>
      <c r="L4" s="6"/>
      <c r="M4" s="6"/>
      <c r="N4" s="6"/>
      <c r="O4" s="6"/>
      <c r="P4" s="6"/>
    </row>
    <row r="5" spans="1:16" ht="15.75" customHeight="1">
      <c r="A5" s="3" t="s">
        <v>41</v>
      </c>
      <c r="B5" s="3">
        <v>0</v>
      </c>
      <c r="C5" s="3">
        <v>0</v>
      </c>
      <c r="D5" s="3">
        <v>2</v>
      </c>
      <c r="E5" s="3">
        <v>10</v>
      </c>
      <c r="F5" s="3">
        <v>0</v>
      </c>
      <c r="G5" s="3" t="s">
        <v>42</v>
      </c>
      <c r="H5" s="3" t="s">
        <v>264</v>
      </c>
      <c r="I5" s="4">
        <v>0.30555555555555552</v>
      </c>
      <c r="J5" s="5">
        <v>45136</v>
      </c>
      <c r="K5" s="6"/>
      <c r="L5" s="6"/>
      <c r="M5" s="6"/>
      <c r="N5" s="6"/>
      <c r="O5" s="6"/>
      <c r="P5" s="6"/>
    </row>
    <row r="6" spans="1:16" ht="16.05" customHeight="1">
      <c r="A6" s="3" t="s">
        <v>41</v>
      </c>
      <c r="B6" s="3">
        <v>0</v>
      </c>
      <c r="C6" s="3">
        <v>0</v>
      </c>
      <c r="D6" s="3">
        <v>0</v>
      </c>
      <c r="E6" s="3">
        <v>10</v>
      </c>
      <c r="F6" s="3">
        <v>0</v>
      </c>
      <c r="G6" s="3" t="s">
        <v>42</v>
      </c>
      <c r="H6" s="3" t="s">
        <v>275</v>
      </c>
      <c r="I6" s="4">
        <v>0.28819444444444448</v>
      </c>
      <c r="J6" s="5">
        <v>45142</v>
      </c>
      <c r="K6" s="6"/>
      <c r="L6" s="4"/>
      <c r="M6" s="6"/>
      <c r="N6" s="6"/>
      <c r="O6" s="6"/>
      <c r="P6" s="6"/>
    </row>
    <row r="7" spans="1:16" ht="16.05" customHeight="1">
      <c r="A7" s="3" t="s">
        <v>41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 t="s">
        <v>42</v>
      </c>
      <c r="H7" s="3" t="s">
        <v>293</v>
      </c>
      <c r="I7" s="4">
        <v>0.37013888888888885</v>
      </c>
      <c r="J7" s="5">
        <v>45147</v>
      </c>
      <c r="K7" s="6"/>
      <c r="L7" s="4"/>
      <c r="M7" s="6"/>
      <c r="N7" s="6"/>
      <c r="O7" s="6"/>
      <c r="P7" s="6"/>
    </row>
    <row r="8" spans="1:16" ht="16.05" customHeight="1">
      <c r="A8" s="3" t="s">
        <v>41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 t="s">
        <v>42</v>
      </c>
      <c r="H8" s="3" t="s">
        <v>293</v>
      </c>
      <c r="I8" s="4">
        <v>0.31111111111111112</v>
      </c>
      <c r="J8" s="5">
        <v>45153</v>
      </c>
      <c r="K8" s="6"/>
      <c r="L8" s="4"/>
      <c r="M8" s="6"/>
      <c r="N8" s="6"/>
      <c r="O8" s="6"/>
      <c r="P8" s="6"/>
    </row>
    <row r="9" spans="1:16" ht="16.05" customHeight="1">
      <c r="A9" s="3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 t="s">
        <v>42</v>
      </c>
      <c r="H9" s="3" t="s">
        <v>293</v>
      </c>
      <c r="I9" s="4">
        <v>0.29444444444444445</v>
      </c>
      <c r="J9" s="5">
        <v>45160</v>
      </c>
      <c r="K9" s="6"/>
      <c r="L9" s="4"/>
      <c r="M9" s="6"/>
      <c r="N9" s="6"/>
      <c r="O9" s="6"/>
      <c r="P9" s="6"/>
    </row>
    <row r="10" spans="1:16" ht="16.05" customHeight="1">
      <c r="A10" s="3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 t="s">
        <v>42</v>
      </c>
      <c r="H10" s="3" t="s">
        <v>293</v>
      </c>
      <c r="I10" s="4">
        <v>0.2951388888888889</v>
      </c>
      <c r="J10" s="5">
        <v>45189</v>
      </c>
      <c r="K10" s="6"/>
      <c r="L10" s="4"/>
      <c r="M10" s="6"/>
      <c r="N10" s="6"/>
      <c r="O10" s="6"/>
      <c r="P10" s="6"/>
    </row>
    <row r="11" spans="1:16" ht="16.05" customHeight="1">
      <c r="A11" s="3" t="s">
        <v>41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 t="s">
        <v>42</v>
      </c>
      <c r="H11" s="3" t="s">
        <v>293</v>
      </c>
      <c r="I11" s="4">
        <v>0.30972222222222223</v>
      </c>
      <c r="J11" s="5">
        <v>45196</v>
      </c>
      <c r="K11" s="6"/>
      <c r="L11" s="4"/>
      <c r="M11" s="6"/>
      <c r="N11" s="6"/>
      <c r="O11" s="6"/>
      <c r="P11" s="6"/>
    </row>
    <row r="12" spans="1:16" ht="16.05" customHeight="1">
      <c r="A12" s="3" t="s">
        <v>41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 t="s">
        <v>42</v>
      </c>
      <c r="H12" s="3" t="s">
        <v>293</v>
      </c>
      <c r="I12" s="98">
        <v>0.30555555555555552</v>
      </c>
      <c r="J12" s="24">
        <v>45204</v>
      </c>
      <c r="K12" s="6"/>
      <c r="L12" s="4"/>
      <c r="M12" s="6"/>
      <c r="N12" s="6"/>
      <c r="O12" s="6"/>
      <c r="P12" s="6"/>
    </row>
    <row r="13" spans="1:16" ht="16.05" customHeight="1">
      <c r="A13" s="3" t="s">
        <v>41</v>
      </c>
      <c r="B13" s="3">
        <v>2</v>
      </c>
      <c r="C13" s="3">
        <v>0</v>
      </c>
      <c r="D13" s="3">
        <v>0</v>
      </c>
      <c r="E13" s="3">
        <v>10</v>
      </c>
      <c r="F13" s="3">
        <v>0</v>
      </c>
      <c r="G13" s="3" t="s">
        <v>42</v>
      </c>
      <c r="H13" s="3" t="s">
        <v>43</v>
      </c>
      <c r="I13" s="98">
        <v>0.66874999999999996</v>
      </c>
      <c r="J13" s="24">
        <v>45427</v>
      </c>
      <c r="K13" s="6"/>
      <c r="L13" s="4"/>
      <c r="M13" s="6"/>
      <c r="N13" s="6"/>
      <c r="O13" s="6"/>
      <c r="P13" s="6"/>
    </row>
    <row r="14" spans="1:16" ht="16.05" customHeight="1">
      <c r="A14" s="3" t="s">
        <v>41</v>
      </c>
      <c r="B14" s="3">
        <v>0</v>
      </c>
      <c r="C14" s="3">
        <v>0</v>
      </c>
      <c r="D14" s="3">
        <v>0</v>
      </c>
      <c r="E14" s="3">
        <v>20</v>
      </c>
      <c r="F14" s="3">
        <v>0</v>
      </c>
      <c r="G14" s="3" t="s">
        <v>42</v>
      </c>
      <c r="H14" s="3" t="s">
        <v>293</v>
      </c>
      <c r="I14" s="4">
        <v>0.37569444444444444</v>
      </c>
      <c r="J14" s="24">
        <v>45489</v>
      </c>
      <c r="K14" s="6"/>
      <c r="L14" s="4"/>
      <c r="M14" s="6"/>
      <c r="N14" s="6"/>
      <c r="O14" s="6"/>
      <c r="P14" s="6"/>
    </row>
    <row r="15" spans="1:16" ht="16.05" customHeight="1">
      <c r="A15" s="3" t="s">
        <v>41</v>
      </c>
      <c r="B15" s="3">
        <v>0</v>
      </c>
      <c r="C15" s="3">
        <v>0</v>
      </c>
      <c r="D15" s="3">
        <v>0</v>
      </c>
      <c r="E15" s="3">
        <v>30</v>
      </c>
      <c r="F15" s="3">
        <v>0</v>
      </c>
      <c r="G15" s="3" t="s">
        <v>42</v>
      </c>
      <c r="H15" s="3" t="s">
        <v>293</v>
      </c>
      <c r="I15" s="4">
        <v>0.3576388888888889</v>
      </c>
      <c r="J15" s="24">
        <v>45497</v>
      </c>
      <c r="K15" s="6"/>
      <c r="L15" s="4"/>
      <c r="M15" s="6"/>
      <c r="N15" s="6"/>
      <c r="O15" s="6"/>
      <c r="P15" s="6"/>
    </row>
    <row r="16" spans="1:16" ht="16.05" customHeight="1">
      <c r="A16" s="3" t="s">
        <v>41</v>
      </c>
      <c r="B16" s="3">
        <v>0</v>
      </c>
      <c r="C16" s="3">
        <v>0</v>
      </c>
      <c r="D16" s="3">
        <v>1</v>
      </c>
      <c r="E16" s="3">
        <v>40</v>
      </c>
      <c r="F16" s="3">
        <v>0</v>
      </c>
      <c r="G16" s="3" t="s">
        <v>42</v>
      </c>
      <c r="H16" s="3" t="s">
        <v>293</v>
      </c>
      <c r="I16" s="4">
        <v>0.35208333333333336</v>
      </c>
      <c r="J16" s="24">
        <v>45503</v>
      </c>
      <c r="K16" s="6"/>
      <c r="L16" s="4"/>
      <c r="M16" s="6"/>
      <c r="N16" s="6"/>
      <c r="O16" s="6"/>
      <c r="P16" s="6"/>
    </row>
    <row r="17" spans="1:16" ht="14.4">
      <c r="A17" s="3" t="s">
        <v>5</v>
      </c>
      <c r="B17" s="3">
        <v>0</v>
      </c>
      <c r="C17" s="3">
        <v>0</v>
      </c>
      <c r="D17" s="3">
        <v>2</v>
      </c>
      <c r="E17" s="3">
        <v>4</v>
      </c>
      <c r="F17" s="3">
        <v>3</v>
      </c>
      <c r="G17" s="3" t="s">
        <v>43</v>
      </c>
      <c r="H17" s="3" t="s">
        <v>44</v>
      </c>
      <c r="I17" s="4">
        <v>0.38680555555555557</v>
      </c>
      <c r="J17" s="5">
        <v>45083</v>
      </c>
      <c r="K17" s="6"/>
      <c r="L17" s="4"/>
      <c r="M17" s="6"/>
      <c r="N17" s="6"/>
      <c r="O17" s="6"/>
      <c r="P17" s="6"/>
    </row>
    <row r="18" spans="1:16" ht="15.75" customHeight="1">
      <c r="A18" s="3" t="s">
        <v>5</v>
      </c>
      <c r="B18" s="3">
        <v>0</v>
      </c>
      <c r="C18" s="3">
        <v>0</v>
      </c>
      <c r="D18" s="3">
        <v>2</v>
      </c>
      <c r="E18" s="3">
        <v>2</v>
      </c>
      <c r="F18" s="3">
        <v>0</v>
      </c>
      <c r="G18" s="3" t="s">
        <v>43</v>
      </c>
      <c r="H18" s="3" t="s">
        <v>42</v>
      </c>
      <c r="I18" s="4">
        <v>0.34861111111111109</v>
      </c>
      <c r="J18" s="5">
        <v>45103</v>
      </c>
      <c r="K18" s="6"/>
      <c r="L18" s="4"/>
      <c r="M18" s="6"/>
      <c r="N18" s="6"/>
      <c r="O18" s="6"/>
      <c r="P18" s="6"/>
    </row>
    <row r="19" spans="1:16" ht="15.75" customHeight="1">
      <c r="A19" s="3" t="s">
        <v>5</v>
      </c>
      <c r="B19" s="3">
        <v>0</v>
      </c>
      <c r="C19" s="3">
        <v>0</v>
      </c>
      <c r="D19" s="3">
        <v>0</v>
      </c>
      <c r="E19" s="3">
        <v>10</v>
      </c>
      <c r="F19" s="3">
        <v>0</v>
      </c>
      <c r="G19" s="3" t="s">
        <v>42</v>
      </c>
      <c r="H19" s="3" t="s">
        <v>42</v>
      </c>
      <c r="I19" s="4">
        <v>0.3263888888888889</v>
      </c>
      <c r="J19" s="5">
        <v>45136</v>
      </c>
      <c r="K19" s="6"/>
      <c r="L19" s="4"/>
      <c r="M19" s="6"/>
      <c r="N19" s="6"/>
      <c r="O19" s="6"/>
      <c r="P19" s="6"/>
    </row>
    <row r="20" spans="1:16" ht="15.75" customHeight="1">
      <c r="A20" s="3" t="s">
        <v>5</v>
      </c>
      <c r="B20" s="3">
        <v>0</v>
      </c>
      <c r="C20" s="3">
        <v>0</v>
      </c>
      <c r="D20" s="3">
        <v>1</v>
      </c>
      <c r="E20" s="3">
        <v>10</v>
      </c>
      <c r="F20" s="3">
        <v>0</v>
      </c>
      <c r="G20" s="3" t="s">
        <v>42</v>
      </c>
      <c r="H20" s="3" t="s">
        <v>278</v>
      </c>
      <c r="I20" s="4">
        <v>0.30069444444444443</v>
      </c>
      <c r="J20" s="5">
        <v>45142</v>
      </c>
      <c r="K20" s="6"/>
      <c r="L20" s="4"/>
      <c r="M20" s="6"/>
      <c r="N20" s="6"/>
      <c r="O20" s="6"/>
      <c r="P20" s="6"/>
    </row>
    <row r="21" spans="1:16" ht="15.75" customHeight="1">
      <c r="A21" s="3" t="s">
        <v>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42</v>
      </c>
      <c r="H21" s="3" t="s">
        <v>293</v>
      </c>
      <c r="I21" s="4">
        <v>0.39097222222222222</v>
      </c>
      <c r="J21" s="5">
        <v>45147</v>
      </c>
      <c r="K21" s="6"/>
      <c r="L21" s="4"/>
      <c r="M21" s="6"/>
      <c r="N21" s="6"/>
      <c r="O21" s="6"/>
      <c r="P21" s="6"/>
    </row>
    <row r="22" spans="1:16" ht="15.75" customHeight="1">
      <c r="A22" s="3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42</v>
      </c>
      <c r="H22" s="3" t="s">
        <v>293</v>
      </c>
      <c r="I22" s="9">
        <v>0.3298611111111111</v>
      </c>
      <c r="J22" s="5">
        <v>45153</v>
      </c>
      <c r="K22" s="6"/>
      <c r="L22" s="4"/>
      <c r="M22" s="6"/>
      <c r="N22" s="6"/>
      <c r="O22" s="6"/>
      <c r="P22" s="6"/>
    </row>
    <row r="23" spans="1:16" ht="15.75" customHeight="1">
      <c r="A23" s="3" t="s">
        <v>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42</v>
      </c>
      <c r="H23" s="3" t="s">
        <v>293</v>
      </c>
      <c r="I23" s="9">
        <v>0.32013888888888892</v>
      </c>
      <c r="J23" s="5">
        <v>45160</v>
      </c>
      <c r="K23" s="6"/>
      <c r="L23" s="4"/>
      <c r="M23" s="6"/>
      <c r="N23" s="6"/>
      <c r="O23" s="6"/>
      <c r="P23" s="6"/>
    </row>
    <row r="24" spans="1:16" ht="15.75" customHeight="1">
      <c r="A24" s="3" t="s">
        <v>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 t="s">
        <v>42</v>
      </c>
      <c r="H24" s="3" t="s">
        <v>293</v>
      </c>
      <c r="I24" s="9">
        <v>0.32291666666666669</v>
      </c>
      <c r="J24" s="5">
        <v>45189</v>
      </c>
      <c r="K24" s="6"/>
      <c r="L24" s="4"/>
      <c r="M24" s="6"/>
      <c r="N24" s="6"/>
      <c r="O24" s="6"/>
      <c r="P24" s="6"/>
    </row>
    <row r="25" spans="1:16" ht="16.05" customHeight="1">
      <c r="A25" s="3" t="s">
        <v>5</v>
      </c>
      <c r="B25" s="3">
        <v>0</v>
      </c>
      <c r="C25" s="3">
        <v>4</v>
      </c>
      <c r="D25" s="3" t="s">
        <v>582</v>
      </c>
      <c r="E25" s="3">
        <v>0</v>
      </c>
      <c r="F25" s="3">
        <v>0</v>
      </c>
      <c r="G25" s="3" t="s">
        <v>42</v>
      </c>
      <c r="H25" s="3" t="s">
        <v>42</v>
      </c>
      <c r="I25" s="9">
        <v>0.32361111111111113</v>
      </c>
      <c r="J25" s="5">
        <v>45196</v>
      </c>
      <c r="K25" s="6"/>
      <c r="L25" s="4"/>
      <c r="M25" s="6"/>
      <c r="N25" s="6"/>
      <c r="O25" s="6"/>
      <c r="P25" s="6"/>
    </row>
    <row r="26" spans="1:16" ht="16.05" customHeight="1">
      <c r="A26" s="3" t="s">
        <v>5</v>
      </c>
      <c r="B26" s="3">
        <v>0</v>
      </c>
      <c r="C26" s="3">
        <v>0</v>
      </c>
      <c r="D26" s="3" t="s">
        <v>634</v>
      </c>
      <c r="E26" s="3">
        <v>0</v>
      </c>
      <c r="F26" s="3">
        <v>0</v>
      </c>
      <c r="G26" s="3" t="s">
        <v>42</v>
      </c>
      <c r="H26" s="3" t="s">
        <v>293</v>
      </c>
      <c r="I26" s="98">
        <v>0.32430555555555557</v>
      </c>
      <c r="J26" s="24">
        <v>45204</v>
      </c>
      <c r="K26" s="6"/>
      <c r="L26" s="4"/>
      <c r="M26" s="6"/>
      <c r="N26" s="6"/>
      <c r="O26" s="6"/>
      <c r="P26" s="6"/>
    </row>
    <row r="27" spans="1:16" ht="16.05" customHeight="1">
      <c r="A27" s="3" t="s">
        <v>5</v>
      </c>
      <c r="B27" s="3">
        <v>8</v>
      </c>
      <c r="C27" s="3">
        <v>5</v>
      </c>
      <c r="D27" s="3">
        <v>2</v>
      </c>
      <c r="E27" s="3">
        <v>20</v>
      </c>
      <c r="F27" s="3">
        <v>0</v>
      </c>
      <c r="G27" s="3" t="s">
        <v>42</v>
      </c>
      <c r="H27" s="3" t="s">
        <v>734</v>
      </c>
      <c r="I27" s="98">
        <v>0.7993055555555556</v>
      </c>
      <c r="J27" s="24">
        <v>45427</v>
      </c>
      <c r="K27" s="6"/>
      <c r="L27" s="4"/>
      <c r="M27" s="6"/>
      <c r="N27" s="6"/>
      <c r="O27" s="6"/>
      <c r="P27" s="6"/>
    </row>
    <row r="28" spans="1:16" ht="16.05" customHeight="1">
      <c r="A28" s="3" t="s">
        <v>5</v>
      </c>
      <c r="B28" s="3">
        <v>0</v>
      </c>
      <c r="C28" s="3">
        <v>1</v>
      </c>
      <c r="D28" s="3">
        <v>0</v>
      </c>
      <c r="E28" s="3">
        <v>10</v>
      </c>
      <c r="F28" s="3">
        <v>0</v>
      </c>
      <c r="G28" s="3" t="s">
        <v>42</v>
      </c>
      <c r="H28" s="3" t="s">
        <v>293</v>
      </c>
      <c r="I28" s="9">
        <v>0.34583333333333333</v>
      </c>
      <c r="J28" s="24">
        <v>45489</v>
      </c>
      <c r="K28" s="6"/>
      <c r="L28" s="4"/>
      <c r="M28" s="6"/>
      <c r="N28" s="6"/>
      <c r="O28" s="6"/>
      <c r="P28" s="6"/>
    </row>
    <row r="29" spans="1:16" ht="16.05" customHeight="1">
      <c r="A29" s="3" t="s">
        <v>5</v>
      </c>
      <c r="B29" s="3">
        <v>0</v>
      </c>
      <c r="C29" s="3">
        <v>0</v>
      </c>
      <c r="D29" s="3">
        <v>0</v>
      </c>
      <c r="E29" s="3">
        <v>5</v>
      </c>
      <c r="F29" s="3">
        <v>0</v>
      </c>
      <c r="G29" s="3" t="s">
        <v>42</v>
      </c>
      <c r="H29" s="3" t="s">
        <v>293</v>
      </c>
      <c r="I29" s="98">
        <v>0.36944444444444446</v>
      </c>
      <c r="J29" s="24">
        <v>45497</v>
      </c>
      <c r="K29" s="6"/>
      <c r="L29" s="4"/>
      <c r="M29" s="6"/>
      <c r="N29" s="6"/>
      <c r="O29" s="6"/>
      <c r="P29" s="6"/>
    </row>
    <row r="30" spans="1:16" ht="16.05" customHeight="1">
      <c r="A30" s="3" t="s">
        <v>5</v>
      </c>
      <c r="B30" s="3">
        <v>0</v>
      </c>
      <c r="C30" s="3">
        <v>0</v>
      </c>
      <c r="D30" s="3">
        <v>0</v>
      </c>
      <c r="E30" s="3">
        <v>10</v>
      </c>
      <c r="F30" s="3">
        <v>0</v>
      </c>
      <c r="G30" s="3" t="s">
        <v>42</v>
      </c>
      <c r="H30" s="3" t="s">
        <v>293</v>
      </c>
      <c r="I30" s="9">
        <v>0.37777777777777777</v>
      </c>
      <c r="J30" s="24">
        <v>45503</v>
      </c>
      <c r="K30" s="6"/>
      <c r="L30" s="4"/>
      <c r="M30" s="6"/>
      <c r="N30" s="6"/>
      <c r="O30" s="6"/>
      <c r="P30" s="6"/>
    </row>
    <row r="31" spans="1:16" ht="14.4">
      <c r="A31" s="3" t="s">
        <v>7</v>
      </c>
      <c r="B31" s="3">
        <v>0</v>
      </c>
      <c r="C31" s="3">
        <v>4</v>
      </c>
      <c r="D31" s="3">
        <v>0</v>
      </c>
      <c r="E31" s="3">
        <v>0</v>
      </c>
      <c r="F31" s="3">
        <v>0</v>
      </c>
      <c r="G31" s="3" t="s">
        <v>42</v>
      </c>
      <c r="H31" s="3" t="s">
        <v>42</v>
      </c>
      <c r="I31" s="4">
        <v>0.41805555555555557</v>
      </c>
      <c r="J31" s="5">
        <v>45083</v>
      </c>
      <c r="K31" s="6"/>
      <c r="L31" s="4"/>
      <c r="M31" s="6"/>
      <c r="N31" s="6"/>
      <c r="O31" s="6"/>
      <c r="P31" s="6"/>
    </row>
    <row r="32" spans="1:16" ht="15.75" customHeight="1">
      <c r="A32" s="3" t="s">
        <v>7</v>
      </c>
      <c r="B32" s="3">
        <v>0</v>
      </c>
      <c r="C32" s="3">
        <v>6</v>
      </c>
      <c r="D32" s="3">
        <v>0</v>
      </c>
      <c r="E32" s="3">
        <v>0</v>
      </c>
      <c r="F32" s="3">
        <v>3</v>
      </c>
      <c r="G32" s="3" t="s">
        <v>63</v>
      </c>
      <c r="H32" s="3" t="s">
        <v>42</v>
      </c>
      <c r="I32" s="4">
        <v>0.3923611111111111</v>
      </c>
      <c r="J32" s="5">
        <v>45103</v>
      </c>
      <c r="K32" s="6"/>
      <c r="L32" s="4"/>
      <c r="M32" s="6"/>
      <c r="N32" s="6"/>
      <c r="O32" s="6"/>
      <c r="P32" s="6"/>
    </row>
    <row r="33" spans="1:16" ht="15.75" customHeight="1">
      <c r="A33" s="3" t="s">
        <v>7</v>
      </c>
      <c r="B33" s="3">
        <v>0</v>
      </c>
      <c r="C33" s="3">
        <v>0</v>
      </c>
      <c r="D33" s="3">
        <v>0</v>
      </c>
      <c r="E33" s="3">
        <v>20</v>
      </c>
      <c r="F33" s="3">
        <v>0</v>
      </c>
      <c r="G33" s="3" t="s">
        <v>42</v>
      </c>
      <c r="H33" s="3" t="s">
        <v>42</v>
      </c>
      <c r="I33" s="4">
        <v>0.3576388888888889</v>
      </c>
      <c r="J33" s="5">
        <v>45136</v>
      </c>
      <c r="K33" s="6"/>
      <c r="L33" s="4"/>
      <c r="M33" s="6"/>
      <c r="N33" s="6"/>
      <c r="O33" s="6"/>
      <c r="P33" s="6"/>
    </row>
    <row r="34" spans="1:16" ht="15.75" customHeight="1">
      <c r="A34" s="3" t="s">
        <v>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 t="s">
        <v>42</v>
      </c>
      <c r="H34" s="3" t="s">
        <v>42</v>
      </c>
      <c r="I34" s="4">
        <v>0.32361111111111113</v>
      </c>
      <c r="J34" s="5">
        <v>45142</v>
      </c>
      <c r="K34" s="6"/>
      <c r="L34" s="4"/>
      <c r="M34" s="6"/>
      <c r="N34" s="6"/>
      <c r="O34" s="6"/>
      <c r="P34" s="6"/>
    </row>
    <row r="35" spans="1:16" ht="15.75" customHeight="1">
      <c r="A35" s="3" t="s">
        <v>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 t="s">
        <v>42</v>
      </c>
      <c r="H35" s="3" t="s">
        <v>42</v>
      </c>
      <c r="I35" s="4">
        <v>0.4152777777777778</v>
      </c>
      <c r="J35" s="5">
        <v>45147</v>
      </c>
      <c r="K35" s="6"/>
      <c r="L35" s="4"/>
      <c r="M35" s="6"/>
      <c r="N35" s="6"/>
      <c r="O35" s="6"/>
      <c r="P35" s="6"/>
    </row>
    <row r="36" spans="1:16" ht="15.75" customHeight="1">
      <c r="A36" s="3" t="s">
        <v>7</v>
      </c>
      <c r="B36" s="3">
        <v>0</v>
      </c>
      <c r="C36" s="3">
        <v>1</v>
      </c>
      <c r="D36" s="3">
        <v>0</v>
      </c>
      <c r="E36" s="3">
        <v>0</v>
      </c>
      <c r="F36" s="3">
        <v>1</v>
      </c>
      <c r="G36" s="3" t="s">
        <v>324</v>
      </c>
      <c r="H36" s="3" t="s">
        <v>293</v>
      </c>
      <c r="I36" s="4">
        <v>0.34930555555555554</v>
      </c>
      <c r="J36" s="5">
        <v>45153</v>
      </c>
      <c r="K36" s="6"/>
      <c r="L36" s="4"/>
      <c r="M36" s="6"/>
      <c r="N36" s="6"/>
      <c r="O36" s="6"/>
      <c r="P36" s="6"/>
    </row>
    <row r="37" spans="1:16" ht="15.75" customHeight="1">
      <c r="A37" s="3" t="s">
        <v>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 t="s">
        <v>42</v>
      </c>
      <c r="H37" s="3" t="s">
        <v>293</v>
      </c>
      <c r="I37" s="4">
        <v>0.34027777777777773</v>
      </c>
      <c r="J37" s="5">
        <v>45160</v>
      </c>
      <c r="K37" s="6"/>
      <c r="L37" s="4"/>
      <c r="M37" s="6"/>
      <c r="N37" s="6"/>
      <c r="O37" s="6"/>
      <c r="P37" s="6"/>
    </row>
    <row r="38" spans="1:16" ht="15.75" customHeight="1">
      <c r="A38" s="3" t="s">
        <v>7</v>
      </c>
      <c r="B38" s="3">
        <v>0</v>
      </c>
      <c r="C38" s="3">
        <v>0</v>
      </c>
      <c r="D38" s="3">
        <v>0</v>
      </c>
      <c r="E38" s="3">
        <v>2</v>
      </c>
      <c r="F38" s="3">
        <v>0</v>
      </c>
      <c r="G38" s="3" t="s">
        <v>42</v>
      </c>
      <c r="H38" s="3" t="s">
        <v>293</v>
      </c>
      <c r="I38" s="4">
        <v>0.34513888888888888</v>
      </c>
      <c r="J38" s="5">
        <v>45189</v>
      </c>
      <c r="K38" s="6"/>
      <c r="L38" s="4"/>
      <c r="M38" s="6"/>
      <c r="N38" s="6"/>
      <c r="O38" s="6"/>
      <c r="P38" s="6"/>
    </row>
    <row r="39" spans="1:16" ht="16.05" customHeight="1">
      <c r="A39" s="3" t="s">
        <v>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 t="s">
        <v>42</v>
      </c>
      <c r="H39" s="3" t="s">
        <v>293</v>
      </c>
      <c r="I39" s="4">
        <v>0.34652777777777777</v>
      </c>
      <c r="J39" s="5">
        <v>45196</v>
      </c>
      <c r="K39" s="6"/>
      <c r="L39" s="4"/>
      <c r="M39" s="6"/>
      <c r="N39" s="6"/>
      <c r="O39" s="6"/>
      <c r="P39" s="6"/>
    </row>
    <row r="40" spans="1:16" ht="16.05" customHeight="1">
      <c r="A40" s="3" t="s">
        <v>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 t="s">
        <v>42</v>
      </c>
      <c r="H40" s="3" t="s">
        <v>293</v>
      </c>
      <c r="I40" s="98">
        <v>0.34930555555555554</v>
      </c>
      <c r="J40" s="24">
        <v>45204</v>
      </c>
      <c r="K40" s="6"/>
      <c r="L40" s="4"/>
      <c r="M40" s="6"/>
      <c r="N40" s="6"/>
      <c r="O40" s="6"/>
      <c r="P40" s="6"/>
    </row>
    <row r="41" spans="1:16" ht="16.05" customHeight="1">
      <c r="A41" s="3" t="s">
        <v>7</v>
      </c>
      <c r="B41" s="3">
        <v>2</v>
      </c>
      <c r="C41" s="3">
        <v>6</v>
      </c>
      <c r="D41" s="3">
        <v>0</v>
      </c>
      <c r="E41" s="3">
        <v>5</v>
      </c>
      <c r="F41" s="3">
        <v>1</v>
      </c>
      <c r="G41" s="3" t="s">
        <v>652</v>
      </c>
      <c r="H41" s="3" t="s">
        <v>42</v>
      </c>
      <c r="I41" s="98">
        <v>0.50486111111111109</v>
      </c>
      <c r="J41" s="24">
        <v>45427</v>
      </c>
      <c r="K41" s="6"/>
      <c r="L41" s="4"/>
      <c r="M41" s="6"/>
      <c r="N41" s="6"/>
      <c r="O41" s="6"/>
      <c r="P41" s="6"/>
    </row>
    <row r="42" spans="1:16" ht="16.05" customHeight="1">
      <c r="A42" s="3" t="s">
        <v>7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 t="s">
        <v>42</v>
      </c>
      <c r="H42" s="3" t="s">
        <v>709</v>
      </c>
      <c r="I42" s="4">
        <v>0.39166666666666666</v>
      </c>
      <c r="J42" s="24">
        <v>45489</v>
      </c>
      <c r="K42" s="6"/>
      <c r="L42" s="4"/>
      <c r="M42" s="6"/>
      <c r="N42" s="6"/>
      <c r="O42" s="6"/>
      <c r="P42" s="6"/>
    </row>
    <row r="43" spans="1:16" ht="16.05" customHeight="1">
      <c r="A43" s="3" t="s">
        <v>7</v>
      </c>
      <c r="B43" s="3">
        <v>0</v>
      </c>
      <c r="C43" s="3">
        <v>0</v>
      </c>
      <c r="D43" s="3" t="s">
        <v>765</v>
      </c>
      <c r="E43" s="3">
        <v>10</v>
      </c>
      <c r="F43" s="3">
        <v>0</v>
      </c>
      <c r="G43" s="3" t="s">
        <v>42</v>
      </c>
      <c r="H43" s="3" t="s">
        <v>42</v>
      </c>
      <c r="I43" s="98">
        <v>0.39583333333333331</v>
      </c>
      <c r="J43" s="24">
        <v>45497</v>
      </c>
      <c r="K43" s="6"/>
      <c r="L43" s="4"/>
      <c r="M43" s="6"/>
      <c r="N43" s="6"/>
      <c r="O43" s="6"/>
      <c r="P43" s="6"/>
    </row>
    <row r="44" spans="1:16" ht="16.05" customHeight="1">
      <c r="A44" s="3" t="s">
        <v>7</v>
      </c>
      <c r="B44" s="3">
        <v>0</v>
      </c>
      <c r="C44" s="3">
        <v>1</v>
      </c>
      <c r="D44" s="3">
        <v>0</v>
      </c>
      <c r="E44" s="3">
        <v>5</v>
      </c>
      <c r="F44" s="3">
        <v>1</v>
      </c>
      <c r="G44" s="3" t="s">
        <v>803</v>
      </c>
      <c r="H44" s="3" t="s">
        <v>42</v>
      </c>
      <c r="I44" s="4">
        <v>0.40069444444444446</v>
      </c>
      <c r="J44" s="24">
        <v>45503</v>
      </c>
      <c r="K44" s="6"/>
      <c r="L44" s="4"/>
      <c r="M44" s="6"/>
      <c r="N44" s="6"/>
      <c r="O44" s="6"/>
      <c r="P44" s="6"/>
    </row>
    <row r="45" spans="1:16" ht="14.4">
      <c r="A45" s="3" t="s">
        <v>8</v>
      </c>
      <c r="B45" s="3">
        <v>0</v>
      </c>
      <c r="C45" s="3">
        <v>20</v>
      </c>
      <c r="D45" s="3">
        <v>0</v>
      </c>
      <c r="E45" s="3">
        <v>1</v>
      </c>
      <c r="F45" s="3">
        <v>3</v>
      </c>
      <c r="G45" s="3" t="s">
        <v>45</v>
      </c>
      <c r="H45" s="3" t="s">
        <v>44</v>
      </c>
      <c r="I45" s="4">
        <v>0.44236111111111115</v>
      </c>
      <c r="J45" s="5">
        <v>45083</v>
      </c>
      <c r="K45" s="6"/>
      <c r="L45" s="4"/>
      <c r="M45" s="6"/>
      <c r="N45" s="6"/>
      <c r="O45" s="6"/>
      <c r="P45" s="6"/>
    </row>
    <row r="46" spans="1:16" ht="15.75" customHeight="1">
      <c r="A46" s="3" t="s">
        <v>8</v>
      </c>
      <c r="B46" s="3">
        <v>0</v>
      </c>
      <c r="C46" s="3">
        <v>20</v>
      </c>
      <c r="D46" s="3">
        <v>0</v>
      </c>
      <c r="E46" s="3">
        <v>5</v>
      </c>
      <c r="F46" s="3">
        <v>2</v>
      </c>
      <c r="G46" s="3" t="s">
        <v>64</v>
      </c>
      <c r="H46" s="3" t="s">
        <v>65</v>
      </c>
      <c r="I46" s="4">
        <v>0.41388888888888886</v>
      </c>
      <c r="J46" s="5">
        <v>45103</v>
      </c>
      <c r="K46" s="6"/>
      <c r="L46" s="4"/>
      <c r="M46" s="6"/>
      <c r="N46" s="6"/>
      <c r="O46" s="6"/>
      <c r="P46" s="6"/>
    </row>
    <row r="47" spans="1:16" ht="15.75" customHeight="1">
      <c r="A47" s="3" t="s">
        <v>8</v>
      </c>
      <c r="B47" s="3">
        <v>20</v>
      </c>
      <c r="C47" s="3">
        <v>20</v>
      </c>
      <c r="D47" s="3">
        <v>0</v>
      </c>
      <c r="E47" s="3">
        <v>40</v>
      </c>
      <c r="F47" s="3">
        <v>40</v>
      </c>
      <c r="G47" s="3" t="s">
        <v>45</v>
      </c>
      <c r="H47" s="3" t="s">
        <v>265</v>
      </c>
      <c r="I47" s="4">
        <v>0.37638888888888888</v>
      </c>
      <c r="J47" s="5">
        <v>45136</v>
      </c>
      <c r="K47" s="6"/>
      <c r="L47" s="4"/>
      <c r="M47" s="6"/>
      <c r="N47" s="6"/>
      <c r="O47" s="6"/>
      <c r="P47" s="6"/>
    </row>
    <row r="48" spans="1:16" ht="15.75" customHeight="1">
      <c r="A48" s="3" t="s">
        <v>8</v>
      </c>
      <c r="B48" s="3">
        <v>0</v>
      </c>
      <c r="C48" s="3">
        <v>10</v>
      </c>
      <c r="D48" s="3">
        <v>0</v>
      </c>
      <c r="E48" s="3">
        <v>10</v>
      </c>
      <c r="F48" s="3">
        <v>0</v>
      </c>
      <c r="G48" s="3" t="s">
        <v>42</v>
      </c>
      <c r="H48" s="3" t="s">
        <v>42</v>
      </c>
      <c r="I48" s="4">
        <v>0.3444444444444445</v>
      </c>
      <c r="J48" s="5">
        <v>45142</v>
      </c>
      <c r="K48" s="6"/>
      <c r="L48" s="4"/>
      <c r="M48" s="6"/>
      <c r="N48" s="6"/>
      <c r="O48" s="6"/>
      <c r="P48" s="6"/>
    </row>
    <row r="49" spans="1:16" ht="15.75" customHeight="1">
      <c r="A49" s="3" t="s">
        <v>8</v>
      </c>
      <c r="B49" s="3">
        <v>50</v>
      </c>
      <c r="C49" s="3">
        <v>10</v>
      </c>
      <c r="D49" s="3">
        <v>0</v>
      </c>
      <c r="E49" s="3">
        <v>0</v>
      </c>
      <c r="F49" s="3" t="s">
        <v>150</v>
      </c>
      <c r="G49" s="3" t="s">
        <v>296</v>
      </c>
      <c r="H49" s="3" t="s">
        <v>42</v>
      </c>
      <c r="I49" s="4">
        <v>0.43055555555555558</v>
      </c>
      <c r="J49" s="5">
        <v>45147</v>
      </c>
      <c r="K49" s="6"/>
      <c r="L49" s="4"/>
      <c r="M49" s="6"/>
      <c r="N49" s="6"/>
      <c r="O49" s="6"/>
      <c r="P49" s="6"/>
    </row>
    <row r="50" spans="1:16" ht="15.75" customHeight="1">
      <c r="A50" s="3" t="s">
        <v>8</v>
      </c>
      <c r="B50" s="3">
        <v>30</v>
      </c>
      <c r="C50" s="3">
        <v>10</v>
      </c>
      <c r="D50" s="3">
        <v>1</v>
      </c>
      <c r="E50" s="3">
        <v>10</v>
      </c>
      <c r="F50" s="3">
        <v>0</v>
      </c>
      <c r="G50" s="3" t="s">
        <v>325</v>
      </c>
      <c r="H50" s="3" t="s">
        <v>42</v>
      </c>
      <c r="I50" s="4">
        <v>0.3666666666666667</v>
      </c>
      <c r="J50" s="5">
        <v>45153</v>
      </c>
      <c r="K50" s="6"/>
      <c r="L50" s="4"/>
      <c r="M50" s="6"/>
      <c r="N50" s="6"/>
      <c r="O50" s="6"/>
      <c r="P50" s="6"/>
    </row>
    <row r="51" spans="1:16" ht="15.75" customHeight="1">
      <c r="A51" s="3" t="s">
        <v>8</v>
      </c>
      <c r="B51" s="3">
        <v>40</v>
      </c>
      <c r="C51" s="3">
        <v>10</v>
      </c>
      <c r="D51" s="3">
        <v>3</v>
      </c>
      <c r="E51" s="3">
        <v>0</v>
      </c>
      <c r="F51" s="3">
        <v>1</v>
      </c>
      <c r="G51" s="3" t="s">
        <v>45</v>
      </c>
      <c r="H51" s="3" t="s">
        <v>463</v>
      </c>
      <c r="I51" s="4">
        <v>0.37222222222222223</v>
      </c>
      <c r="J51" s="5">
        <v>45160</v>
      </c>
      <c r="K51" s="6"/>
      <c r="L51" s="4"/>
      <c r="M51" s="6"/>
      <c r="N51" s="6"/>
      <c r="O51" s="6"/>
      <c r="P51" s="6"/>
    </row>
    <row r="52" spans="1:16" ht="15.75" customHeight="1">
      <c r="A52" s="3" t="s">
        <v>8</v>
      </c>
      <c r="B52" s="3">
        <v>0</v>
      </c>
      <c r="C52" s="3">
        <v>5</v>
      </c>
      <c r="D52" s="3">
        <v>1</v>
      </c>
      <c r="E52" s="3">
        <v>10</v>
      </c>
      <c r="F52" s="3">
        <v>0</v>
      </c>
      <c r="G52" s="3" t="s">
        <v>42</v>
      </c>
      <c r="H52" s="3" t="s">
        <v>42</v>
      </c>
      <c r="I52" s="4">
        <v>0.3611111111111111</v>
      </c>
      <c r="J52" s="5">
        <v>45189</v>
      </c>
      <c r="K52" s="6"/>
      <c r="L52" s="4"/>
      <c r="M52" s="6"/>
      <c r="N52" s="6"/>
      <c r="O52" s="6"/>
      <c r="P52" s="6"/>
    </row>
    <row r="53" spans="1:16" ht="16.05" customHeight="1">
      <c r="A53" s="3" t="s">
        <v>8</v>
      </c>
      <c r="B53" s="3">
        <v>0</v>
      </c>
      <c r="C53" s="3">
        <v>30</v>
      </c>
      <c r="D53" s="3">
        <v>0</v>
      </c>
      <c r="E53" s="3">
        <v>0</v>
      </c>
      <c r="F53" s="3">
        <v>20</v>
      </c>
      <c r="G53" s="3" t="s">
        <v>45</v>
      </c>
      <c r="H53" s="3" t="s">
        <v>42</v>
      </c>
      <c r="I53" s="4">
        <v>0.37013888888888885</v>
      </c>
      <c r="J53" s="5">
        <v>45196</v>
      </c>
      <c r="K53" s="6"/>
      <c r="L53" s="4"/>
      <c r="M53" s="6"/>
      <c r="N53" s="6"/>
      <c r="O53" s="6"/>
      <c r="P53" s="6"/>
    </row>
    <row r="54" spans="1:16" ht="16.05" customHeight="1">
      <c r="A54" s="3" t="s">
        <v>8</v>
      </c>
      <c r="B54" s="3">
        <v>20</v>
      </c>
      <c r="C54" s="3">
        <v>0</v>
      </c>
      <c r="D54" s="3">
        <v>3</v>
      </c>
      <c r="E54" s="3">
        <v>0</v>
      </c>
      <c r="F54" s="3">
        <v>0</v>
      </c>
      <c r="G54" s="3" t="s">
        <v>42</v>
      </c>
      <c r="H54" s="3" t="s">
        <v>42</v>
      </c>
      <c r="I54" s="98">
        <v>0.36458333333333331</v>
      </c>
      <c r="J54" s="24">
        <v>45204</v>
      </c>
      <c r="K54" s="16" t="s">
        <v>639</v>
      </c>
      <c r="L54" s="4"/>
      <c r="M54" s="6"/>
      <c r="N54" s="6"/>
      <c r="O54" s="6"/>
      <c r="P54" s="6"/>
    </row>
    <row r="55" spans="1:16" ht="16.05" customHeight="1">
      <c r="A55" s="3" t="s">
        <v>8</v>
      </c>
      <c r="B55" s="3">
        <v>40</v>
      </c>
      <c r="C55" s="3">
        <v>5</v>
      </c>
      <c r="D55" s="3">
        <v>0</v>
      </c>
      <c r="E55" s="3">
        <v>10</v>
      </c>
      <c r="F55" s="3">
        <v>0</v>
      </c>
      <c r="G55" s="3" t="s">
        <v>42</v>
      </c>
      <c r="H55" s="3" t="s">
        <v>42</v>
      </c>
      <c r="I55" s="98">
        <v>0.52361111111111114</v>
      </c>
      <c r="J55" s="24">
        <v>45427</v>
      </c>
      <c r="K55" s="16"/>
      <c r="L55" s="4"/>
      <c r="M55" s="6"/>
      <c r="N55" s="6"/>
      <c r="O55" s="6"/>
      <c r="P55" s="6"/>
    </row>
    <row r="56" spans="1:16" ht="16.05" customHeight="1">
      <c r="A56" s="3" t="s">
        <v>8</v>
      </c>
      <c r="B56" s="3">
        <v>30</v>
      </c>
      <c r="C56" s="3">
        <v>10</v>
      </c>
      <c r="D56" s="3">
        <v>0</v>
      </c>
      <c r="E56" s="3">
        <v>20</v>
      </c>
      <c r="F56" s="3">
        <v>0</v>
      </c>
      <c r="G56" s="3" t="s">
        <v>42</v>
      </c>
      <c r="H56" s="3" t="s">
        <v>42</v>
      </c>
      <c r="I56" s="4">
        <v>0.41319444444444442</v>
      </c>
      <c r="J56" s="24">
        <v>45489</v>
      </c>
      <c r="K56" s="16"/>
      <c r="L56" s="4"/>
      <c r="M56" s="6"/>
      <c r="N56" s="6"/>
      <c r="O56" s="6"/>
      <c r="P56" s="6"/>
    </row>
    <row r="57" spans="1:16" ht="16.05" customHeight="1">
      <c r="A57" s="3" t="s">
        <v>8</v>
      </c>
      <c r="B57" s="3">
        <v>10</v>
      </c>
      <c r="C57" s="3">
        <v>5</v>
      </c>
      <c r="D57" s="3">
        <v>0</v>
      </c>
      <c r="E57" s="3">
        <v>20</v>
      </c>
      <c r="F57" s="3">
        <v>5</v>
      </c>
      <c r="G57" s="3" t="s">
        <v>768</v>
      </c>
      <c r="H57" s="3" t="s">
        <v>42</v>
      </c>
      <c r="I57" s="4">
        <v>0.41249999999999998</v>
      </c>
      <c r="J57" s="24">
        <v>45497</v>
      </c>
      <c r="K57" s="16"/>
      <c r="L57" s="4"/>
      <c r="M57" s="6"/>
      <c r="N57" s="6"/>
      <c r="O57" s="6"/>
      <c r="P57" s="6"/>
    </row>
    <row r="58" spans="1:16" ht="16.05" customHeight="1">
      <c r="A58" s="3" t="s">
        <v>8</v>
      </c>
      <c r="B58" s="3">
        <v>10</v>
      </c>
      <c r="C58" s="3">
        <v>10</v>
      </c>
      <c r="D58" s="3">
        <v>0</v>
      </c>
      <c r="E58" s="3">
        <v>10</v>
      </c>
      <c r="F58" s="3">
        <v>0</v>
      </c>
      <c r="G58" s="3" t="s">
        <v>42</v>
      </c>
      <c r="H58" s="3" t="s">
        <v>42</v>
      </c>
      <c r="I58" s="4">
        <v>0.41875000000000001</v>
      </c>
      <c r="J58" s="24">
        <v>45503</v>
      </c>
      <c r="K58" s="16"/>
      <c r="L58" s="4"/>
      <c r="M58" s="6"/>
      <c r="N58" s="6"/>
      <c r="O58" s="6"/>
      <c r="P58" s="6"/>
    </row>
    <row r="59" spans="1:16" ht="14.4">
      <c r="A59" s="3" t="s">
        <v>9</v>
      </c>
      <c r="B59" s="3">
        <v>0</v>
      </c>
      <c r="C59" s="3">
        <v>5</v>
      </c>
      <c r="D59" s="3">
        <v>0</v>
      </c>
      <c r="E59" s="3">
        <v>4</v>
      </c>
      <c r="F59" s="3">
        <v>1</v>
      </c>
      <c r="G59" s="3" t="s">
        <v>46</v>
      </c>
      <c r="H59" s="3" t="s">
        <v>42</v>
      </c>
      <c r="I59" s="4">
        <v>0.47222222222222227</v>
      </c>
      <c r="J59" s="5">
        <v>45083</v>
      </c>
      <c r="K59" s="6"/>
      <c r="L59" s="4"/>
      <c r="M59" s="6"/>
      <c r="N59" s="6"/>
      <c r="O59" s="6"/>
      <c r="P59" s="6"/>
    </row>
    <row r="60" spans="1:16" ht="15.75" customHeight="1">
      <c r="A60" s="3" t="s">
        <v>9</v>
      </c>
      <c r="B60" s="3">
        <v>0</v>
      </c>
      <c r="C60" s="3">
        <v>0</v>
      </c>
      <c r="D60" s="3">
        <v>0</v>
      </c>
      <c r="E60" s="3">
        <v>10</v>
      </c>
      <c r="F60" s="3">
        <v>1</v>
      </c>
      <c r="G60" s="3" t="s">
        <v>66</v>
      </c>
      <c r="H60" s="3" t="s">
        <v>42</v>
      </c>
      <c r="I60" s="4">
        <v>0.43055555555555558</v>
      </c>
      <c r="J60" s="5">
        <v>45103</v>
      </c>
      <c r="K60" s="6"/>
      <c r="L60" s="4"/>
      <c r="M60" s="6"/>
      <c r="N60" s="6"/>
      <c r="O60" s="6"/>
      <c r="P60" s="6"/>
    </row>
    <row r="61" spans="1:16" ht="15.75" customHeight="1">
      <c r="A61" s="3" t="s">
        <v>9</v>
      </c>
      <c r="B61" s="3">
        <v>0</v>
      </c>
      <c r="C61" s="3">
        <v>0</v>
      </c>
      <c r="D61" s="3">
        <v>1</v>
      </c>
      <c r="E61" s="3">
        <v>30</v>
      </c>
      <c r="F61" s="3">
        <v>0</v>
      </c>
      <c r="G61" s="3" t="s">
        <v>42</v>
      </c>
      <c r="H61" s="3" t="s">
        <v>42</v>
      </c>
      <c r="I61" s="4">
        <v>0.39583333333333331</v>
      </c>
      <c r="J61" s="5">
        <v>45136</v>
      </c>
      <c r="K61" s="6"/>
      <c r="L61" s="4"/>
      <c r="M61" s="6"/>
      <c r="N61" s="6"/>
      <c r="O61" s="6"/>
      <c r="P61" s="6"/>
    </row>
    <row r="62" spans="1:16" ht="15.75" customHeight="1">
      <c r="A62" s="3" t="s">
        <v>9</v>
      </c>
      <c r="B62" s="3">
        <v>0</v>
      </c>
      <c r="C62" s="3">
        <v>0</v>
      </c>
      <c r="D62" s="3">
        <v>0</v>
      </c>
      <c r="E62" s="3">
        <v>10</v>
      </c>
      <c r="F62" s="3">
        <v>0</v>
      </c>
      <c r="G62" s="3" t="s">
        <v>42</v>
      </c>
      <c r="H62" s="3" t="s">
        <v>278</v>
      </c>
      <c r="I62" s="4">
        <v>0.36458333333333331</v>
      </c>
      <c r="J62" s="5">
        <v>45142</v>
      </c>
      <c r="K62" s="6"/>
      <c r="L62" s="4"/>
      <c r="M62" s="6"/>
      <c r="N62" s="6"/>
      <c r="O62" s="6"/>
      <c r="P62" s="6"/>
    </row>
    <row r="63" spans="1:16" ht="15.75" customHeight="1">
      <c r="A63" s="3" t="s">
        <v>9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 t="s">
        <v>42</v>
      </c>
      <c r="H63" s="3" t="s">
        <v>42</v>
      </c>
      <c r="I63" s="4">
        <v>0.4513888888888889</v>
      </c>
      <c r="J63" s="5">
        <v>45147</v>
      </c>
      <c r="K63" s="6"/>
      <c r="L63" s="4"/>
      <c r="M63" s="6"/>
      <c r="N63" s="6"/>
      <c r="O63" s="6"/>
      <c r="P63" s="6"/>
    </row>
    <row r="64" spans="1:16" ht="15.75" customHeight="1">
      <c r="A64" s="3" t="s">
        <v>9</v>
      </c>
      <c r="B64" s="3">
        <v>0</v>
      </c>
      <c r="C64" s="3">
        <v>0</v>
      </c>
      <c r="D64" s="3">
        <v>1</v>
      </c>
      <c r="E64" s="3">
        <v>0</v>
      </c>
      <c r="F64" s="3">
        <v>0</v>
      </c>
      <c r="G64" s="3" t="s">
        <v>329</v>
      </c>
      <c r="H64" s="3" t="s">
        <v>293</v>
      </c>
      <c r="I64" s="4">
        <v>0.38750000000000001</v>
      </c>
      <c r="J64" s="5">
        <v>45153</v>
      </c>
      <c r="K64" s="6"/>
      <c r="L64" s="4"/>
      <c r="M64" s="6"/>
      <c r="N64" s="6"/>
      <c r="O64" s="6"/>
      <c r="P64" s="6"/>
    </row>
    <row r="65" spans="1:16" ht="15.75" customHeight="1">
      <c r="A65" s="3" t="s">
        <v>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 t="s">
        <v>42</v>
      </c>
      <c r="H65" s="3" t="s">
        <v>42</v>
      </c>
      <c r="I65" s="4">
        <v>0.3923611111111111</v>
      </c>
      <c r="J65" s="5">
        <v>45160</v>
      </c>
      <c r="K65" s="6"/>
      <c r="L65" s="4"/>
      <c r="M65" s="6"/>
      <c r="N65" s="6"/>
      <c r="O65" s="6"/>
      <c r="P65" s="6"/>
    </row>
    <row r="66" spans="1:16" ht="15.75" customHeight="1">
      <c r="A66" s="3" t="s">
        <v>9</v>
      </c>
      <c r="B66" s="3">
        <v>0</v>
      </c>
      <c r="C66" s="3">
        <v>0</v>
      </c>
      <c r="D66" s="3">
        <v>0</v>
      </c>
      <c r="E66" s="3">
        <v>3</v>
      </c>
      <c r="F66" s="3">
        <v>6</v>
      </c>
      <c r="G66" s="3" t="s">
        <v>63</v>
      </c>
      <c r="H66" s="3" t="s">
        <v>42</v>
      </c>
      <c r="I66" s="4">
        <v>0.37916666666666665</v>
      </c>
      <c r="J66" s="5">
        <v>45189</v>
      </c>
      <c r="K66" s="6"/>
      <c r="L66" s="4"/>
      <c r="M66" s="6"/>
      <c r="N66" s="6"/>
      <c r="O66" s="6"/>
      <c r="P66" s="6"/>
    </row>
    <row r="67" spans="1:16" ht="16.05" customHeight="1">
      <c r="A67" s="3" t="s">
        <v>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 t="s">
        <v>42</v>
      </c>
      <c r="H67" s="3" t="s">
        <v>589</v>
      </c>
      <c r="I67" s="4">
        <v>0.39027777777777778</v>
      </c>
      <c r="J67" s="5">
        <v>45196</v>
      </c>
      <c r="K67" s="6"/>
      <c r="L67" s="4"/>
      <c r="M67" s="6"/>
      <c r="N67" s="6"/>
      <c r="O67" s="6"/>
      <c r="P67" s="6"/>
    </row>
    <row r="68" spans="1:16" ht="16.05" customHeight="1">
      <c r="A68" s="3" t="s">
        <v>9</v>
      </c>
      <c r="B68" s="3">
        <v>0</v>
      </c>
      <c r="C68" s="3">
        <v>0</v>
      </c>
      <c r="D68" s="11" t="s">
        <v>640</v>
      </c>
      <c r="E68" s="3">
        <v>10</v>
      </c>
      <c r="F68" s="3">
        <v>0</v>
      </c>
      <c r="G68" s="3" t="s">
        <v>42</v>
      </c>
      <c r="H68" s="3" t="s">
        <v>42</v>
      </c>
      <c r="I68" s="98">
        <v>0.3833333333333333</v>
      </c>
      <c r="J68" s="24">
        <v>45204</v>
      </c>
      <c r="K68" s="6"/>
      <c r="L68" s="4"/>
      <c r="M68" s="6"/>
      <c r="N68" s="6"/>
      <c r="O68" s="6"/>
      <c r="P68" s="6"/>
    </row>
    <row r="69" spans="1:16" ht="16.05" customHeight="1">
      <c r="A69" s="3" t="s">
        <v>9</v>
      </c>
      <c r="B69" s="3">
        <v>0</v>
      </c>
      <c r="C69" s="3">
        <v>0</v>
      </c>
      <c r="D69" s="11">
        <v>0</v>
      </c>
      <c r="E69" s="3">
        <v>20</v>
      </c>
      <c r="F69" s="3">
        <v>0</v>
      </c>
      <c r="G69" s="3" t="s">
        <v>42</v>
      </c>
      <c r="H69" s="3" t="s">
        <v>43</v>
      </c>
      <c r="I69" s="98">
        <v>0.54652777777777772</v>
      </c>
      <c r="J69" s="24">
        <v>45427</v>
      </c>
      <c r="K69" s="6"/>
      <c r="L69" s="4"/>
      <c r="M69" s="6"/>
      <c r="N69" s="6"/>
      <c r="O69" s="6"/>
      <c r="P69" s="6"/>
    </row>
    <row r="70" spans="1:16" ht="16.05" customHeight="1">
      <c r="A70" s="3" t="s">
        <v>9</v>
      </c>
      <c r="B70" s="3">
        <v>0</v>
      </c>
      <c r="C70" s="3">
        <v>0</v>
      </c>
      <c r="D70" s="11">
        <v>0</v>
      </c>
      <c r="E70" s="3">
        <v>20</v>
      </c>
      <c r="F70" s="3">
        <v>0</v>
      </c>
      <c r="G70" s="3" t="s">
        <v>42</v>
      </c>
      <c r="H70" s="3" t="s">
        <v>717</v>
      </c>
      <c r="I70" s="4">
        <v>0.42916666666666664</v>
      </c>
      <c r="J70" s="24">
        <v>45489</v>
      </c>
      <c r="K70" s="6"/>
      <c r="L70" s="4"/>
      <c r="M70" s="6"/>
      <c r="N70" s="6"/>
      <c r="O70" s="6"/>
      <c r="P70" s="6"/>
    </row>
    <row r="71" spans="1:16" ht="16.05" customHeight="1">
      <c r="A71" s="3" t="s">
        <v>9</v>
      </c>
      <c r="B71" s="3">
        <v>0</v>
      </c>
      <c r="C71" s="3">
        <v>0</v>
      </c>
      <c r="D71" s="11" t="s">
        <v>771</v>
      </c>
      <c r="E71" s="3">
        <v>20</v>
      </c>
      <c r="F71" s="3">
        <v>0</v>
      </c>
      <c r="G71" s="3" t="s">
        <v>42</v>
      </c>
      <c r="H71" s="3" t="s">
        <v>772</v>
      </c>
      <c r="I71" s="4">
        <v>0.42986111111111114</v>
      </c>
      <c r="J71" s="24">
        <v>45497</v>
      </c>
      <c r="K71" s="6"/>
      <c r="L71" s="4"/>
      <c r="M71" s="6"/>
      <c r="N71" s="6"/>
      <c r="O71" s="6"/>
      <c r="P71" s="6"/>
    </row>
    <row r="72" spans="1:16" ht="16.05" customHeight="1">
      <c r="A72" s="3" t="s">
        <v>9</v>
      </c>
      <c r="B72" s="3">
        <v>0</v>
      </c>
      <c r="C72" s="3">
        <v>0</v>
      </c>
      <c r="D72" s="11">
        <v>0</v>
      </c>
      <c r="E72" s="3">
        <v>20</v>
      </c>
      <c r="F72" s="3">
        <v>0</v>
      </c>
      <c r="G72" s="3" t="s">
        <v>42</v>
      </c>
      <c r="H72" s="3" t="s">
        <v>43</v>
      </c>
      <c r="I72" s="4">
        <v>0.43055555555555558</v>
      </c>
      <c r="J72" s="24">
        <v>45503</v>
      </c>
      <c r="K72" s="6"/>
      <c r="L72" s="4"/>
      <c r="M72" s="6"/>
      <c r="N72" s="6"/>
      <c r="O72" s="6"/>
      <c r="P72" s="6"/>
    </row>
    <row r="73" spans="1:16" ht="14.4">
      <c r="A73" s="3" t="s">
        <v>11</v>
      </c>
      <c r="B73" s="3">
        <v>5</v>
      </c>
      <c r="C73" s="3">
        <v>2</v>
      </c>
      <c r="D73" s="3">
        <v>2</v>
      </c>
      <c r="E73" s="3">
        <v>10</v>
      </c>
      <c r="F73" s="3">
        <v>3</v>
      </c>
      <c r="G73" s="3" t="s">
        <v>47</v>
      </c>
      <c r="H73" s="3" t="s">
        <v>42</v>
      </c>
      <c r="I73" s="4">
        <v>0.49722222222222223</v>
      </c>
      <c r="J73" s="5">
        <v>45083</v>
      </c>
      <c r="K73" s="6"/>
      <c r="L73" s="4"/>
      <c r="M73" s="6"/>
      <c r="N73" s="6"/>
      <c r="O73" s="6"/>
      <c r="P73" s="6"/>
    </row>
    <row r="74" spans="1:16" ht="15.75" customHeight="1">
      <c r="A74" s="3" t="s">
        <v>11</v>
      </c>
      <c r="B74" s="3">
        <v>0</v>
      </c>
      <c r="C74" s="3">
        <v>10</v>
      </c>
      <c r="D74" s="3">
        <v>0</v>
      </c>
      <c r="E74" s="3">
        <v>20</v>
      </c>
      <c r="F74" s="3">
        <v>1</v>
      </c>
      <c r="G74" s="3" t="s">
        <v>47</v>
      </c>
      <c r="H74" s="3" t="s">
        <v>42</v>
      </c>
      <c r="I74" s="4">
        <v>0.45833333333333331</v>
      </c>
      <c r="J74" s="5">
        <v>45103</v>
      </c>
      <c r="K74" s="6"/>
      <c r="L74" s="4"/>
      <c r="M74" s="6"/>
      <c r="N74" s="6"/>
      <c r="O74" s="6"/>
      <c r="P74" s="6"/>
    </row>
    <row r="75" spans="1:16" ht="15.75" customHeight="1">
      <c r="A75" s="3" t="s">
        <v>11</v>
      </c>
      <c r="B75" s="3">
        <v>0</v>
      </c>
      <c r="C75" s="3">
        <v>3</v>
      </c>
      <c r="D75" s="3">
        <v>0</v>
      </c>
      <c r="E75" s="3">
        <v>10</v>
      </c>
      <c r="F75" s="3">
        <v>0</v>
      </c>
      <c r="G75" s="3" t="s">
        <v>42</v>
      </c>
      <c r="H75" s="3" t="s">
        <v>42</v>
      </c>
      <c r="I75" s="4">
        <v>0.42083333333333334</v>
      </c>
      <c r="J75" s="5">
        <v>45136</v>
      </c>
      <c r="K75" s="6"/>
      <c r="L75" s="9"/>
      <c r="M75" s="6"/>
      <c r="N75" s="6"/>
      <c r="O75" s="6"/>
      <c r="P75" s="6"/>
    </row>
    <row r="76" spans="1:16" ht="15.75" customHeight="1">
      <c r="A76" s="3" t="s">
        <v>11</v>
      </c>
      <c r="B76" s="3">
        <v>0</v>
      </c>
      <c r="C76" s="3">
        <v>0</v>
      </c>
      <c r="D76" s="3">
        <v>0</v>
      </c>
      <c r="E76" s="3">
        <v>10</v>
      </c>
      <c r="F76" s="3">
        <v>0</v>
      </c>
      <c r="G76" s="3" t="s">
        <v>42</v>
      </c>
      <c r="H76" s="3" t="s">
        <v>278</v>
      </c>
      <c r="I76" s="4">
        <v>0.38750000000000001</v>
      </c>
      <c r="J76" s="5">
        <v>45142</v>
      </c>
      <c r="K76" s="6"/>
      <c r="L76" s="6"/>
      <c r="M76" s="6"/>
      <c r="N76" s="6"/>
      <c r="O76" s="6"/>
      <c r="P76" s="6"/>
    </row>
    <row r="77" spans="1:16" ht="15.75" customHeight="1">
      <c r="A77" s="3" t="s">
        <v>11</v>
      </c>
      <c r="B77" s="3">
        <v>5</v>
      </c>
      <c r="C77" s="3">
        <v>0</v>
      </c>
      <c r="D77" s="3">
        <v>0</v>
      </c>
      <c r="E77" s="3">
        <v>2</v>
      </c>
      <c r="F77" s="3">
        <v>0</v>
      </c>
      <c r="G77" s="3" t="s">
        <v>42</v>
      </c>
      <c r="H77" s="3" t="s">
        <v>42</v>
      </c>
      <c r="I77" s="4">
        <v>0.46875</v>
      </c>
      <c r="J77" s="5">
        <v>45147</v>
      </c>
      <c r="K77" s="6"/>
      <c r="L77" s="6"/>
      <c r="M77" s="6"/>
      <c r="N77" s="6"/>
      <c r="O77" s="6"/>
      <c r="P77" s="6"/>
    </row>
    <row r="78" spans="1:16" ht="15.75" customHeight="1">
      <c r="A78" s="3" t="s">
        <v>11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 t="s">
        <v>42</v>
      </c>
      <c r="H78" s="3" t="s">
        <v>293</v>
      </c>
      <c r="I78" s="4">
        <v>0.40277777777777773</v>
      </c>
      <c r="J78" s="5">
        <v>45153</v>
      </c>
      <c r="K78" s="6"/>
      <c r="L78" s="6"/>
      <c r="M78" s="6"/>
      <c r="N78" s="6"/>
      <c r="O78" s="6"/>
      <c r="P78" s="6"/>
    </row>
    <row r="79" spans="1:16" ht="15.75" customHeight="1">
      <c r="A79" s="3" t="s">
        <v>11</v>
      </c>
      <c r="B79" s="3">
        <v>0</v>
      </c>
      <c r="C79" s="3">
        <v>0</v>
      </c>
      <c r="D79" s="3">
        <v>0</v>
      </c>
      <c r="E79" s="3">
        <v>10</v>
      </c>
      <c r="F79" s="3">
        <v>0</v>
      </c>
      <c r="G79" s="3" t="s">
        <v>42</v>
      </c>
      <c r="H79" s="3" t="s">
        <v>42</v>
      </c>
      <c r="I79" s="4">
        <v>0.42083333333333334</v>
      </c>
      <c r="J79" s="5">
        <v>45160</v>
      </c>
      <c r="K79" s="6"/>
      <c r="L79" s="6"/>
      <c r="M79" s="6"/>
      <c r="N79" s="6"/>
      <c r="O79" s="6"/>
      <c r="P79" s="6"/>
    </row>
    <row r="80" spans="1:16" ht="15.75" customHeight="1">
      <c r="A80" s="3" t="s">
        <v>11</v>
      </c>
      <c r="B80" s="3">
        <v>1</v>
      </c>
      <c r="C80" s="3">
        <v>8</v>
      </c>
      <c r="D80" s="3">
        <v>1</v>
      </c>
      <c r="E80" s="3">
        <v>2</v>
      </c>
      <c r="F80" s="3">
        <v>1</v>
      </c>
      <c r="G80" s="3" t="s">
        <v>523</v>
      </c>
      <c r="H80" s="3" t="s">
        <v>42</v>
      </c>
      <c r="I80" s="4">
        <v>0.39097222222222222</v>
      </c>
      <c r="J80" s="5">
        <v>45189</v>
      </c>
      <c r="K80" s="6"/>
      <c r="L80" s="6"/>
      <c r="M80" s="6"/>
      <c r="N80" s="6"/>
      <c r="O80" s="6"/>
      <c r="P80" s="6"/>
    </row>
    <row r="81" spans="1:16" ht="16.05" customHeight="1">
      <c r="A81" s="3" t="s">
        <v>11</v>
      </c>
      <c r="B81" s="3">
        <v>0</v>
      </c>
      <c r="C81" s="3">
        <v>10</v>
      </c>
      <c r="D81" s="3">
        <v>0</v>
      </c>
      <c r="E81" s="3">
        <v>0</v>
      </c>
      <c r="F81" s="3">
        <v>0</v>
      </c>
      <c r="G81" s="3" t="s">
        <v>42</v>
      </c>
      <c r="H81" s="3" t="s">
        <v>42</v>
      </c>
      <c r="I81" s="98">
        <v>0.41180555555555554</v>
      </c>
      <c r="J81" s="5">
        <v>45196</v>
      </c>
      <c r="K81" s="6"/>
      <c r="L81" s="4"/>
      <c r="M81" s="6"/>
      <c r="N81" s="6"/>
      <c r="O81" s="6"/>
      <c r="P81" s="6"/>
    </row>
    <row r="82" spans="1:16" ht="16.05" customHeight="1">
      <c r="A82" s="3" t="s">
        <v>11</v>
      </c>
      <c r="B82" s="3">
        <v>0</v>
      </c>
      <c r="C82" s="3">
        <v>10</v>
      </c>
      <c r="D82" s="3">
        <v>0</v>
      </c>
      <c r="E82" s="3">
        <v>0</v>
      </c>
      <c r="F82" s="3">
        <v>10</v>
      </c>
      <c r="G82" s="3" t="s">
        <v>42</v>
      </c>
      <c r="H82" s="3" t="s">
        <v>42</v>
      </c>
      <c r="I82" s="98">
        <v>0.40277777777777773</v>
      </c>
      <c r="J82" s="24">
        <v>45204</v>
      </c>
      <c r="K82" s="6"/>
      <c r="L82" s="4"/>
      <c r="M82" s="6"/>
      <c r="N82" s="6"/>
      <c r="O82" s="6"/>
      <c r="P82" s="6"/>
    </row>
    <row r="83" spans="1:16" ht="14.4">
      <c r="A83" s="3" t="s">
        <v>12</v>
      </c>
      <c r="B83" s="3">
        <v>0</v>
      </c>
      <c r="C83" s="3">
        <v>2</v>
      </c>
      <c r="D83" s="3">
        <v>0</v>
      </c>
      <c r="E83" s="3">
        <v>10</v>
      </c>
      <c r="F83" s="3">
        <v>2</v>
      </c>
      <c r="G83" s="3" t="s">
        <v>42</v>
      </c>
      <c r="H83" s="3" t="s">
        <v>42</v>
      </c>
      <c r="I83" s="4">
        <v>0.53611111111111109</v>
      </c>
      <c r="J83" s="5">
        <v>45083</v>
      </c>
      <c r="K83" s="6"/>
      <c r="L83" s="6"/>
      <c r="M83" s="6"/>
      <c r="N83" s="6"/>
      <c r="O83" s="6"/>
      <c r="P83" s="6"/>
    </row>
    <row r="84" spans="1:16" ht="15.75" customHeight="1">
      <c r="A84" s="3" t="s">
        <v>12</v>
      </c>
      <c r="B84" s="3">
        <v>0</v>
      </c>
      <c r="C84" s="3">
        <v>0</v>
      </c>
      <c r="D84" s="3">
        <v>0</v>
      </c>
      <c r="E84" s="3">
        <v>20</v>
      </c>
      <c r="F84" s="3">
        <v>0</v>
      </c>
      <c r="G84" s="3" t="s">
        <v>43</v>
      </c>
      <c r="H84" s="3" t="s">
        <v>42</v>
      </c>
      <c r="I84" s="4">
        <v>0.48125000000000001</v>
      </c>
      <c r="J84" s="5">
        <v>45103</v>
      </c>
      <c r="K84" s="6"/>
      <c r="L84" s="6"/>
      <c r="M84" s="6"/>
      <c r="N84" s="6"/>
      <c r="O84" s="6"/>
      <c r="P84" s="6"/>
    </row>
    <row r="85" spans="1:16" ht="15.75" customHeight="1">
      <c r="A85" s="3" t="s">
        <v>12</v>
      </c>
      <c r="B85" s="3">
        <v>0</v>
      </c>
      <c r="C85" s="3">
        <v>6</v>
      </c>
      <c r="D85" s="3">
        <v>2</v>
      </c>
      <c r="E85" s="3">
        <v>10</v>
      </c>
      <c r="F85" s="3">
        <v>0</v>
      </c>
      <c r="G85" s="3" t="s">
        <v>42</v>
      </c>
      <c r="H85" s="3" t="s">
        <v>42</v>
      </c>
      <c r="I85" s="4">
        <v>0.44236111111111115</v>
      </c>
      <c r="J85" s="5">
        <v>45136</v>
      </c>
      <c r="K85" s="6"/>
      <c r="L85" s="6"/>
      <c r="M85" s="6"/>
      <c r="N85" s="6"/>
      <c r="O85" s="6"/>
      <c r="P85" s="6"/>
    </row>
    <row r="86" spans="1:16" ht="15.75" customHeight="1">
      <c r="A86" s="3" t="s">
        <v>12</v>
      </c>
      <c r="B86" s="3">
        <v>0</v>
      </c>
      <c r="C86" s="3">
        <v>3</v>
      </c>
      <c r="D86" s="3">
        <v>0</v>
      </c>
      <c r="E86" s="3">
        <v>5</v>
      </c>
      <c r="F86" s="3">
        <v>0</v>
      </c>
      <c r="G86" s="3" t="s">
        <v>42</v>
      </c>
      <c r="H86" s="3" t="s">
        <v>283</v>
      </c>
      <c r="I86" s="4">
        <v>0.41250000000000003</v>
      </c>
      <c r="J86" s="5">
        <v>45142</v>
      </c>
      <c r="K86" s="6"/>
      <c r="L86" s="6"/>
      <c r="M86" s="6"/>
      <c r="N86" s="6"/>
      <c r="O86" s="6"/>
      <c r="P86" s="6"/>
    </row>
    <row r="87" spans="1:16" ht="15.75" customHeight="1">
      <c r="A87" s="3" t="s">
        <v>12</v>
      </c>
      <c r="B87" s="3">
        <v>0</v>
      </c>
      <c r="C87" s="3">
        <v>2</v>
      </c>
      <c r="D87" s="3">
        <v>0</v>
      </c>
      <c r="E87" s="3">
        <v>0</v>
      </c>
      <c r="F87" s="3">
        <v>0</v>
      </c>
      <c r="G87" s="3" t="s">
        <v>42</v>
      </c>
      <c r="H87" s="3" t="s">
        <v>42</v>
      </c>
      <c r="I87" s="4">
        <v>0.4916666666666667</v>
      </c>
      <c r="J87" s="5">
        <v>45147</v>
      </c>
      <c r="K87" s="6"/>
      <c r="L87" s="6"/>
      <c r="M87" s="6"/>
      <c r="N87" s="6"/>
      <c r="O87" s="6"/>
      <c r="P87" s="6"/>
    </row>
    <row r="88" spans="1:16" ht="15.75" customHeight="1">
      <c r="A88" s="3" t="s">
        <v>12</v>
      </c>
      <c r="B88" s="3">
        <v>0</v>
      </c>
      <c r="C88" s="3">
        <v>0</v>
      </c>
      <c r="D88" s="3">
        <v>0</v>
      </c>
      <c r="E88" s="3">
        <v>1</v>
      </c>
      <c r="F88" s="3">
        <v>0</v>
      </c>
      <c r="G88" s="3" t="s">
        <v>42</v>
      </c>
      <c r="H88" s="3" t="s">
        <v>42</v>
      </c>
      <c r="I88" s="4">
        <v>0.4284722222222222</v>
      </c>
      <c r="J88" s="5">
        <v>45153</v>
      </c>
      <c r="K88" s="6"/>
      <c r="L88" s="6"/>
      <c r="M88" s="6"/>
      <c r="N88" s="6"/>
      <c r="O88" s="6"/>
      <c r="P88" s="6"/>
    </row>
    <row r="89" spans="1:16" ht="15.75" customHeight="1">
      <c r="A89" s="3" t="s">
        <v>12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 t="s">
        <v>42</v>
      </c>
      <c r="H89" s="3" t="s">
        <v>42</v>
      </c>
      <c r="I89" s="4">
        <v>0.44097222222222227</v>
      </c>
      <c r="J89" s="5">
        <v>45160</v>
      </c>
      <c r="K89" s="6"/>
      <c r="L89" s="6"/>
      <c r="M89" s="6"/>
      <c r="N89" s="6"/>
      <c r="O89" s="6"/>
      <c r="P89" s="6"/>
    </row>
    <row r="90" spans="1:16" ht="15.75" customHeight="1">
      <c r="A90" s="3" t="s">
        <v>12</v>
      </c>
      <c r="B90" s="3">
        <v>0</v>
      </c>
      <c r="C90" s="3">
        <v>20</v>
      </c>
      <c r="D90" s="3">
        <v>0</v>
      </c>
      <c r="E90" s="3">
        <v>0</v>
      </c>
      <c r="F90" s="3">
        <v>0</v>
      </c>
      <c r="G90" s="3" t="s">
        <v>42</v>
      </c>
      <c r="H90" s="3" t="s">
        <v>42</v>
      </c>
      <c r="I90" s="4">
        <v>0.4145833333333333</v>
      </c>
      <c r="J90" s="5">
        <v>45189</v>
      </c>
      <c r="K90" s="6"/>
      <c r="L90" s="6"/>
      <c r="M90" s="6"/>
      <c r="N90" s="6"/>
      <c r="O90" s="6"/>
      <c r="P90" s="6"/>
    </row>
    <row r="91" spans="1:16" ht="16.05" customHeight="1">
      <c r="A91" s="3" t="s">
        <v>12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 t="s">
        <v>42</v>
      </c>
      <c r="H91" s="3" t="s">
        <v>293</v>
      </c>
      <c r="I91" s="98">
        <v>0.43263888888888885</v>
      </c>
      <c r="J91" s="5">
        <v>45196</v>
      </c>
      <c r="K91" s="6"/>
      <c r="L91" s="4"/>
      <c r="M91" s="6"/>
      <c r="N91" s="6"/>
      <c r="O91" s="6"/>
      <c r="P91" s="6"/>
    </row>
    <row r="92" spans="1:16" ht="16.05" customHeight="1">
      <c r="A92" s="3" t="s">
        <v>12</v>
      </c>
      <c r="B92" s="3">
        <v>0</v>
      </c>
      <c r="C92" s="3">
        <v>3</v>
      </c>
      <c r="D92" s="3">
        <v>0</v>
      </c>
      <c r="E92" s="101">
        <v>10</v>
      </c>
      <c r="F92" s="3">
        <v>0</v>
      </c>
      <c r="G92" s="3" t="s">
        <v>42</v>
      </c>
      <c r="H92" s="3" t="s">
        <v>42</v>
      </c>
      <c r="I92" s="4">
        <v>0.42152777777777778</v>
      </c>
      <c r="J92" s="24">
        <v>45204</v>
      </c>
      <c r="K92" s="6"/>
      <c r="L92" s="4"/>
      <c r="M92" s="6"/>
      <c r="N92" s="6"/>
      <c r="O92" s="6"/>
      <c r="P92" s="6"/>
    </row>
    <row r="93" spans="1:16" ht="16.05" customHeight="1">
      <c r="A93" s="3" t="s">
        <v>12</v>
      </c>
      <c r="B93" s="3"/>
      <c r="C93" s="3"/>
      <c r="D93" s="3"/>
      <c r="E93" s="101">
        <v>10</v>
      </c>
      <c r="F93" s="3">
        <v>1</v>
      </c>
      <c r="G93" s="3" t="s">
        <v>738</v>
      </c>
      <c r="H93" s="3" t="s">
        <v>739</v>
      </c>
      <c r="I93" s="4">
        <v>0.5854166666666667</v>
      </c>
      <c r="J93" s="24">
        <v>45427</v>
      </c>
      <c r="K93" s="6"/>
      <c r="L93" s="4"/>
      <c r="M93" s="6"/>
      <c r="N93" s="6"/>
      <c r="O93" s="6"/>
      <c r="P93" s="6"/>
    </row>
    <row r="94" spans="1:16" ht="16.05" customHeight="1">
      <c r="A94" s="3" t="s">
        <v>12</v>
      </c>
      <c r="B94" s="3">
        <v>0</v>
      </c>
      <c r="C94" s="3">
        <v>0</v>
      </c>
      <c r="D94" s="3">
        <v>0</v>
      </c>
      <c r="E94" s="101">
        <v>10</v>
      </c>
      <c r="F94" s="3">
        <v>0</v>
      </c>
      <c r="G94" s="3" t="s">
        <v>42</v>
      </c>
      <c r="H94" s="3" t="s">
        <v>717</v>
      </c>
      <c r="I94" s="4">
        <v>0.44930555555555557</v>
      </c>
      <c r="J94" s="24">
        <v>45489</v>
      </c>
      <c r="K94" s="6"/>
      <c r="L94" s="4"/>
      <c r="M94" s="6"/>
      <c r="N94" s="6"/>
      <c r="O94" s="6"/>
      <c r="P94" s="6"/>
    </row>
    <row r="95" spans="1:16" ht="16.05" customHeight="1">
      <c r="A95" s="3" t="s">
        <v>12</v>
      </c>
      <c r="B95" s="3">
        <v>0</v>
      </c>
      <c r="C95" s="3">
        <v>0</v>
      </c>
      <c r="D95" s="3">
        <v>0</v>
      </c>
      <c r="E95" s="101">
        <v>10</v>
      </c>
      <c r="F95" s="3">
        <v>0</v>
      </c>
      <c r="G95" s="3" t="s">
        <v>42</v>
      </c>
      <c r="H95" s="3" t="s">
        <v>774</v>
      </c>
      <c r="I95" s="4">
        <v>0.4465277777777778</v>
      </c>
      <c r="J95" s="24">
        <v>45497</v>
      </c>
      <c r="K95" s="6"/>
      <c r="L95" s="4"/>
      <c r="M95" s="6"/>
      <c r="N95" s="6"/>
      <c r="O95" s="6"/>
      <c r="P95" s="6"/>
    </row>
    <row r="96" spans="1:16" ht="16.05" customHeight="1">
      <c r="A96" s="3" t="s">
        <v>12</v>
      </c>
      <c r="B96" s="3">
        <v>0</v>
      </c>
      <c r="C96" s="3">
        <v>0</v>
      </c>
      <c r="D96" s="3">
        <v>0</v>
      </c>
      <c r="E96" s="101">
        <v>5</v>
      </c>
      <c r="F96" s="3">
        <v>0</v>
      </c>
      <c r="G96" s="3" t="s">
        <v>42</v>
      </c>
      <c r="H96" s="3" t="s">
        <v>42</v>
      </c>
      <c r="I96" s="4">
        <v>0.45694444444444443</v>
      </c>
      <c r="J96" s="24">
        <v>45503</v>
      </c>
      <c r="K96" s="6"/>
      <c r="L96" s="4"/>
      <c r="M96" s="6"/>
      <c r="N96" s="6"/>
      <c r="O96" s="6"/>
      <c r="P96" s="6"/>
    </row>
    <row r="97" spans="1:16" ht="14.4">
      <c r="A97" s="3" t="s">
        <v>14</v>
      </c>
      <c r="B97" s="3">
        <v>0</v>
      </c>
      <c r="C97" s="3">
        <v>0</v>
      </c>
      <c r="D97" s="3">
        <v>0</v>
      </c>
      <c r="E97" s="3">
        <v>20</v>
      </c>
      <c r="F97" s="3">
        <v>3</v>
      </c>
      <c r="G97" s="3" t="s">
        <v>48</v>
      </c>
      <c r="H97" s="3" t="s">
        <v>49</v>
      </c>
      <c r="I97" s="4">
        <v>0.55694444444444446</v>
      </c>
      <c r="J97" s="5">
        <v>45083</v>
      </c>
      <c r="K97" s="6"/>
      <c r="L97" s="6"/>
      <c r="M97" s="6"/>
      <c r="N97" s="6"/>
      <c r="O97" s="6"/>
      <c r="P97" s="6"/>
    </row>
    <row r="98" spans="1:16" ht="15.75" customHeight="1">
      <c r="A98" s="3" t="s">
        <v>14</v>
      </c>
      <c r="B98" s="3">
        <v>0</v>
      </c>
      <c r="C98" s="3">
        <v>0</v>
      </c>
      <c r="D98" s="3">
        <v>0</v>
      </c>
      <c r="E98" s="3">
        <v>5</v>
      </c>
      <c r="F98" s="3">
        <v>1</v>
      </c>
      <c r="G98" s="3" t="s">
        <v>42</v>
      </c>
      <c r="H98" s="3" t="s">
        <v>42</v>
      </c>
      <c r="I98" s="4">
        <v>0.49166666666666664</v>
      </c>
      <c r="J98" s="5">
        <v>45103</v>
      </c>
      <c r="K98" s="6"/>
      <c r="L98" s="6"/>
      <c r="M98" s="6"/>
      <c r="N98" s="6"/>
      <c r="O98" s="6"/>
      <c r="P98" s="6"/>
    </row>
    <row r="99" spans="1:16" ht="15.75" customHeight="1">
      <c r="A99" s="3" t="s">
        <v>14</v>
      </c>
      <c r="B99" s="3">
        <v>0</v>
      </c>
      <c r="C99" s="3">
        <v>0</v>
      </c>
      <c r="D99" s="3">
        <v>0</v>
      </c>
      <c r="E99" s="3">
        <v>10</v>
      </c>
      <c r="F99" s="3">
        <v>0</v>
      </c>
      <c r="G99" s="3" t="s">
        <v>42</v>
      </c>
      <c r="H99" s="3" t="s">
        <v>42</v>
      </c>
      <c r="I99" s="4">
        <v>0.45763888888888887</v>
      </c>
      <c r="J99" s="5">
        <v>45136</v>
      </c>
      <c r="K99" s="6"/>
      <c r="L99" s="6"/>
      <c r="M99" s="6"/>
      <c r="N99" s="6"/>
      <c r="O99" s="6"/>
      <c r="P99" s="6"/>
    </row>
    <row r="100" spans="1:16" ht="15.75" customHeight="1">
      <c r="A100" s="3" t="s">
        <v>14</v>
      </c>
      <c r="B100" s="3">
        <v>0</v>
      </c>
      <c r="C100" s="3">
        <v>0</v>
      </c>
      <c r="D100" s="3">
        <v>1</v>
      </c>
      <c r="E100" s="3">
        <v>10</v>
      </c>
      <c r="F100" s="3">
        <v>0</v>
      </c>
      <c r="G100" s="3" t="s">
        <v>42</v>
      </c>
      <c r="H100" s="3" t="s">
        <v>42</v>
      </c>
      <c r="I100" s="4">
        <v>0.42638888888888887</v>
      </c>
      <c r="J100" s="5">
        <v>45142</v>
      </c>
      <c r="K100" s="6"/>
      <c r="L100" s="6"/>
      <c r="M100" s="6"/>
      <c r="N100" s="6"/>
      <c r="O100" s="6"/>
      <c r="P100" s="6"/>
    </row>
    <row r="101" spans="1:16" ht="15.75" customHeight="1">
      <c r="A101" s="3" t="s">
        <v>14</v>
      </c>
      <c r="B101" s="3">
        <v>0</v>
      </c>
      <c r="C101" s="3">
        <v>0</v>
      </c>
      <c r="D101" s="3">
        <v>0</v>
      </c>
      <c r="E101" s="3">
        <v>2</v>
      </c>
      <c r="F101" s="3">
        <v>2</v>
      </c>
      <c r="G101" s="3" t="s">
        <v>305</v>
      </c>
      <c r="H101" s="3" t="s">
        <v>42</v>
      </c>
      <c r="I101" s="4">
        <v>0.5083333333333333</v>
      </c>
      <c r="J101" s="5">
        <v>45147</v>
      </c>
      <c r="K101" s="6"/>
      <c r="L101" s="6"/>
      <c r="M101" s="6"/>
      <c r="N101" s="6"/>
      <c r="O101" s="6"/>
      <c r="P101" s="6"/>
    </row>
    <row r="102" spans="1:16" ht="15.75" customHeight="1">
      <c r="A102" s="3" t="s">
        <v>14</v>
      </c>
      <c r="B102" s="3">
        <v>0</v>
      </c>
      <c r="C102" s="3">
        <v>0</v>
      </c>
      <c r="D102" s="3">
        <v>0</v>
      </c>
      <c r="E102" s="3">
        <v>5</v>
      </c>
      <c r="F102" s="3">
        <v>1</v>
      </c>
      <c r="G102" s="3" t="s">
        <v>305</v>
      </c>
      <c r="H102" s="3" t="s">
        <v>42</v>
      </c>
      <c r="I102" s="4">
        <v>0.43888888888888888</v>
      </c>
      <c r="J102" s="5">
        <v>45153</v>
      </c>
      <c r="K102" s="6"/>
      <c r="L102" s="6"/>
      <c r="M102" s="6"/>
      <c r="N102" s="6"/>
      <c r="O102" s="6"/>
      <c r="P102" s="6"/>
    </row>
    <row r="103" spans="1:16" ht="15.75" customHeight="1">
      <c r="A103" s="3" t="s">
        <v>14</v>
      </c>
      <c r="B103" s="3">
        <v>0</v>
      </c>
      <c r="C103" s="3">
        <v>0</v>
      </c>
      <c r="D103" s="3">
        <v>0</v>
      </c>
      <c r="E103" s="3">
        <v>10</v>
      </c>
      <c r="F103" s="3">
        <v>0</v>
      </c>
      <c r="G103" s="3" t="s">
        <v>42</v>
      </c>
      <c r="H103" s="3" t="s">
        <v>42</v>
      </c>
      <c r="I103" s="4">
        <v>0.45694444444444443</v>
      </c>
      <c r="J103" s="5">
        <v>45160</v>
      </c>
      <c r="K103" s="6"/>
      <c r="L103" s="6"/>
      <c r="M103" s="6"/>
      <c r="N103" s="6"/>
      <c r="O103" s="6"/>
      <c r="P103" s="6"/>
    </row>
    <row r="104" spans="1:16" ht="15.75" customHeight="1">
      <c r="A104" s="3" t="s">
        <v>14</v>
      </c>
      <c r="B104" s="3">
        <v>0</v>
      </c>
      <c r="C104" s="3">
        <v>4</v>
      </c>
      <c r="D104" s="3">
        <v>0</v>
      </c>
      <c r="E104" s="3">
        <v>0</v>
      </c>
      <c r="F104" s="3">
        <v>0</v>
      </c>
      <c r="G104" s="3" t="s">
        <v>42</v>
      </c>
      <c r="H104" s="3" t="s">
        <v>527</v>
      </c>
      <c r="I104" s="4">
        <v>0.4291666666666667</v>
      </c>
      <c r="J104" s="5">
        <v>45189</v>
      </c>
      <c r="K104" s="6"/>
      <c r="L104" s="6"/>
      <c r="M104" s="6"/>
      <c r="N104" s="6"/>
      <c r="O104" s="6"/>
      <c r="P104" s="6"/>
    </row>
    <row r="105" spans="1:16" ht="16.05" customHeight="1">
      <c r="A105" s="3" t="s">
        <v>14</v>
      </c>
      <c r="B105" s="3">
        <v>0</v>
      </c>
      <c r="C105" s="3">
        <v>50</v>
      </c>
      <c r="D105" s="3">
        <v>0</v>
      </c>
      <c r="E105" s="3">
        <v>0</v>
      </c>
      <c r="F105" s="3">
        <v>0</v>
      </c>
      <c r="G105" s="3" t="s">
        <v>42</v>
      </c>
      <c r="H105" s="3" t="s">
        <v>42</v>
      </c>
      <c r="I105" s="4">
        <v>0.44861111111111113</v>
      </c>
      <c r="J105" s="5">
        <v>45196</v>
      </c>
      <c r="K105" s="6"/>
      <c r="L105" s="4"/>
      <c r="M105" s="6"/>
      <c r="N105" s="6"/>
      <c r="O105" s="6"/>
      <c r="P105" s="6"/>
    </row>
    <row r="106" spans="1:16" ht="16.05" customHeight="1">
      <c r="A106" s="3" t="s">
        <v>14</v>
      </c>
      <c r="B106" s="3">
        <v>6</v>
      </c>
      <c r="C106" s="3">
        <v>40</v>
      </c>
      <c r="D106" s="3">
        <v>0</v>
      </c>
      <c r="E106" s="3">
        <v>10</v>
      </c>
      <c r="F106" s="3">
        <v>0</v>
      </c>
      <c r="G106" s="3" t="s">
        <v>42</v>
      </c>
      <c r="H106" s="3" t="s">
        <v>42</v>
      </c>
      <c r="I106" s="4">
        <v>0.4381944444444445</v>
      </c>
      <c r="J106" s="24">
        <v>45204</v>
      </c>
      <c r="K106" s="6"/>
      <c r="L106" s="4"/>
      <c r="M106" s="6"/>
      <c r="N106" s="6"/>
      <c r="O106" s="6"/>
      <c r="P106" s="6"/>
    </row>
    <row r="107" spans="1:16" ht="16.05" customHeight="1">
      <c r="A107" s="3" t="s">
        <v>14</v>
      </c>
      <c r="B107" s="3">
        <v>0</v>
      </c>
      <c r="C107" s="3">
        <v>1</v>
      </c>
      <c r="D107" s="3">
        <v>0</v>
      </c>
      <c r="E107" s="3">
        <v>10</v>
      </c>
      <c r="F107" s="3">
        <v>0</v>
      </c>
      <c r="G107" s="3" t="s">
        <v>42</v>
      </c>
      <c r="H107" s="3" t="s">
        <v>43</v>
      </c>
      <c r="I107" s="4">
        <v>0.57222222222222219</v>
      </c>
      <c r="J107" s="24">
        <v>45427</v>
      </c>
      <c r="K107" s="6"/>
      <c r="L107" s="4"/>
      <c r="M107" s="6"/>
      <c r="N107" s="6"/>
      <c r="O107" s="6"/>
      <c r="P107" s="6"/>
    </row>
    <row r="108" spans="1:16" ht="16.05" customHeight="1">
      <c r="A108" s="3" t="s">
        <v>14</v>
      </c>
      <c r="B108" s="3">
        <v>0</v>
      </c>
      <c r="C108" s="3">
        <v>0</v>
      </c>
      <c r="D108" s="3">
        <v>0</v>
      </c>
      <c r="E108" s="3">
        <v>10</v>
      </c>
      <c r="F108" s="3">
        <v>0</v>
      </c>
      <c r="G108" s="3" t="s">
        <v>42</v>
      </c>
      <c r="H108" s="3" t="s">
        <v>42</v>
      </c>
      <c r="I108" s="4">
        <v>0.46458333333333335</v>
      </c>
      <c r="J108" s="24">
        <v>45489</v>
      </c>
      <c r="K108" s="6"/>
      <c r="L108" s="4"/>
      <c r="M108" s="6"/>
      <c r="N108" s="6"/>
      <c r="O108" s="6"/>
      <c r="P108" s="6"/>
    </row>
    <row r="109" spans="1:16" ht="16.05" customHeight="1">
      <c r="A109" s="3" t="s">
        <v>14</v>
      </c>
      <c r="B109" s="3">
        <v>0</v>
      </c>
      <c r="C109" s="3">
        <v>0</v>
      </c>
      <c r="D109" s="3">
        <v>0</v>
      </c>
      <c r="E109" s="3">
        <v>10</v>
      </c>
      <c r="F109" s="3">
        <v>0</v>
      </c>
      <c r="G109" s="3" t="s">
        <v>42</v>
      </c>
      <c r="H109" s="3" t="s">
        <v>42</v>
      </c>
      <c r="I109" s="4">
        <v>0.46319444444444446</v>
      </c>
      <c r="J109" s="24">
        <v>45497</v>
      </c>
      <c r="K109" s="6"/>
      <c r="L109" s="4"/>
      <c r="M109" s="6"/>
      <c r="N109" s="6"/>
      <c r="O109" s="6"/>
      <c r="P109" s="6"/>
    </row>
    <row r="110" spans="1:16" ht="16.05" customHeight="1">
      <c r="A110" s="3" t="s">
        <v>14</v>
      </c>
      <c r="B110" s="3">
        <v>20</v>
      </c>
      <c r="C110" s="3">
        <v>0</v>
      </c>
      <c r="D110" s="3">
        <v>0</v>
      </c>
      <c r="E110" s="3">
        <v>5</v>
      </c>
      <c r="F110" s="3">
        <v>0</v>
      </c>
      <c r="G110" s="3" t="s">
        <v>42</v>
      </c>
      <c r="H110" s="3" t="s">
        <v>42</v>
      </c>
      <c r="I110" s="4">
        <v>0.46666666666666667</v>
      </c>
      <c r="J110" s="24">
        <v>45503</v>
      </c>
      <c r="K110" s="6"/>
      <c r="L110" s="4"/>
      <c r="M110" s="6"/>
      <c r="N110" s="6"/>
      <c r="O110" s="6"/>
      <c r="P110" s="6"/>
    </row>
    <row r="111" spans="1:16" ht="14.4">
      <c r="A111" s="3" t="s">
        <v>15</v>
      </c>
      <c r="B111" s="3">
        <v>0</v>
      </c>
      <c r="C111" s="3">
        <v>0</v>
      </c>
      <c r="D111" s="3">
        <v>0</v>
      </c>
      <c r="E111" s="3">
        <v>4</v>
      </c>
      <c r="F111" s="3">
        <v>5</v>
      </c>
      <c r="G111" s="3" t="s">
        <v>50</v>
      </c>
      <c r="H111" s="3" t="s">
        <v>42</v>
      </c>
      <c r="I111" s="4">
        <v>0.5854166666666667</v>
      </c>
      <c r="J111" s="5">
        <v>45083</v>
      </c>
      <c r="K111" s="6"/>
      <c r="L111" s="6"/>
      <c r="M111" s="6"/>
      <c r="N111" s="6"/>
      <c r="O111" s="6"/>
      <c r="P111" s="6"/>
    </row>
    <row r="112" spans="1:16" ht="15.75" customHeight="1">
      <c r="A112" s="3" t="s">
        <v>15</v>
      </c>
      <c r="B112" s="3">
        <v>0</v>
      </c>
      <c r="C112" s="3">
        <v>2</v>
      </c>
      <c r="D112" s="3">
        <v>0</v>
      </c>
      <c r="E112" s="3">
        <v>14</v>
      </c>
      <c r="F112" s="3">
        <v>1</v>
      </c>
      <c r="G112" s="3" t="s">
        <v>67</v>
      </c>
      <c r="H112" s="3" t="s">
        <v>68</v>
      </c>
      <c r="I112" s="4">
        <v>0.51111111111111107</v>
      </c>
      <c r="J112" s="5">
        <v>45103</v>
      </c>
      <c r="K112" s="6"/>
      <c r="L112" s="6"/>
      <c r="M112" s="6"/>
      <c r="N112" s="6"/>
      <c r="O112" s="6"/>
      <c r="P112" s="6"/>
    </row>
    <row r="113" spans="1:16" ht="15.75" customHeight="1">
      <c r="A113" s="3" t="s">
        <v>15</v>
      </c>
      <c r="B113" s="3">
        <v>0</v>
      </c>
      <c r="C113" s="3">
        <v>0</v>
      </c>
      <c r="D113" s="3">
        <v>1</v>
      </c>
      <c r="E113" s="3">
        <v>5</v>
      </c>
      <c r="F113" s="3">
        <v>0</v>
      </c>
      <c r="G113" s="3" t="s">
        <v>42</v>
      </c>
      <c r="H113" s="3" t="s">
        <v>42</v>
      </c>
      <c r="I113" s="4">
        <v>0.4770833333333333</v>
      </c>
      <c r="J113" s="5">
        <v>45136</v>
      </c>
      <c r="K113" s="6"/>
      <c r="L113" s="6"/>
      <c r="M113" s="6"/>
      <c r="N113" s="6"/>
      <c r="O113" s="6"/>
      <c r="P113" s="6"/>
    </row>
    <row r="114" spans="1:16" ht="15.75" customHeight="1">
      <c r="A114" s="3" t="s">
        <v>15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 t="s">
        <v>42</v>
      </c>
      <c r="H114" s="3" t="s">
        <v>42</v>
      </c>
      <c r="I114" s="4">
        <v>0.44236111111111115</v>
      </c>
      <c r="J114" s="5">
        <v>45142</v>
      </c>
      <c r="K114" s="6"/>
      <c r="L114" s="6"/>
      <c r="M114" s="6"/>
      <c r="N114" s="6"/>
      <c r="O114" s="6"/>
      <c r="P114" s="6"/>
    </row>
    <row r="115" spans="1:16" ht="15.75" customHeight="1">
      <c r="A115" s="3" t="s">
        <v>15</v>
      </c>
      <c r="B115" s="3">
        <v>0</v>
      </c>
      <c r="C115" s="3">
        <v>9</v>
      </c>
      <c r="D115" s="3">
        <v>0</v>
      </c>
      <c r="E115" s="3">
        <v>0</v>
      </c>
      <c r="F115" s="3">
        <v>0</v>
      </c>
      <c r="G115" s="3" t="s">
        <v>42</v>
      </c>
      <c r="H115" s="3" t="s">
        <v>42</v>
      </c>
      <c r="I115" s="4">
        <v>0.52777777777777779</v>
      </c>
      <c r="J115" s="5">
        <v>45147</v>
      </c>
      <c r="K115" s="6"/>
      <c r="L115" s="6"/>
      <c r="M115" s="6"/>
      <c r="N115" s="6"/>
      <c r="O115" s="6"/>
      <c r="P115" s="6"/>
    </row>
    <row r="116" spans="1:16" ht="15.75" customHeight="1">
      <c r="A116" s="3" t="s">
        <v>15</v>
      </c>
      <c r="B116" s="3">
        <v>0</v>
      </c>
      <c r="C116" s="3">
        <v>0</v>
      </c>
      <c r="D116" s="3">
        <v>2</v>
      </c>
      <c r="E116" s="3">
        <v>5</v>
      </c>
      <c r="F116" s="3">
        <v>0</v>
      </c>
      <c r="G116" s="3" t="s">
        <v>42</v>
      </c>
      <c r="H116" s="3" t="s">
        <v>334</v>
      </c>
      <c r="I116" s="4">
        <v>0.4548611111111111</v>
      </c>
      <c r="J116" s="5">
        <v>45153</v>
      </c>
      <c r="K116" s="6"/>
      <c r="L116" s="6"/>
      <c r="M116" s="6"/>
      <c r="N116" s="6"/>
      <c r="O116" s="6"/>
      <c r="P116" s="6"/>
    </row>
    <row r="117" spans="1:16" ht="15.75" customHeight="1">
      <c r="A117" s="3" t="s">
        <v>15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 t="s">
        <v>42</v>
      </c>
      <c r="H117" s="3" t="s">
        <v>42</v>
      </c>
      <c r="I117" s="4">
        <v>0.48402777777777778</v>
      </c>
      <c r="J117" s="5">
        <v>45160</v>
      </c>
      <c r="K117" s="6"/>
      <c r="L117" s="6"/>
      <c r="M117" s="6"/>
      <c r="N117" s="6"/>
      <c r="O117" s="6"/>
      <c r="P117" s="6"/>
    </row>
    <row r="118" spans="1:16" ht="15.75" customHeight="1">
      <c r="A118" s="3" t="s">
        <v>15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 t="s">
        <v>42</v>
      </c>
      <c r="H118" s="3" t="s">
        <v>293</v>
      </c>
      <c r="I118" s="4">
        <v>0.44722222222222219</v>
      </c>
      <c r="J118" s="5">
        <v>45189</v>
      </c>
      <c r="K118" s="6"/>
      <c r="L118" s="6"/>
      <c r="M118" s="6"/>
      <c r="N118" s="6"/>
      <c r="O118" s="6"/>
      <c r="P118" s="6"/>
    </row>
    <row r="119" spans="1:16" ht="16.05" customHeight="1">
      <c r="A119" s="3" t="s">
        <v>15</v>
      </c>
      <c r="B119" s="3">
        <v>0</v>
      </c>
      <c r="C119" s="3">
        <v>3</v>
      </c>
      <c r="D119" s="3">
        <v>0</v>
      </c>
      <c r="E119" s="3">
        <v>0</v>
      </c>
      <c r="F119" s="3">
        <v>0</v>
      </c>
      <c r="G119" s="3" t="s">
        <v>42</v>
      </c>
      <c r="H119" s="3" t="s">
        <v>42</v>
      </c>
      <c r="I119" s="4">
        <v>0.46597222222222223</v>
      </c>
      <c r="J119" s="5">
        <v>45196</v>
      </c>
      <c r="K119" s="6"/>
      <c r="L119" s="4"/>
      <c r="M119" s="6"/>
      <c r="N119" s="6"/>
      <c r="O119" s="6"/>
      <c r="P119" s="6"/>
    </row>
    <row r="120" spans="1:16" ht="16.05" customHeight="1">
      <c r="A120" s="3" t="s">
        <v>15</v>
      </c>
      <c r="B120" s="3">
        <v>10</v>
      </c>
      <c r="C120" s="3">
        <v>0</v>
      </c>
      <c r="D120" s="3">
        <v>0</v>
      </c>
      <c r="E120" s="3">
        <v>0</v>
      </c>
      <c r="F120" s="3">
        <v>0</v>
      </c>
      <c r="G120" s="3" t="s">
        <v>42</v>
      </c>
      <c r="H120" s="3" t="s">
        <v>293</v>
      </c>
      <c r="I120" s="4">
        <v>0.45902777777777781</v>
      </c>
      <c r="J120" s="24">
        <v>45204</v>
      </c>
      <c r="K120" s="6"/>
      <c r="L120" s="4"/>
      <c r="M120" s="6"/>
      <c r="N120" s="6"/>
      <c r="O120" s="6"/>
      <c r="P120" s="6"/>
    </row>
    <row r="121" spans="1:16" ht="16.05" customHeight="1">
      <c r="A121" s="3" t="s">
        <v>15</v>
      </c>
      <c r="B121" s="3">
        <v>0</v>
      </c>
      <c r="C121" s="3">
        <v>1</v>
      </c>
      <c r="D121" s="3">
        <v>0</v>
      </c>
      <c r="E121" s="3">
        <v>10</v>
      </c>
      <c r="F121" s="3">
        <v>0</v>
      </c>
      <c r="G121" s="3" t="s">
        <v>42</v>
      </c>
      <c r="H121" s="3" t="s">
        <v>42</v>
      </c>
      <c r="I121" s="4">
        <v>0.625</v>
      </c>
      <c r="J121" s="24">
        <v>45427</v>
      </c>
      <c r="K121" s="6"/>
      <c r="L121" s="4"/>
      <c r="M121" s="6"/>
      <c r="N121" s="6"/>
      <c r="O121" s="6"/>
      <c r="P121" s="6"/>
    </row>
    <row r="122" spans="1:16" ht="16.05" customHeight="1">
      <c r="A122" s="3" t="s">
        <v>15</v>
      </c>
      <c r="B122" s="3">
        <v>0</v>
      </c>
      <c r="C122" s="3">
        <v>7</v>
      </c>
      <c r="D122" s="3">
        <v>0</v>
      </c>
      <c r="E122" s="3">
        <v>10</v>
      </c>
      <c r="F122" s="3">
        <v>0</v>
      </c>
      <c r="G122" s="3" t="s">
        <v>42</v>
      </c>
      <c r="H122" s="3" t="s">
        <v>42</v>
      </c>
      <c r="I122" s="4">
        <v>0.48055555555555557</v>
      </c>
      <c r="J122" s="24">
        <v>45489</v>
      </c>
      <c r="K122" s="6"/>
      <c r="L122" s="4"/>
      <c r="M122" s="6"/>
      <c r="N122" s="6"/>
      <c r="O122" s="6"/>
      <c r="P122" s="6"/>
    </row>
    <row r="123" spans="1:16" ht="16.05" customHeight="1">
      <c r="A123" s="3" t="s">
        <v>15</v>
      </c>
      <c r="B123" s="3">
        <v>0</v>
      </c>
      <c r="C123" s="3">
        <v>0</v>
      </c>
      <c r="D123" s="3" t="s">
        <v>780</v>
      </c>
      <c r="E123" s="3">
        <v>10</v>
      </c>
      <c r="F123" s="3">
        <v>0</v>
      </c>
      <c r="G123" s="3" t="s">
        <v>42</v>
      </c>
      <c r="H123" s="3" t="s">
        <v>42</v>
      </c>
      <c r="I123" s="4">
        <v>0.47222222222222221</v>
      </c>
      <c r="J123" s="24">
        <v>45497</v>
      </c>
      <c r="K123" s="6"/>
      <c r="L123" s="4"/>
      <c r="M123" s="6"/>
      <c r="N123" s="6"/>
      <c r="O123" s="6"/>
      <c r="P123" s="6"/>
    </row>
    <row r="124" spans="1:16" ht="16.05" customHeight="1">
      <c r="A124" s="3" t="s">
        <v>15</v>
      </c>
      <c r="B124" s="3">
        <v>0</v>
      </c>
      <c r="C124" s="3">
        <v>0</v>
      </c>
      <c r="D124" s="3">
        <v>0</v>
      </c>
      <c r="E124" s="3">
        <v>5</v>
      </c>
      <c r="F124" s="3">
        <v>0</v>
      </c>
      <c r="G124" s="3" t="s">
        <v>42</v>
      </c>
      <c r="H124" s="3" t="s">
        <v>42</v>
      </c>
      <c r="I124" s="4">
        <v>0.48749999999999999</v>
      </c>
      <c r="J124" s="24">
        <v>45503</v>
      </c>
      <c r="K124" s="6"/>
      <c r="L124" s="4"/>
      <c r="M124" s="6"/>
      <c r="N124" s="6"/>
      <c r="O124" s="6"/>
      <c r="P124" s="6"/>
    </row>
    <row r="125" spans="1:16" ht="14.4">
      <c r="A125" s="3" t="s">
        <v>16</v>
      </c>
      <c r="B125" s="3">
        <v>10</v>
      </c>
      <c r="C125" s="3">
        <v>0</v>
      </c>
      <c r="D125" s="3">
        <v>0</v>
      </c>
      <c r="E125" s="3">
        <v>5</v>
      </c>
      <c r="F125" s="3">
        <v>0</v>
      </c>
      <c r="G125" s="3" t="s">
        <v>42</v>
      </c>
      <c r="H125" s="3" t="s">
        <v>51</v>
      </c>
      <c r="I125" s="4">
        <v>0.6069444444444444</v>
      </c>
      <c r="J125" s="5">
        <v>45083</v>
      </c>
      <c r="K125" s="6"/>
      <c r="L125" s="6"/>
      <c r="M125" s="6"/>
      <c r="N125" s="6"/>
      <c r="O125" s="6"/>
      <c r="P125" s="6"/>
    </row>
    <row r="126" spans="1:16" ht="15.75" customHeight="1">
      <c r="A126" s="3" t="s">
        <v>16</v>
      </c>
      <c r="B126" s="3">
        <v>0</v>
      </c>
      <c r="C126" s="3">
        <v>0</v>
      </c>
      <c r="D126" s="3">
        <v>0</v>
      </c>
      <c r="E126" s="3">
        <v>3</v>
      </c>
      <c r="F126" s="3">
        <v>0</v>
      </c>
      <c r="G126" s="3" t="s">
        <v>50</v>
      </c>
      <c r="H126" s="3" t="s">
        <v>51</v>
      </c>
      <c r="I126" s="4">
        <v>0.53125</v>
      </c>
      <c r="J126" s="5">
        <v>45103</v>
      </c>
      <c r="K126" s="6"/>
      <c r="L126" s="6"/>
      <c r="M126" s="6"/>
      <c r="N126" s="6"/>
      <c r="O126" s="6"/>
      <c r="P126" s="6"/>
    </row>
    <row r="127" spans="1:16" ht="15.75" customHeight="1">
      <c r="A127" s="3" t="s">
        <v>16</v>
      </c>
      <c r="B127" s="3">
        <v>0</v>
      </c>
      <c r="C127" s="3">
        <v>0</v>
      </c>
      <c r="D127" s="3">
        <v>1</v>
      </c>
      <c r="E127" s="3">
        <v>0</v>
      </c>
      <c r="F127" s="3">
        <v>0</v>
      </c>
      <c r="G127" s="3" t="s">
        <v>42</v>
      </c>
      <c r="H127" s="3" t="s">
        <v>42</v>
      </c>
      <c r="I127" s="4">
        <v>0.49236111111111108</v>
      </c>
      <c r="J127" s="5">
        <v>45136</v>
      </c>
      <c r="K127" s="6"/>
      <c r="L127" s="6"/>
      <c r="M127" s="6"/>
      <c r="N127" s="6"/>
      <c r="O127" s="6"/>
      <c r="P127" s="6"/>
    </row>
    <row r="128" spans="1:16" ht="15.75" customHeight="1">
      <c r="A128" s="3" t="s">
        <v>16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 t="s">
        <v>42</v>
      </c>
      <c r="H128" s="3" t="s">
        <v>42</v>
      </c>
      <c r="I128" s="4">
        <v>0.45763888888888887</v>
      </c>
      <c r="J128" s="5">
        <v>45142</v>
      </c>
      <c r="K128" s="6"/>
      <c r="L128" s="6"/>
      <c r="M128" s="6"/>
      <c r="N128" s="6"/>
      <c r="O128" s="6"/>
      <c r="P128" s="6"/>
    </row>
    <row r="129" spans="1:16" ht="15.75" customHeight="1">
      <c r="A129" s="3" t="s">
        <v>16</v>
      </c>
      <c r="B129" s="3">
        <v>0</v>
      </c>
      <c r="C129" s="3">
        <v>1</v>
      </c>
      <c r="D129" s="3">
        <v>0</v>
      </c>
      <c r="E129" s="3">
        <v>0</v>
      </c>
      <c r="F129" s="3">
        <v>1</v>
      </c>
      <c r="G129" s="3" t="s">
        <v>305</v>
      </c>
      <c r="H129" s="3" t="s">
        <v>42</v>
      </c>
      <c r="I129" s="4">
        <v>0.54305555555555551</v>
      </c>
      <c r="J129" s="5">
        <v>45147</v>
      </c>
      <c r="K129" s="6"/>
      <c r="L129" s="6"/>
      <c r="M129" s="6"/>
      <c r="N129" s="6"/>
      <c r="O129" s="6"/>
      <c r="P129" s="6"/>
    </row>
    <row r="130" spans="1:16" ht="15.75" customHeight="1">
      <c r="A130" s="3" t="s">
        <v>16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 t="s">
        <v>42</v>
      </c>
      <c r="H130" s="3" t="s">
        <v>42</v>
      </c>
      <c r="I130" s="4">
        <v>0.46736111111111112</v>
      </c>
      <c r="J130" s="5">
        <v>45153</v>
      </c>
      <c r="K130" s="6"/>
      <c r="L130" s="6"/>
      <c r="M130" s="6"/>
      <c r="N130" s="6"/>
      <c r="O130" s="6"/>
      <c r="P130" s="6"/>
    </row>
    <row r="131" spans="1:16" ht="15.75" customHeight="1">
      <c r="A131" s="3" t="s">
        <v>16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 t="s">
        <v>42</v>
      </c>
      <c r="H131" s="3" t="s">
        <v>42</v>
      </c>
      <c r="I131" s="4">
        <v>0.50486111111111109</v>
      </c>
      <c r="J131" s="5">
        <v>45160</v>
      </c>
      <c r="K131" s="6"/>
      <c r="L131" s="6"/>
      <c r="M131" s="6"/>
      <c r="N131" s="6"/>
      <c r="O131" s="6"/>
      <c r="P131" s="6"/>
    </row>
    <row r="132" spans="1:16" ht="15.75" customHeight="1">
      <c r="A132" s="3" t="s">
        <v>16</v>
      </c>
      <c r="B132" s="3">
        <v>7</v>
      </c>
      <c r="C132" s="3">
        <v>3</v>
      </c>
      <c r="D132" s="3">
        <v>0</v>
      </c>
      <c r="E132" s="3">
        <v>0</v>
      </c>
      <c r="F132" s="3">
        <v>0</v>
      </c>
      <c r="G132" s="3" t="s">
        <v>42</v>
      </c>
      <c r="H132" s="3" t="s">
        <v>42</v>
      </c>
      <c r="I132" s="4">
        <v>0.46111111111111108</v>
      </c>
      <c r="J132" s="5">
        <v>45189</v>
      </c>
      <c r="K132" s="6"/>
      <c r="L132" s="6"/>
      <c r="M132" s="6"/>
      <c r="N132" s="6"/>
      <c r="O132" s="6"/>
      <c r="P132" s="6"/>
    </row>
    <row r="133" spans="1:16" ht="16.05" customHeight="1">
      <c r="A133" s="3" t="s">
        <v>16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 t="s">
        <v>42</v>
      </c>
      <c r="H133" s="3" t="s">
        <v>42</v>
      </c>
      <c r="I133" s="4">
        <v>0.48402777777777778</v>
      </c>
      <c r="J133" s="5">
        <v>45196</v>
      </c>
      <c r="K133" s="6"/>
      <c r="L133" s="4"/>
      <c r="M133" s="6"/>
      <c r="N133" s="6"/>
      <c r="O133" s="6"/>
      <c r="P133" s="6"/>
    </row>
    <row r="134" spans="1:16" ht="16.05" customHeight="1">
      <c r="A134" s="3" t="s">
        <v>16</v>
      </c>
      <c r="B134" s="3">
        <v>10</v>
      </c>
      <c r="C134" s="3">
        <v>4</v>
      </c>
      <c r="D134" s="3">
        <v>0</v>
      </c>
      <c r="E134" s="3">
        <v>0</v>
      </c>
      <c r="F134" s="3">
        <v>0</v>
      </c>
      <c r="G134" s="3" t="s">
        <v>42</v>
      </c>
      <c r="H134" s="3" t="s">
        <v>42</v>
      </c>
      <c r="I134" s="4">
        <v>0.47986111111111113</v>
      </c>
      <c r="J134" s="24">
        <v>45204</v>
      </c>
      <c r="K134" s="6"/>
      <c r="L134" s="4"/>
      <c r="M134" s="6"/>
      <c r="N134" s="6"/>
      <c r="O134" s="6"/>
      <c r="P134" s="6"/>
    </row>
    <row r="135" spans="1:16" ht="14.4">
      <c r="A135" s="3" t="s">
        <v>17</v>
      </c>
      <c r="B135" s="3">
        <v>8</v>
      </c>
      <c r="C135" s="3">
        <v>6</v>
      </c>
      <c r="D135" s="3">
        <v>0</v>
      </c>
      <c r="E135" s="3">
        <v>2</v>
      </c>
      <c r="F135" s="3">
        <v>2</v>
      </c>
      <c r="G135" s="3" t="s">
        <v>52</v>
      </c>
      <c r="H135" s="3" t="s">
        <v>53</v>
      </c>
      <c r="I135" s="4">
        <v>0.6381944444444444</v>
      </c>
      <c r="J135" s="5">
        <v>45083</v>
      </c>
      <c r="K135" s="6"/>
      <c r="L135" s="6"/>
      <c r="M135" s="6"/>
      <c r="N135" s="6"/>
      <c r="O135" s="6"/>
      <c r="P135" s="6"/>
    </row>
    <row r="136" spans="1:16" ht="15.75" customHeight="1">
      <c r="A136" s="3" t="s">
        <v>17</v>
      </c>
      <c r="B136" s="3">
        <v>8</v>
      </c>
      <c r="C136" s="3">
        <v>5</v>
      </c>
      <c r="D136" s="3">
        <v>0</v>
      </c>
      <c r="E136" s="3">
        <v>10</v>
      </c>
      <c r="F136" s="3">
        <v>1</v>
      </c>
      <c r="G136" s="3" t="s">
        <v>69</v>
      </c>
      <c r="H136" s="3" t="s">
        <v>42</v>
      </c>
      <c r="I136" s="4">
        <v>0.54513888888888884</v>
      </c>
      <c r="J136" s="5">
        <v>45103</v>
      </c>
      <c r="K136" s="6"/>
      <c r="L136" s="6"/>
      <c r="M136" s="6"/>
      <c r="N136" s="6"/>
      <c r="O136" s="6"/>
      <c r="P136" s="6"/>
    </row>
    <row r="137" spans="1:16" ht="15.75" customHeight="1">
      <c r="A137" s="3" t="s">
        <v>17</v>
      </c>
      <c r="B137" s="3">
        <v>0</v>
      </c>
      <c r="C137" s="3">
        <v>0</v>
      </c>
      <c r="D137" s="3">
        <v>1</v>
      </c>
      <c r="E137" s="3">
        <v>10</v>
      </c>
      <c r="F137" s="3">
        <v>0</v>
      </c>
      <c r="G137" s="3" t="s">
        <v>42</v>
      </c>
      <c r="H137" s="3" t="s">
        <v>42</v>
      </c>
      <c r="I137" s="4">
        <v>0.50763888888888886</v>
      </c>
      <c r="J137" s="5">
        <v>45136</v>
      </c>
      <c r="K137" s="6"/>
      <c r="L137" s="6"/>
      <c r="M137" s="6"/>
      <c r="N137" s="6"/>
      <c r="O137" s="6"/>
      <c r="P137" s="6"/>
    </row>
    <row r="138" spans="1:16" ht="15.75" customHeight="1">
      <c r="A138" s="3" t="s">
        <v>17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 t="s">
        <v>42</v>
      </c>
      <c r="H138" s="3" t="s">
        <v>42</v>
      </c>
      <c r="I138" s="4">
        <v>0.4770833333333333</v>
      </c>
      <c r="J138" s="5">
        <v>45142</v>
      </c>
      <c r="K138" s="6"/>
      <c r="L138" s="6"/>
      <c r="M138" s="6"/>
      <c r="N138" s="6"/>
      <c r="O138" s="6"/>
      <c r="P138" s="6"/>
    </row>
    <row r="139" spans="1:16" ht="15.75" customHeight="1">
      <c r="A139" s="3" t="s">
        <v>17</v>
      </c>
      <c r="B139" s="3">
        <v>0</v>
      </c>
      <c r="C139" s="3">
        <v>5</v>
      </c>
      <c r="D139" s="3">
        <v>0</v>
      </c>
      <c r="E139" s="3">
        <v>0</v>
      </c>
      <c r="F139" s="3">
        <v>0</v>
      </c>
      <c r="G139" s="3" t="s">
        <v>42</v>
      </c>
      <c r="H139" s="3" t="s">
        <v>42</v>
      </c>
      <c r="I139" s="4">
        <v>0.55902777777777779</v>
      </c>
      <c r="J139" s="5">
        <v>45147</v>
      </c>
      <c r="K139" s="6"/>
      <c r="L139" s="6"/>
      <c r="M139" s="6"/>
      <c r="N139" s="6"/>
      <c r="O139" s="6"/>
      <c r="P139" s="6"/>
    </row>
    <row r="140" spans="1:16" ht="15.75" customHeight="1">
      <c r="A140" s="3" t="s">
        <v>17</v>
      </c>
      <c r="B140" s="3">
        <v>0</v>
      </c>
      <c r="C140" s="3">
        <v>1</v>
      </c>
      <c r="D140" s="3">
        <v>0</v>
      </c>
      <c r="E140" s="3">
        <v>10</v>
      </c>
      <c r="F140" s="3">
        <v>0</v>
      </c>
      <c r="G140" s="3" t="s">
        <v>42</v>
      </c>
      <c r="H140" s="3" t="s">
        <v>42</v>
      </c>
      <c r="I140" s="4">
        <v>0.4826388888888889</v>
      </c>
      <c r="J140" s="5">
        <v>45153</v>
      </c>
      <c r="K140" s="6"/>
      <c r="L140" s="6"/>
      <c r="M140" s="6"/>
      <c r="N140" s="6"/>
      <c r="O140" s="6"/>
      <c r="P140" s="6"/>
    </row>
    <row r="141" spans="1:16" ht="15.75" customHeight="1">
      <c r="A141" s="3" t="s">
        <v>17</v>
      </c>
      <c r="B141" s="3">
        <v>0</v>
      </c>
      <c r="C141" s="3">
        <v>5</v>
      </c>
      <c r="D141" s="3">
        <v>0</v>
      </c>
      <c r="E141" s="3">
        <v>0</v>
      </c>
      <c r="F141" s="3">
        <v>0</v>
      </c>
      <c r="G141" s="3" t="s">
        <v>42</v>
      </c>
      <c r="H141" s="3" t="s">
        <v>42</v>
      </c>
      <c r="I141" s="4">
        <v>0.52152777777777781</v>
      </c>
      <c r="J141" s="5">
        <v>45160</v>
      </c>
      <c r="K141" s="6"/>
      <c r="L141" s="6"/>
      <c r="M141" s="6"/>
      <c r="N141" s="6"/>
      <c r="O141" s="6"/>
      <c r="P141" s="6"/>
    </row>
    <row r="142" spans="1:16" ht="15.75" customHeight="1">
      <c r="A142" s="3" t="s">
        <v>17</v>
      </c>
      <c r="B142" s="3">
        <v>0</v>
      </c>
      <c r="C142" s="3">
        <v>0</v>
      </c>
      <c r="D142" s="3">
        <v>2</v>
      </c>
      <c r="E142" s="3">
        <v>0</v>
      </c>
      <c r="F142" s="3">
        <v>0</v>
      </c>
      <c r="G142" s="3" t="s">
        <v>42</v>
      </c>
      <c r="H142" s="3" t="s">
        <v>42</v>
      </c>
      <c r="I142" s="4">
        <v>0.47500000000000003</v>
      </c>
      <c r="J142" s="5">
        <v>45189</v>
      </c>
      <c r="K142" s="6"/>
      <c r="L142" s="6"/>
      <c r="M142" s="6"/>
      <c r="N142" s="6"/>
      <c r="O142" s="6"/>
      <c r="P142" s="6"/>
    </row>
    <row r="143" spans="1:16" ht="16.05" customHeight="1">
      <c r="A143" s="3" t="s">
        <v>17</v>
      </c>
      <c r="B143" s="3">
        <v>0</v>
      </c>
      <c r="C143" s="3">
        <v>2</v>
      </c>
      <c r="D143" s="3">
        <v>0</v>
      </c>
      <c r="E143" s="3">
        <v>0</v>
      </c>
      <c r="F143" s="3">
        <v>0</v>
      </c>
      <c r="G143" s="3" t="s">
        <v>42</v>
      </c>
      <c r="H143" s="3" t="s">
        <v>42</v>
      </c>
      <c r="I143" s="4">
        <v>0.50138888888888888</v>
      </c>
      <c r="J143" s="5">
        <v>45196</v>
      </c>
      <c r="K143" s="6"/>
      <c r="L143" s="4"/>
      <c r="M143" s="6"/>
      <c r="N143" s="6"/>
      <c r="O143" s="6"/>
      <c r="P143" s="6"/>
    </row>
    <row r="144" spans="1:16" ht="16.05" customHeight="1">
      <c r="A144" s="3" t="s">
        <v>17</v>
      </c>
      <c r="B144" s="3">
        <v>0</v>
      </c>
      <c r="C144" s="3">
        <v>0</v>
      </c>
      <c r="D144" s="3">
        <v>0</v>
      </c>
      <c r="E144" s="3">
        <v>5</v>
      </c>
      <c r="F144" s="3">
        <v>0</v>
      </c>
      <c r="G144" s="3" t="s">
        <v>42</v>
      </c>
      <c r="H144" s="3" t="s">
        <v>42</v>
      </c>
      <c r="I144" s="98">
        <v>0.49374999999999997</v>
      </c>
      <c r="J144" s="24">
        <v>45204</v>
      </c>
      <c r="K144" s="6"/>
      <c r="L144" s="4"/>
      <c r="M144" s="6"/>
      <c r="N144" s="6"/>
      <c r="O144" s="6"/>
      <c r="P144" s="6"/>
    </row>
    <row r="145" spans="1:16" ht="16.05" customHeight="1">
      <c r="A145" s="3" t="s">
        <v>17</v>
      </c>
      <c r="B145" s="3">
        <v>0</v>
      </c>
      <c r="C145" s="3">
        <v>2</v>
      </c>
      <c r="D145" s="3">
        <v>0</v>
      </c>
      <c r="E145" s="3">
        <v>50</v>
      </c>
      <c r="F145" s="3">
        <v>0</v>
      </c>
      <c r="G145" s="3" t="s">
        <v>42</v>
      </c>
      <c r="H145" s="3" t="s">
        <v>42</v>
      </c>
      <c r="I145" s="98">
        <v>0.78263888888888888</v>
      </c>
      <c r="J145" s="24">
        <v>45430</v>
      </c>
      <c r="K145" s="6"/>
      <c r="L145" s="4"/>
      <c r="M145" s="6"/>
      <c r="N145" s="6"/>
      <c r="O145" s="6"/>
      <c r="P145" s="6"/>
    </row>
    <row r="146" spans="1:16" ht="16.05" customHeight="1">
      <c r="A146" s="3" t="s">
        <v>17</v>
      </c>
      <c r="B146" s="3">
        <v>0</v>
      </c>
      <c r="C146" s="3">
        <v>0</v>
      </c>
      <c r="D146" s="3">
        <v>0</v>
      </c>
      <c r="E146" s="3">
        <v>20</v>
      </c>
      <c r="F146" s="3">
        <v>0</v>
      </c>
      <c r="G146" s="3" t="s">
        <v>42</v>
      </c>
      <c r="H146" s="3" t="s">
        <v>720</v>
      </c>
      <c r="I146" s="4">
        <v>0.49930555555555556</v>
      </c>
      <c r="J146" s="24">
        <v>45489</v>
      </c>
      <c r="K146" s="6"/>
      <c r="L146" s="4"/>
      <c r="M146" s="6"/>
      <c r="N146" s="6"/>
      <c r="O146" s="6"/>
      <c r="P146" s="6"/>
    </row>
    <row r="147" spans="1:16" ht="16.05" customHeight="1">
      <c r="A147" s="3" t="s">
        <v>17</v>
      </c>
      <c r="B147" s="3">
        <v>15</v>
      </c>
      <c r="C147" s="3">
        <v>0</v>
      </c>
      <c r="D147" s="3">
        <v>0</v>
      </c>
      <c r="E147" s="3">
        <v>20</v>
      </c>
      <c r="F147" s="3">
        <v>0</v>
      </c>
      <c r="G147" s="3" t="s">
        <v>42</v>
      </c>
      <c r="H147" s="3" t="s">
        <v>42</v>
      </c>
      <c r="I147" s="4">
        <v>0.48958333333333331</v>
      </c>
      <c r="J147" s="24">
        <v>45497</v>
      </c>
      <c r="K147" s="6"/>
      <c r="L147" s="4"/>
      <c r="M147" s="6"/>
      <c r="N147" s="6"/>
      <c r="O147" s="6"/>
      <c r="P147" s="6"/>
    </row>
    <row r="148" spans="1:16" ht="16.05" customHeight="1">
      <c r="A148" s="3" t="s">
        <v>17</v>
      </c>
      <c r="B148" s="3">
        <v>0</v>
      </c>
      <c r="C148" s="3">
        <v>1</v>
      </c>
      <c r="D148" s="3">
        <v>0</v>
      </c>
      <c r="E148" s="3">
        <v>5</v>
      </c>
      <c r="F148" s="3">
        <v>0</v>
      </c>
      <c r="G148" s="3" t="s">
        <v>42</v>
      </c>
      <c r="H148" s="3" t="s">
        <v>42</v>
      </c>
      <c r="I148" s="4">
        <v>0.50694444444444442</v>
      </c>
      <c r="J148" s="24">
        <v>45503</v>
      </c>
      <c r="K148" s="6"/>
      <c r="L148" s="4"/>
      <c r="M148" s="6"/>
      <c r="N148" s="6"/>
      <c r="O148" s="6"/>
      <c r="P148" s="6"/>
    </row>
    <row r="149" spans="1:16" ht="14.4">
      <c r="A149" s="3" t="s">
        <v>18</v>
      </c>
      <c r="B149" s="3">
        <v>0</v>
      </c>
      <c r="C149" s="3">
        <v>1</v>
      </c>
      <c r="D149" s="3">
        <v>0</v>
      </c>
      <c r="E149" s="3">
        <v>3</v>
      </c>
      <c r="F149" s="3">
        <v>2</v>
      </c>
      <c r="G149" s="3" t="s">
        <v>43</v>
      </c>
      <c r="H149" s="3" t="s">
        <v>54</v>
      </c>
      <c r="I149" s="4">
        <v>0.35694444444444445</v>
      </c>
      <c r="J149" s="5">
        <v>45084</v>
      </c>
      <c r="K149" s="6"/>
      <c r="L149" s="6"/>
      <c r="M149" s="6"/>
      <c r="N149" s="6"/>
      <c r="O149" s="6"/>
      <c r="P149" s="6"/>
    </row>
    <row r="150" spans="1:16" ht="15.75" customHeight="1">
      <c r="A150" s="3" t="s">
        <v>18</v>
      </c>
      <c r="B150" s="3">
        <v>0</v>
      </c>
      <c r="C150" s="3">
        <v>0</v>
      </c>
      <c r="D150" s="3">
        <v>0</v>
      </c>
      <c r="E150" s="3">
        <v>5</v>
      </c>
      <c r="F150" s="3">
        <v>2</v>
      </c>
      <c r="G150" s="3" t="s">
        <v>70</v>
      </c>
      <c r="H150" s="3" t="s">
        <v>42</v>
      </c>
      <c r="I150" s="4">
        <v>0.57847222222222228</v>
      </c>
      <c r="J150" s="5">
        <v>45103</v>
      </c>
      <c r="K150" s="6"/>
      <c r="L150" s="6"/>
      <c r="M150" s="6"/>
      <c r="N150" s="6"/>
      <c r="O150" s="6"/>
      <c r="P150" s="6"/>
    </row>
    <row r="151" spans="1:16" ht="15.75" customHeight="1">
      <c r="A151" s="3" t="s">
        <v>18</v>
      </c>
      <c r="B151" s="3">
        <v>0</v>
      </c>
      <c r="C151" s="3">
        <v>0</v>
      </c>
      <c r="D151" s="3">
        <v>0</v>
      </c>
      <c r="E151" s="3">
        <v>5</v>
      </c>
      <c r="F151" s="3">
        <v>0</v>
      </c>
      <c r="G151" s="3" t="s">
        <v>42</v>
      </c>
      <c r="H151" s="3" t="s">
        <v>42</v>
      </c>
      <c r="I151" s="4">
        <v>0.53472222222222221</v>
      </c>
      <c r="J151" s="5">
        <v>45136</v>
      </c>
      <c r="K151" s="6"/>
      <c r="L151" s="6"/>
      <c r="M151" s="6"/>
      <c r="N151" s="6"/>
      <c r="O151" s="6"/>
      <c r="P151" s="6"/>
    </row>
    <row r="152" spans="1:16" ht="15.75" customHeight="1">
      <c r="A152" s="3" t="s">
        <v>18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 t="s">
        <v>42</v>
      </c>
      <c r="H152" s="3" t="s">
        <v>42</v>
      </c>
      <c r="I152" s="4">
        <v>0.54375000000000007</v>
      </c>
      <c r="J152" s="5">
        <v>45142</v>
      </c>
      <c r="K152" s="6"/>
      <c r="L152" s="6"/>
      <c r="M152" s="6"/>
      <c r="N152" s="6"/>
      <c r="O152" s="6"/>
      <c r="P152" s="6"/>
    </row>
    <row r="153" spans="1:16" ht="15.75" customHeight="1">
      <c r="A153" s="3" t="s">
        <v>18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 t="s">
        <v>42</v>
      </c>
      <c r="H153" s="3" t="s">
        <v>293</v>
      </c>
      <c r="I153" s="4">
        <v>0.5395833333333333</v>
      </c>
      <c r="J153" s="5">
        <v>45148</v>
      </c>
      <c r="K153" s="6"/>
      <c r="L153" s="6"/>
      <c r="M153" s="6"/>
      <c r="N153" s="6"/>
      <c r="O153" s="6"/>
      <c r="P153" s="6"/>
    </row>
    <row r="154" spans="1:16" ht="15.75" customHeight="1">
      <c r="A154" s="3" t="s">
        <v>18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 t="s">
        <v>42</v>
      </c>
      <c r="H154" s="3" t="s">
        <v>42</v>
      </c>
      <c r="I154" s="4">
        <v>0.51597222222222217</v>
      </c>
      <c r="J154" s="5">
        <v>45153</v>
      </c>
      <c r="K154" s="6"/>
      <c r="L154" s="6"/>
      <c r="M154" s="6"/>
      <c r="N154" s="6"/>
      <c r="O154" s="6"/>
      <c r="P154" s="6"/>
    </row>
    <row r="155" spans="1:16" ht="15.75" customHeight="1">
      <c r="A155" s="3" t="s">
        <v>18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 t="s">
        <v>42</v>
      </c>
      <c r="H155" s="3" t="s">
        <v>42</v>
      </c>
      <c r="I155" s="4">
        <v>0.55555555555555558</v>
      </c>
      <c r="J155" s="5">
        <v>45160</v>
      </c>
      <c r="K155" s="6"/>
      <c r="L155" s="6"/>
      <c r="M155" s="6"/>
      <c r="N155" s="6"/>
      <c r="O155" s="6"/>
      <c r="P155" s="6"/>
    </row>
    <row r="156" spans="1:16" ht="15.75" customHeight="1">
      <c r="A156" s="3" t="s">
        <v>18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 t="s">
        <v>42</v>
      </c>
      <c r="H156" s="3" t="s">
        <v>42</v>
      </c>
      <c r="I156" s="4">
        <v>0.52916666666666667</v>
      </c>
      <c r="J156" s="5">
        <v>45189</v>
      </c>
      <c r="K156" s="6"/>
      <c r="L156" s="6"/>
      <c r="M156" s="6"/>
      <c r="N156" s="6"/>
      <c r="O156" s="6"/>
      <c r="P156" s="6"/>
    </row>
    <row r="157" spans="1:16" ht="16.05" customHeight="1">
      <c r="A157" s="3" t="s">
        <v>18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 t="s">
        <v>42</v>
      </c>
      <c r="H157" s="3" t="s">
        <v>42</v>
      </c>
      <c r="I157" s="4">
        <v>0.53541666666666665</v>
      </c>
      <c r="J157" s="5">
        <v>45196</v>
      </c>
      <c r="K157" s="6"/>
      <c r="L157" s="4"/>
      <c r="M157" s="6"/>
      <c r="N157" s="6"/>
      <c r="O157" s="6"/>
      <c r="P157" s="6"/>
    </row>
    <row r="158" spans="1:16" ht="16.05" customHeight="1">
      <c r="A158" s="3" t="s">
        <v>18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 t="s">
        <v>42</v>
      </c>
      <c r="H158" s="3" t="s">
        <v>42</v>
      </c>
      <c r="I158" s="98">
        <v>0.55694444444444446</v>
      </c>
      <c r="J158" s="24">
        <v>45204</v>
      </c>
      <c r="K158" s="6"/>
      <c r="L158" s="4"/>
      <c r="M158" s="6"/>
      <c r="N158" s="6"/>
      <c r="O158" s="6"/>
      <c r="P158" s="6"/>
    </row>
    <row r="159" spans="1:16" ht="16.05" customHeight="1">
      <c r="A159" s="3" t="s">
        <v>18</v>
      </c>
      <c r="B159" s="3">
        <v>5</v>
      </c>
      <c r="C159" s="3">
        <v>9</v>
      </c>
      <c r="D159" s="3">
        <v>0</v>
      </c>
      <c r="E159" s="3">
        <v>10</v>
      </c>
      <c r="F159" s="3">
        <v>0</v>
      </c>
      <c r="G159" s="3" t="s">
        <v>42</v>
      </c>
      <c r="H159" s="3" t="s">
        <v>743</v>
      </c>
      <c r="I159" s="98">
        <v>0.48333333333333334</v>
      </c>
      <c r="J159" s="24">
        <v>45422</v>
      </c>
      <c r="K159" s="6"/>
      <c r="L159" s="4"/>
      <c r="M159" s="6"/>
      <c r="N159" s="6"/>
      <c r="O159" s="6"/>
      <c r="P159" s="6"/>
    </row>
    <row r="160" spans="1:16" ht="16.05" customHeight="1">
      <c r="A160" s="3" t="s">
        <v>18</v>
      </c>
      <c r="B160" s="3">
        <v>0</v>
      </c>
      <c r="C160" s="3">
        <v>0</v>
      </c>
      <c r="D160" s="3">
        <v>0</v>
      </c>
      <c r="E160" s="3">
        <v>30</v>
      </c>
      <c r="F160" s="3">
        <v>0</v>
      </c>
      <c r="G160" s="3" t="s">
        <v>42</v>
      </c>
      <c r="H160" s="3" t="s">
        <v>42</v>
      </c>
      <c r="I160" s="4">
        <v>0.53680555555555554</v>
      </c>
      <c r="J160" s="24">
        <v>45489</v>
      </c>
      <c r="K160" s="6"/>
      <c r="L160" s="4"/>
      <c r="M160" s="6"/>
      <c r="N160" s="6"/>
      <c r="O160" s="6"/>
      <c r="P160" s="6"/>
    </row>
    <row r="161" spans="1:16" ht="16.05" customHeight="1">
      <c r="A161" s="3" t="s">
        <v>18</v>
      </c>
      <c r="B161" s="3">
        <v>0</v>
      </c>
      <c r="C161" s="3">
        <v>0</v>
      </c>
      <c r="D161" s="3">
        <v>0</v>
      </c>
      <c r="E161" s="3">
        <v>10</v>
      </c>
      <c r="F161" s="3">
        <v>0</v>
      </c>
      <c r="G161" s="3" t="s">
        <v>42</v>
      </c>
      <c r="H161" s="3" t="s">
        <v>293</v>
      </c>
      <c r="I161" s="4">
        <v>0.54305555555555551</v>
      </c>
      <c r="J161" s="24">
        <v>45492</v>
      </c>
      <c r="K161" s="6"/>
      <c r="L161" s="4"/>
      <c r="M161" s="6"/>
      <c r="N161" s="6"/>
      <c r="O161" s="6"/>
      <c r="P161" s="6"/>
    </row>
    <row r="162" spans="1:16" ht="16.05" customHeight="1">
      <c r="A162" s="3" t="s">
        <v>18</v>
      </c>
      <c r="B162" s="3">
        <v>0</v>
      </c>
      <c r="C162" s="3">
        <v>0</v>
      </c>
      <c r="D162" s="3">
        <v>0</v>
      </c>
      <c r="E162" s="3">
        <v>20</v>
      </c>
      <c r="F162" s="3">
        <v>0</v>
      </c>
      <c r="G162" s="3" t="s">
        <v>42</v>
      </c>
      <c r="H162" s="3" t="s">
        <v>42</v>
      </c>
      <c r="I162" s="4">
        <v>0.51875000000000004</v>
      </c>
      <c r="J162" s="24">
        <v>45497</v>
      </c>
      <c r="K162" s="6"/>
      <c r="L162" s="4"/>
      <c r="M162" s="6"/>
      <c r="N162" s="6"/>
      <c r="O162" s="6"/>
      <c r="P162" s="6"/>
    </row>
    <row r="163" spans="1:16" ht="16.05" customHeight="1">
      <c r="A163" s="3" t="s">
        <v>18</v>
      </c>
      <c r="B163" s="3">
        <v>0</v>
      </c>
      <c r="C163" s="3">
        <v>0</v>
      </c>
      <c r="D163" s="3">
        <v>0</v>
      </c>
      <c r="E163" s="3">
        <v>5</v>
      </c>
      <c r="F163" s="3">
        <v>5</v>
      </c>
      <c r="G163" s="3" t="s">
        <v>652</v>
      </c>
      <c r="H163" s="3" t="s">
        <v>42</v>
      </c>
      <c r="I163" s="4">
        <v>0.54166666666666663</v>
      </c>
      <c r="J163" s="24">
        <v>45503</v>
      </c>
      <c r="K163" s="6"/>
      <c r="L163" s="4"/>
      <c r="M163" s="6"/>
      <c r="N163" s="6"/>
      <c r="O163" s="6"/>
      <c r="P163" s="6"/>
    </row>
    <row r="164" spans="1:16" ht="14.4">
      <c r="A164" s="3" t="s">
        <v>55</v>
      </c>
      <c r="B164" s="3">
        <v>30</v>
      </c>
      <c r="C164" s="3">
        <v>0</v>
      </c>
      <c r="D164" s="3">
        <v>0</v>
      </c>
      <c r="E164" s="3">
        <v>10</v>
      </c>
      <c r="F164" s="3">
        <v>2</v>
      </c>
      <c r="G164" s="3" t="s">
        <v>42</v>
      </c>
      <c r="H164" s="3" t="s">
        <v>56</v>
      </c>
      <c r="I164" s="4">
        <v>0.38819444444444445</v>
      </c>
      <c r="J164" s="5">
        <v>45084</v>
      </c>
      <c r="K164" s="6"/>
      <c r="L164" s="6"/>
      <c r="M164" s="6"/>
      <c r="N164" s="6"/>
      <c r="O164" s="6"/>
      <c r="P164" s="6"/>
    </row>
    <row r="165" spans="1:16" ht="15.75" customHeight="1">
      <c r="A165" s="3" t="s">
        <v>55</v>
      </c>
      <c r="B165" s="3">
        <v>1</v>
      </c>
      <c r="C165" s="3">
        <v>0</v>
      </c>
      <c r="D165" s="3">
        <v>0</v>
      </c>
      <c r="E165" s="3">
        <v>4</v>
      </c>
      <c r="F165" s="3">
        <v>0</v>
      </c>
      <c r="G165" s="3" t="s">
        <v>42</v>
      </c>
      <c r="H165" s="3" t="s">
        <v>42</v>
      </c>
      <c r="I165" s="4">
        <v>0.6</v>
      </c>
      <c r="J165" s="5">
        <v>45103</v>
      </c>
      <c r="K165" s="6"/>
      <c r="L165" s="6"/>
      <c r="M165" s="6"/>
      <c r="N165" s="6"/>
      <c r="O165" s="6"/>
      <c r="P165" s="6"/>
    </row>
    <row r="166" spans="1:16" ht="15.75" customHeight="1">
      <c r="A166" s="3" t="s">
        <v>55</v>
      </c>
      <c r="B166" s="3">
        <v>0</v>
      </c>
      <c r="C166" s="3">
        <v>0</v>
      </c>
      <c r="D166" s="3">
        <v>0</v>
      </c>
      <c r="E166" s="3">
        <v>5</v>
      </c>
      <c r="F166" s="3">
        <v>0</v>
      </c>
      <c r="G166" s="3" t="s">
        <v>42</v>
      </c>
      <c r="H166" s="3" t="s">
        <v>42</v>
      </c>
      <c r="I166" s="4">
        <v>0.55138888888888882</v>
      </c>
      <c r="J166" s="5">
        <v>45136</v>
      </c>
      <c r="K166" s="6"/>
      <c r="L166" s="6"/>
      <c r="M166" s="6"/>
      <c r="N166" s="6"/>
      <c r="O166" s="6"/>
      <c r="P166" s="6"/>
    </row>
    <row r="167" spans="1:16" ht="15.75" customHeight="1">
      <c r="A167" s="3" t="s">
        <v>55</v>
      </c>
      <c r="B167" s="3">
        <v>0</v>
      </c>
      <c r="C167" s="3">
        <v>0</v>
      </c>
      <c r="D167" s="3">
        <v>1</v>
      </c>
      <c r="E167" s="3">
        <v>0</v>
      </c>
      <c r="F167" s="3">
        <v>0</v>
      </c>
      <c r="G167" s="3" t="s">
        <v>42</v>
      </c>
      <c r="H167" s="3" t="s">
        <v>42</v>
      </c>
      <c r="I167" s="4">
        <v>0.55902777777777779</v>
      </c>
      <c r="J167" s="5">
        <v>45142</v>
      </c>
      <c r="K167" s="6"/>
      <c r="L167" s="6"/>
      <c r="M167" s="6"/>
      <c r="N167" s="6"/>
      <c r="O167" s="6"/>
      <c r="P167" s="6"/>
    </row>
    <row r="168" spans="1:16" ht="15.75" customHeight="1">
      <c r="A168" s="3" t="s">
        <v>55</v>
      </c>
      <c r="B168" s="3">
        <v>0</v>
      </c>
      <c r="C168" s="3">
        <v>0</v>
      </c>
      <c r="D168" s="3">
        <v>1</v>
      </c>
      <c r="E168" s="3">
        <v>0</v>
      </c>
      <c r="F168" s="3">
        <v>0</v>
      </c>
      <c r="G168" s="3" t="s">
        <v>42</v>
      </c>
      <c r="H168" s="3" t="s">
        <v>42</v>
      </c>
      <c r="I168" s="4">
        <v>0.55972222222222223</v>
      </c>
      <c r="J168" s="5">
        <v>45148</v>
      </c>
      <c r="K168" s="6"/>
      <c r="L168" s="6"/>
      <c r="M168" s="6"/>
      <c r="N168" s="6"/>
      <c r="O168" s="6"/>
      <c r="P168" s="6"/>
    </row>
    <row r="169" spans="1:16" ht="15.75" customHeight="1">
      <c r="A169" s="3" t="s">
        <v>55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 t="s">
        <v>42</v>
      </c>
      <c r="H169" s="3" t="s">
        <v>42</v>
      </c>
      <c r="I169" s="4">
        <v>0.53333333333333333</v>
      </c>
      <c r="J169" s="5">
        <v>45153</v>
      </c>
      <c r="K169" s="6"/>
      <c r="L169" s="6"/>
      <c r="M169" s="6"/>
      <c r="N169" s="6"/>
      <c r="O169" s="6"/>
      <c r="P169" s="6"/>
    </row>
    <row r="170" spans="1:16" ht="15.75" customHeight="1">
      <c r="A170" s="3" t="s">
        <v>55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 t="s">
        <v>42</v>
      </c>
      <c r="H170" s="3" t="s">
        <v>42</v>
      </c>
      <c r="I170" s="4">
        <v>0.57361111111111118</v>
      </c>
      <c r="J170" s="5">
        <v>45160</v>
      </c>
      <c r="K170" s="6"/>
      <c r="L170" s="6"/>
      <c r="M170" s="6"/>
      <c r="N170" s="6"/>
      <c r="O170" s="6"/>
      <c r="P170" s="6"/>
    </row>
    <row r="171" spans="1:16" ht="15.75" customHeight="1">
      <c r="A171" s="3" t="s">
        <v>55</v>
      </c>
      <c r="B171" s="3">
        <v>0</v>
      </c>
      <c r="C171" s="3">
        <v>0</v>
      </c>
      <c r="D171" s="3">
        <v>1</v>
      </c>
      <c r="E171" s="3">
        <v>0</v>
      </c>
      <c r="F171" s="3">
        <v>1</v>
      </c>
      <c r="G171" s="3" t="s">
        <v>540</v>
      </c>
      <c r="H171" s="3" t="s">
        <v>42</v>
      </c>
      <c r="I171" s="4">
        <v>0.54583333333333328</v>
      </c>
      <c r="J171" s="5">
        <v>45189</v>
      </c>
      <c r="K171" s="6"/>
      <c r="L171" s="6"/>
      <c r="M171" s="6"/>
      <c r="N171" s="6"/>
      <c r="O171" s="6"/>
      <c r="P171" s="6"/>
    </row>
    <row r="172" spans="1:16" ht="16.05" customHeight="1">
      <c r="A172" s="3" t="s">
        <v>55</v>
      </c>
      <c r="B172" s="3">
        <v>0</v>
      </c>
      <c r="C172" s="3">
        <v>0</v>
      </c>
      <c r="D172" s="3">
        <v>0</v>
      </c>
      <c r="E172" s="3">
        <v>0</v>
      </c>
      <c r="F172" s="3">
        <v>1</v>
      </c>
      <c r="G172" s="3" t="s">
        <v>604</v>
      </c>
      <c r="H172" s="3" t="s">
        <v>42</v>
      </c>
      <c r="I172" s="53">
        <v>0.5493055555555556</v>
      </c>
      <c r="J172" s="5">
        <v>45196</v>
      </c>
      <c r="K172" s="6"/>
      <c r="L172" s="4"/>
      <c r="M172" s="6"/>
      <c r="N172" s="6"/>
      <c r="O172" s="6"/>
      <c r="P172" s="6"/>
    </row>
    <row r="173" spans="1:16" ht="16.05" customHeight="1">
      <c r="A173" s="3" t="s">
        <v>55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 t="s">
        <v>42</v>
      </c>
      <c r="H173" s="3" t="s">
        <v>42</v>
      </c>
      <c r="I173" s="98">
        <v>0.57291666666666663</v>
      </c>
      <c r="J173" s="24">
        <v>45204</v>
      </c>
      <c r="K173" s="6"/>
      <c r="L173" s="4"/>
      <c r="M173" s="6"/>
      <c r="N173" s="6"/>
      <c r="O173" s="6"/>
      <c r="P173" s="6"/>
    </row>
    <row r="174" spans="1:16" ht="16.05" customHeight="1">
      <c r="A174" s="3" t="s">
        <v>55</v>
      </c>
      <c r="B174" s="3">
        <v>8</v>
      </c>
      <c r="C174" s="3">
        <v>2</v>
      </c>
      <c r="D174" s="3">
        <v>0</v>
      </c>
      <c r="E174" s="3">
        <v>5</v>
      </c>
      <c r="F174" s="3">
        <v>0</v>
      </c>
      <c r="G174" s="3" t="s">
        <v>42</v>
      </c>
      <c r="H174" s="3" t="s">
        <v>744</v>
      </c>
      <c r="I174" s="98">
        <v>0.52916666666666667</v>
      </c>
      <c r="J174" s="24">
        <v>45422</v>
      </c>
      <c r="K174" s="6"/>
      <c r="L174" s="4"/>
      <c r="M174" s="6"/>
      <c r="N174" s="6"/>
      <c r="O174" s="6"/>
      <c r="P174" s="6"/>
    </row>
    <row r="175" spans="1:16" ht="16.05" customHeight="1">
      <c r="A175" s="3" t="s">
        <v>55</v>
      </c>
      <c r="B175" s="3">
        <v>0</v>
      </c>
      <c r="C175" s="3">
        <v>0</v>
      </c>
      <c r="D175" s="3">
        <v>0</v>
      </c>
      <c r="E175" s="3">
        <v>5</v>
      </c>
      <c r="F175" s="3">
        <v>3</v>
      </c>
      <c r="G175" s="3" t="s">
        <v>652</v>
      </c>
      <c r="H175" s="3" t="s">
        <v>42</v>
      </c>
      <c r="I175" s="4">
        <v>0.54722222222222228</v>
      </c>
      <c r="J175" s="24">
        <v>45489</v>
      </c>
      <c r="K175" s="6"/>
      <c r="L175" s="4"/>
      <c r="M175" s="6"/>
      <c r="N175" s="6"/>
      <c r="O175" s="6"/>
      <c r="P175" s="6"/>
    </row>
    <row r="176" spans="1:16" ht="16.05" customHeight="1">
      <c r="A176" s="3" t="s">
        <v>55</v>
      </c>
      <c r="B176" s="3">
        <v>0</v>
      </c>
      <c r="C176" s="3">
        <v>0</v>
      </c>
      <c r="D176" s="3" t="s">
        <v>780</v>
      </c>
      <c r="E176" s="3">
        <v>20</v>
      </c>
      <c r="F176" s="3">
        <v>3</v>
      </c>
      <c r="G176" s="3" t="s">
        <v>652</v>
      </c>
      <c r="H176" s="3" t="s">
        <v>42</v>
      </c>
      <c r="I176" s="4">
        <v>0.57986111111111116</v>
      </c>
      <c r="J176" s="24">
        <v>45492</v>
      </c>
      <c r="K176" s="6"/>
      <c r="L176" s="4"/>
      <c r="M176" s="6"/>
      <c r="N176" s="6"/>
      <c r="O176" s="6"/>
      <c r="P176" s="6"/>
    </row>
    <row r="177" spans="1:16" ht="16.05" customHeight="1">
      <c r="A177" s="3" t="s">
        <v>55</v>
      </c>
      <c r="B177" s="3">
        <v>0</v>
      </c>
      <c r="C177" s="3">
        <v>0</v>
      </c>
      <c r="D177" s="3">
        <v>0</v>
      </c>
      <c r="E177" s="3">
        <v>10</v>
      </c>
      <c r="F177" s="3">
        <v>4</v>
      </c>
      <c r="G177" s="3" t="s">
        <v>652</v>
      </c>
      <c r="H177" s="3" t="s">
        <v>42</v>
      </c>
      <c r="I177" s="4">
        <v>0.52986111111111112</v>
      </c>
      <c r="J177" s="24">
        <v>45497</v>
      </c>
      <c r="K177" s="6"/>
      <c r="L177" s="4"/>
      <c r="M177" s="6"/>
      <c r="N177" s="6"/>
      <c r="O177" s="6"/>
      <c r="P177" s="6"/>
    </row>
    <row r="178" spans="1:16" ht="16.05" customHeight="1">
      <c r="A178" s="3" t="s">
        <v>55</v>
      </c>
      <c r="B178" s="3">
        <v>0</v>
      </c>
      <c r="C178" s="3">
        <v>0</v>
      </c>
      <c r="D178" s="3">
        <v>1</v>
      </c>
      <c r="E178" s="3">
        <v>10</v>
      </c>
      <c r="F178" s="3">
        <v>0</v>
      </c>
      <c r="G178" s="3" t="s">
        <v>42</v>
      </c>
      <c r="H178" s="3" t="s">
        <v>811</v>
      </c>
      <c r="I178" s="4">
        <v>0.55555555555555558</v>
      </c>
      <c r="J178" s="24">
        <v>45503</v>
      </c>
      <c r="K178" s="6"/>
      <c r="L178" s="4"/>
      <c r="M178" s="6"/>
      <c r="N178" s="6"/>
      <c r="O178" s="6"/>
      <c r="P178" s="6"/>
    </row>
    <row r="179" spans="1:16" ht="14.4">
      <c r="A179" s="3" t="s">
        <v>20</v>
      </c>
      <c r="B179" s="3">
        <v>0</v>
      </c>
      <c r="C179" s="3">
        <v>0</v>
      </c>
      <c r="D179" s="3">
        <v>0</v>
      </c>
      <c r="E179" s="3">
        <v>6</v>
      </c>
      <c r="F179" s="3">
        <v>1</v>
      </c>
      <c r="G179" s="3" t="s">
        <v>47</v>
      </c>
      <c r="H179" s="3" t="s">
        <v>49</v>
      </c>
      <c r="I179" s="4">
        <v>0.42430555555555555</v>
      </c>
      <c r="J179" s="5">
        <v>45084</v>
      </c>
      <c r="K179" s="6"/>
      <c r="L179" s="6"/>
      <c r="M179" s="6"/>
      <c r="N179" s="6"/>
      <c r="O179" s="6"/>
      <c r="P179" s="6"/>
    </row>
    <row r="180" spans="1:16" ht="15.75" customHeight="1">
      <c r="A180" s="3" t="s">
        <v>20</v>
      </c>
      <c r="B180" s="3">
        <v>0</v>
      </c>
      <c r="C180" s="3">
        <v>0</v>
      </c>
      <c r="D180" s="3">
        <v>0</v>
      </c>
      <c r="E180" s="3">
        <v>4</v>
      </c>
      <c r="F180" s="3">
        <v>2</v>
      </c>
      <c r="G180" s="3" t="s">
        <v>43</v>
      </c>
      <c r="H180" s="3" t="s">
        <v>44</v>
      </c>
      <c r="I180" s="4">
        <v>0.625</v>
      </c>
      <c r="J180" s="5">
        <v>45103</v>
      </c>
      <c r="K180" s="6"/>
      <c r="L180" s="6"/>
      <c r="M180" s="6"/>
      <c r="N180" s="6"/>
      <c r="O180" s="6"/>
      <c r="P180" s="6"/>
    </row>
    <row r="181" spans="1:16" ht="15.75" customHeight="1">
      <c r="A181" s="3" t="s">
        <v>20</v>
      </c>
      <c r="B181" s="3">
        <v>0</v>
      </c>
      <c r="C181" s="3">
        <v>0</v>
      </c>
      <c r="D181" s="3">
        <v>0</v>
      </c>
      <c r="E181" s="3">
        <v>10</v>
      </c>
      <c r="F181" s="3">
        <v>0</v>
      </c>
      <c r="G181" s="3" t="s">
        <v>42</v>
      </c>
      <c r="H181" s="3" t="s">
        <v>42</v>
      </c>
      <c r="I181" s="4">
        <v>0.58194444444444449</v>
      </c>
      <c r="J181" s="5">
        <v>45136</v>
      </c>
      <c r="K181" s="6"/>
      <c r="L181" s="6"/>
      <c r="M181" s="6"/>
      <c r="N181" s="6"/>
      <c r="O181" s="6"/>
      <c r="P181" s="6"/>
    </row>
    <row r="182" spans="1:16" ht="15.75" customHeight="1">
      <c r="A182" s="3" t="s">
        <v>20</v>
      </c>
      <c r="B182" s="3">
        <v>0</v>
      </c>
      <c r="C182" s="3">
        <v>0</v>
      </c>
      <c r="D182" s="3">
        <v>0</v>
      </c>
      <c r="E182" s="3">
        <v>20</v>
      </c>
      <c r="F182" s="3">
        <v>0</v>
      </c>
      <c r="G182" s="3" t="s">
        <v>42</v>
      </c>
      <c r="H182" s="3" t="s">
        <v>42</v>
      </c>
      <c r="I182" s="4">
        <v>0.58124999999999993</v>
      </c>
      <c r="J182" s="5">
        <v>45142</v>
      </c>
      <c r="K182" s="6"/>
      <c r="L182" s="6"/>
      <c r="M182" s="6"/>
      <c r="N182" s="6"/>
      <c r="O182" s="6"/>
      <c r="P182" s="6"/>
    </row>
    <row r="183" spans="1:16" ht="15.75" customHeight="1">
      <c r="A183" s="3" t="s">
        <v>20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 t="s">
        <v>42</v>
      </c>
      <c r="H183" s="3" t="s">
        <v>42</v>
      </c>
      <c r="I183" s="4">
        <v>0.58680555555555558</v>
      </c>
      <c r="J183" s="5">
        <v>45148</v>
      </c>
      <c r="K183" s="6"/>
      <c r="L183" s="6"/>
      <c r="M183" s="6"/>
      <c r="N183" s="6"/>
      <c r="O183" s="6"/>
      <c r="P183" s="6"/>
    </row>
    <row r="184" spans="1:16" ht="15.75" customHeight="1">
      <c r="A184" s="3" t="s">
        <v>20</v>
      </c>
      <c r="B184" s="3">
        <v>0</v>
      </c>
      <c r="C184" s="3">
        <v>0</v>
      </c>
      <c r="D184" s="3">
        <v>0</v>
      </c>
      <c r="E184" s="3">
        <v>10</v>
      </c>
      <c r="F184" s="3">
        <v>0</v>
      </c>
      <c r="G184" s="3" t="s">
        <v>42</v>
      </c>
      <c r="H184" s="3" t="s">
        <v>42</v>
      </c>
      <c r="I184" s="4">
        <v>0.55208333333333337</v>
      </c>
      <c r="J184" s="5">
        <v>45153</v>
      </c>
      <c r="K184" s="6"/>
      <c r="L184" s="6"/>
      <c r="M184" s="6"/>
      <c r="N184" s="6"/>
      <c r="O184" s="6"/>
      <c r="P184" s="6"/>
    </row>
    <row r="185" spans="1:16" ht="15.75" customHeight="1">
      <c r="A185" s="3" t="s">
        <v>20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 t="s">
        <v>42</v>
      </c>
      <c r="H185" s="3" t="s">
        <v>293</v>
      </c>
      <c r="I185" s="4">
        <v>0.6020833333333333</v>
      </c>
      <c r="J185" s="5">
        <v>45160</v>
      </c>
      <c r="K185" s="6"/>
      <c r="L185" s="6"/>
      <c r="M185" s="6"/>
      <c r="N185" s="6"/>
      <c r="O185" s="6"/>
      <c r="P185" s="6"/>
    </row>
    <row r="186" spans="1:16" ht="15.75" customHeight="1">
      <c r="A186" s="3" t="s">
        <v>20</v>
      </c>
      <c r="B186" s="3">
        <v>0</v>
      </c>
      <c r="C186" s="3">
        <v>0</v>
      </c>
      <c r="D186" s="3">
        <v>0</v>
      </c>
      <c r="E186" s="3">
        <v>5</v>
      </c>
      <c r="F186" s="3">
        <v>0</v>
      </c>
      <c r="G186" s="3" t="s">
        <v>42</v>
      </c>
      <c r="H186" s="3" t="s">
        <v>42</v>
      </c>
      <c r="I186" s="4">
        <v>0.56805555555555554</v>
      </c>
      <c r="J186" s="5">
        <v>45189</v>
      </c>
      <c r="K186" s="6"/>
      <c r="L186" s="6"/>
      <c r="M186" s="6"/>
      <c r="N186" s="6"/>
      <c r="O186" s="6"/>
      <c r="P186" s="6"/>
    </row>
    <row r="187" spans="1:16" ht="16.05" customHeight="1">
      <c r="A187" s="3" t="s">
        <v>20</v>
      </c>
      <c r="B187" s="3">
        <v>0</v>
      </c>
      <c r="C187" s="3">
        <v>0</v>
      </c>
      <c r="D187" s="3">
        <v>0</v>
      </c>
      <c r="E187" s="3">
        <v>0</v>
      </c>
      <c r="F187" s="3">
        <v>2</v>
      </c>
      <c r="G187" s="3" t="s">
        <v>42</v>
      </c>
      <c r="H187" s="3" t="s">
        <v>42</v>
      </c>
      <c r="I187" s="4">
        <v>0.58333333333333337</v>
      </c>
      <c r="J187" s="5">
        <v>45196</v>
      </c>
      <c r="K187" s="6"/>
      <c r="L187" s="4"/>
      <c r="M187" s="6"/>
      <c r="N187" s="6"/>
      <c r="O187" s="6"/>
      <c r="P187" s="6"/>
    </row>
    <row r="188" spans="1:16" ht="16.05" customHeight="1">
      <c r="A188" s="3" t="s">
        <v>20</v>
      </c>
      <c r="B188" s="3">
        <v>0</v>
      </c>
      <c r="C188" s="3">
        <v>0</v>
      </c>
      <c r="D188" s="3">
        <v>0</v>
      </c>
      <c r="E188" s="3">
        <v>0</v>
      </c>
      <c r="F188" s="3">
        <v>4</v>
      </c>
      <c r="G188" s="3" t="s">
        <v>652</v>
      </c>
      <c r="H188" s="3" t="s">
        <v>42</v>
      </c>
      <c r="I188" s="98">
        <v>0.60833333333333328</v>
      </c>
      <c r="J188" s="24">
        <v>45204</v>
      </c>
      <c r="K188" s="6"/>
      <c r="L188" s="4"/>
      <c r="M188" s="6"/>
      <c r="N188" s="6"/>
      <c r="O188" s="6"/>
      <c r="P188" s="6"/>
    </row>
    <row r="189" spans="1:16" ht="16.05" customHeight="1">
      <c r="A189" s="3" t="s">
        <v>20</v>
      </c>
      <c r="B189" s="3">
        <v>0</v>
      </c>
      <c r="C189" s="3">
        <v>0</v>
      </c>
      <c r="D189" s="3">
        <v>0</v>
      </c>
      <c r="E189" s="3">
        <v>30</v>
      </c>
      <c r="F189" s="3">
        <v>0</v>
      </c>
      <c r="G189" s="3" t="s">
        <v>42</v>
      </c>
      <c r="H189" s="3" t="s">
        <v>721</v>
      </c>
      <c r="I189" s="4">
        <v>0.58472222222222225</v>
      </c>
      <c r="J189" s="24">
        <v>45489</v>
      </c>
      <c r="K189" s="6"/>
      <c r="L189" s="4"/>
      <c r="M189" s="6"/>
      <c r="N189" s="6"/>
      <c r="O189" s="6"/>
      <c r="P189" s="6"/>
    </row>
    <row r="190" spans="1:16" ht="16.05" customHeight="1">
      <c r="A190" s="3" t="s">
        <v>20</v>
      </c>
      <c r="B190" s="3">
        <v>0</v>
      </c>
      <c r="C190" s="3">
        <v>0</v>
      </c>
      <c r="D190" s="3">
        <v>0</v>
      </c>
      <c r="E190" s="3">
        <v>20</v>
      </c>
      <c r="F190" s="3">
        <v>0</v>
      </c>
      <c r="G190" s="3" t="s">
        <v>42</v>
      </c>
      <c r="H190" s="3" t="s">
        <v>717</v>
      </c>
      <c r="I190" s="98">
        <v>0.54722222222222228</v>
      </c>
      <c r="J190" s="24">
        <v>45497</v>
      </c>
      <c r="K190" s="6"/>
      <c r="L190" s="4"/>
      <c r="M190" s="6"/>
      <c r="N190" s="6"/>
      <c r="O190" s="6"/>
      <c r="P190" s="6"/>
    </row>
    <row r="191" spans="1:16" ht="16.05" customHeight="1">
      <c r="A191" s="3" t="s">
        <v>20</v>
      </c>
      <c r="B191" s="3">
        <v>0</v>
      </c>
      <c r="C191" s="3">
        <v>0</v>
      </c>
      <c r="D191" s="3">
        <v>0</v>
      </c>
      <c r="E191" s="3">
        <v>20</v>
      </c>
      <c r="F191" s="3">
        <v>0</v>
      </c>
      <c r="G191" s="3" t="s">
        <v>42</v>
      </c>
      <c r="H191" s="3" t="s">
        <v>43</v>
      </c>
      <c r="I191" s="4">
        <v>0.57361111111111107</v>
      </c>
      <c r="J191" s="24">
        <v>45503</v>
      </c>
      <c r="K191" s="6"/>
      <c r="L191" s="4"/>
      <c r="M191" s="6"/>
      <c r="N191" s="6"/>
      <c r="O191" s="6"/>
      <c r="P191" s="6"/>
    </row>
    <row r="192" spans="1:16" ht="14.4">
      <c r="A192" s="3" t="s">
        <v>21</v>
      </c>
      <c r="B192" s="3">
        <v>0</v>
      </c>
      <c r="C192" s="3">
        <v>0</v>
      </c>
      <c r="D192" s="3">
        <v>1</v>
      </c>
      <c r="E192" s="3">
        <v>10</v>
      </c>
      <c r="F192" s="3">
        <v>2</v>
      </c>
      <c r="G192" s="3" t="s">
        <v>57</v>
      </c>
      <c r="H192" s="3" t="s">
        <v>58</v>
      </c>
      <c r="I192" s="4">
        <v>0.44722222222222219</v>
      </c>
      <c r="J192" s="5">
        <v>45084</v>
      </c>
      <c r="K192" s="6"/>
      <c r="L192" s="6"/>
      <c r="M192" s="6"/>
      <c r="N192" s="6"/>
      <c r="O192" s="6"/>
      <c r="P192" s="6"/>
    </row>
    <row r="193" spans="1:16" ht="15.75" customHeight="1">
      <c r="A193" s="3" t="s">
        <v>21</v>
      </c>
      <c r="B193" s="3">
        <v>0</v>
      </c>
      <c r="C193" s="3">
        <v>0</v>
      </c>
      <c r="D193" s="3">
        <v>0</v>
      </c>
      <c r="E193" s="3">
        <v>3</v>
      </c>
      <c r="F193" s="3">
        <v>0</v>
      </c>
      <c r="G193" s="3" t="s">
        <v>71</v>
      </c>
      <c r="H193" s="3" t="s">
        <v>72</v>
      </c>
      <c r="I193" s="4">
        <v>0.65486111111111112</v>
      </c>
      <c r="J193" s="5">
        <v>45103</v>
      </c>
      <c r="K193" s="6"/>
      <c r="L193" s="6"/>
      <c r="M193" s="6"/>
      <c r="N193" s="6"/>
      <c r="O193" s="6"/>
      <c r="P193" s="6"/>
    </row>
    <row r="194" spans="1:16" ht="15.75" customHeight="1">
      <c r="A194" s="3" t="s">
        <v>21</v>
      </c>
      <c r="B194" s="3">
        <v>0</v>
      </c>
      <c r="C194" s="3">
        <v>0</v>
      </c>
      <c r="D194" s="3">
        <v>0</v>
      </c>
      <c r="E194" s="3">
        <v>10</v>
      </c>
      <c r="F194" s="3">
        <v>0</v>
      </c>
      <c r="G194" s="3" t="s">
        <v>42</v>
      </c>
      <c r="H194" s="3" t="s">
        <v>266</v>
      </c>
      <c r="I194" s="4">
        <v>0.61458333333333337</v>
      </c>
      <c r="J194" s="5">
        <v>45136</v>
      </c>
      <c r="K194" s="6"/>
      <c r="L194" s="6"/>
      <c r="M194" s="6"/>
      <c r="N194" s="6"/>
      <c r="O194" s="6"/>
      <c r="P194" s="6"/>
    </row>
    <row r="195" spans="1:16" ht="15.75" customHeight="1">
      <c r="A195" s="3" t="s">
        <v>21</v>
      </c>
      <c r="B195" s="3">
        <v>0</v>
      </c>
      <c r="C195" s="3">
        <v>0</v>
      </c>
      <c r="D195" s="3">
        <v>0</v>
      </c>
      <c r="E195" s="3">
        <v>20</v>
      </c>
      <c r="F195" s="3">
        <v>0</v>
      </c>
      <c r="G195" s="3" t="s">
        <v>42</v>
      </c>
      <c r="H195" s="3" t="s">
        <v>42</v>
      </c>
      <c r="I195" s="4">
        <v>0.62083333333333335</v>
      </c>
      <c r="J195" s="5">
        <v>45142</v>
      </c>
      <c r="K195" s="6"/>
      <c r="L195" s="6"/>
      <c r="M195" s="6"/>
      <c r="N195" s="6"/>
      <c r="O195" s="6"/>
      <c r="P195" s="6"/>
    </row>
    <row r="196" spans="1:16" ht="15.75" customHeight="1">
      <c r="A196" s="3" t="s">
        <v>21</v>
      </c>
      <c r="B196" s="3">
        <v>0</v>
      </c>
      <c r="C196" s="3">
        <v>0</v>
      </c>
      <c r="D196" s="3">
        <v>0</v>
      </c>
      <c r="E196" s="3">
        <v>10</v>
      </c>
      <c r="F196" s="3">
        <v>0</v>
      </c>
      <c r="G196" s="3" t="s">
        <v>42</v>
      </c>
      <c r="H196" s="3" t="s">
        <v>42</v>
      </c>
      <c r="I196" s="4">
        <v>0.61875000000000002</v>
      </c>
      <c r="J196" s="5">
        <v>45148</v>
      </c>
      <c r="K196" s="6"/>
      <c r="L196" s="6"/>
      <c r="M196" s="6"/>
      <c r="N196" s="6"/>
      <c r="O196" s="6"/>
      <c r="P196" s="6"/>
    </row>
    <row r="197" spans="1:16" ht="15.75" customHeight="1">
      <c r="A197" s="3" t="s">
        <v>21</v>
      </c>
      <c r="B197" s="3">
        <v>0</v>
      </c>
      <c r="C197" s="3">
        <v>0</v>
      </c>
      <c r="D197" s="3">
        <v>0</v>
      </c>
      <c r="E197" s="3">
        <v>10</v>
      </c>
      <c r="F197" s="3">
        <v>0</v>
      </c>
      <c r="G197" s="3" t="s">
        <v>42</v>
      </c>
      <c r="H197" s="3" t="s">
        <v>42</v>
      </c>
      <c r="I197" s="4">
        <v>0.58611111111111114</v>
      </c>
      <c r="J197" s="5">
        <v>45153</v>
      </c>
      <c r="K197" s="6"/>
      <c r="L197" s="6"/>
      <c r="M197" s="6"/>
      <c r="N197" s="6"/>
      <c r="O197" s="6"/>
      <c r="P197" s="6"/>
    </row>
    <row r="198" spans="1:16" ht="15.75" customHeight="1">
      <c r="A198" s="3" t="s">
        <v>21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 t="s">
        <v>42</v>
      </c>
      <c r="H198" s="3" t="s">
        <v>42</v>
      </c>
      <c r="I198" s="4">
        <v>0.6430555555555556</v>
      </c>
      <c r="J198" s="5">
        <v>45160</v>
      </c>
      <c r="K198" s="6"/>
      <c r="L198" s="6"/>
      <c r="M198" s="6"/>
      <c r="N198" s="6"/>
      <c r="O198" s="6"/>
      <c r="P198" s="6"/>
    </row>
    <row r="199" spans="1:16" ht="15.75" customHeight="1">
      <c r="A199" s="3" t="s">
        <v>21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 t="s">
        <v>42</v>
      </c>
      <c r="H199" s="3" t="s">
        <v>293</v>
      </c>
      <c r="I199" s="4">
        <v>0.6118055555555556</v>
      </c>
      <c r="J199" s="5">
        <v>45189</v>
      </c>
      <c r="K199" s="6"/>
      <c r="L199" s="6"/>
      <c r="M199" s="6"/>
      <c r="N199" s="6"/>
      <c r="O199" s="6"/>
      <c r="P199" s="6"/>
    </row>
    <row r="200" spans="1:16" ht="16.05" customHeight="1">
      <c r="A200" s="3" t="s">
        <v>21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 t="s">
        <v>42</v>
      </c>
      <c r="H200" s="3" t="s">
        <v>42</v>
      </c>
      <c r="I200" s="4">
        <v>0.61458333333333337</v>
      </c>
      <c r="J200" s="5">
        <v>45196</v>
      </c>
      <c r="K200" s="6"/>
      <c r="L200" s="4"/>
      <c r="M200" s="6"/>
      <c r="N200" s="6"/>
      <c r="O200" s="6"/>
      <c r="P200" s="6"/>
    </row>
    <row r="201" spans="1:16" ht="16.05" customHeight="1">
      <c r="A201" s="3" t="s">
        <v>21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 t="s">
        <v>42</v>
      </c>
      <c r="H201" s="3" t="s">
        <v>42</v>
      </c>
      <c r="I201" s="98">
        <v>0.65902777777777777</v>
      </c>
      <c r="J201" s="24">
        <v>45204</v>
      </c>
      <c r="K201" s="6"/>
      <c r="L201" s="4"/>
      <c r="M201" s="6"/>
      <c r="N201" s="6"/>
      <c r="O201" s="6"/>
      <c r="P201" s="6"/>
    </row>
    <row r="202" spans="1:16" ht="16.05" customHeight="1">
      <c r="A202" s="3" t="s">
        <v>21</v>
      </c>
      <c r="B202" s="3">
        <v>0</v>
      </c>
      <c r="C202" s="3">
        <v>0</v>
      </c>
      <c r="D202" s="3">
        <v>2</v>
      </c>
      <c r="E202" s="3">
        <v>10</v>
      </c>
      <c r="F202" s="3">
        <v>0</v>
      </c>
      <c r="G202" s="3" t="s">
        <v>43</v>
      </c>
      <c r="H202" s="3" t="s">
        <v>746</v>
      </c>
      <c r="I202" s="98"/>
      <c r="J202" s="24">
        <v>45422</v>
      </c>
      <c r="K202" s="6"/>
      <c r="L202" s="4"/>
      <c r="M202" s="6"/>
      <c r="N202" s="6"/>
      <c r="O202" s="6"/>
      <c r="P202" s="6"/>
    </row>
    <row r="203" spans="1:16" ht="16.05" customHeight="1">
      <c r="A203" s="3" t="s">
        <v>21</v>
      </c>
      <c r="B203" s="3">
        <v>0</v>
      </c>
      <c r="C203" s="3">
        <v>0</v>
      </c>
      <c r="D203" s="3">
        <v>2</v>
      </c>
      <c r="E203" s="3">
        <v>20</v>
      </c>
      <c r="F203" s="3">
        <v>0</v>
      </c>
      <c r="G203" s="3" t="s">
        <v>42</v>
      </c>
      <c r="H203" s="3" t="s">
        <v>42</v>
      </c>
      <c r="I203" s="4">
        <v>0.61388888888888893</v>
      </c>
      <c r="J203" s="24">
        <v>45489</v>
      </c>
      <c r="K203" s="6"/>
      <c r="L203" s="4"/>
      <c r="M203" s="6"/>
      <c r="N203" s="6"/>
      <c r="O203" s="6"/>
      <c r="P203" s="6"/>
    </row>
    <row r="204" spans="1:16" ht="16.05" customHeight="1">
      <c r="A204" s="3" t="s">
        <v>21</v>
      </c>
      <c r="B204" s="3">
        <v>0</v>
      </c>
      <c r="C204" s="3">
        <v>0</v>
      </c>
      <c r="D204" s="3">
        <v>0</v>
      </c>
      <c r="E204" s="3">
        <v>30</v>
      </c>
      <c r="F204" s="3">
        <v>0</v>
      </c>
      <c r="G204" s="3" t="s">
        <v>42</v>
      </c>
      <c r="H204" s="3" t="s">
        <v>792</v>
      </c>
      <c r="I204" s="4">
        <v>0.58194444444444449</v>
      </c>
      <c r="J204" s="24">
        <v>45497</v>
      </c>
      <c r="K204" s="6"/>
      <c r="L204" s="4"/>
      <c r="M204" s="6"/>
      <c r="N204" s="6"/>
      <c r="O204" s="6"/>
      <c r="P204" s="6"/>
    </row>
    <row r="205" spans="1:16" ht="16.05" customHeight="1">
      <c r="A205" s="3" t="s">
        <v>21</v>
      </c>
      <c r="B205" s="3">
        <v>0</v>
      </c>
      <c r="C205" s="3">
        <v>0</v>
      </c>
      <c r="D205" s="3">
        <v>0</v>
      </c>
      <c r="E205" s="3">
        <v>10</v>
      </c>
      <c r="F205" s="3">
        <v>2</v>
      </c>
      <c r="G205" s="3" t="s">
        <v>812</v>
      </c>
      <c r="H205" s="3" t="s">
        <v>43</v>
      </c>
      <c r="I205" s="4">
        <v>0.60277777777777775</v>
      </c>
      <c r="J205" s="24">
        <v>45503</v>
      </c>
      <c r="K205" s="6"/>
      <c r="L205" s="4"/>
      <c r="M205" s="6"/>
      <c r="N205" s="6"/>
      <c r="O205" s="6"/>
      <c r="P205" s="6"/>
    </row>
    <row r="206" spans="1:16" ht="14.4">
      <c r="A206" s="3" t="s">
        <v>22</v>
      </c>
      <c r="B206" s="3">
        <v>0</v>
      </c>
      <c r="C206" s="3">
        <v>0</v>
      </c>
      <c r="D206" s="3">
        <v>0</v>
      </c>
      <c r="E206" s="3">
        <v>2</v>
      </c>
      <c r="F206" s="3">
        <v>2</v>
      </c>
      <c r="G206" s="3" t="s">
        <v>42</v>
      </c>
      <c r="H206" s="3" t="s">
        <v>42</v>
      </c>
      <c r="I206" s="4">
        <v>0.4861111111111111</v>
      </c>
      <c r="J206" s="5">
        <v>45084</v>
      </c>
      <c r="K206" s="6"/>
      <c r="L206" s="6"/>
      <c r="M206" s="6"/>
      <c r="N206" s="6"/>
      <c r="O206" s="6"/>
      <c r="P206" s="6"/>
    </row>
    <row r="207" spans="1:16" ht="15.75" customHeight="1">
      <c r="A207" s="3" t="s">
        <v>22</v>
      </c>
      <c r="B207" s="3">
        <v>0</v>
      </c>
      <c r="C207" s="3">
        <v>1</v>
      </c>
      <c r="D207" s="3">
        <v>0</v>
      </c>
      <c r="E207" s="3">
        <v>4</v>
      </c>
      <c r="F207" s="3">
        <v>0</v>
      </c>
      <c r="G207" s="3" t="s">
        <v>42</v>
      </c>
      <c r="H207" s="3" t="s">
        <v>42</v>
      </c>
      <c r="I207" s="4">
        <v>0.68680555555555556</v>
      </c>
      <c r="J207" s="5">
        <v>45103</v>
      </c>
      <c r="K207" s="6"/>
      <c r="L207" s="6"/>
      <c r="M207" s="6"/>
      <c r="N207" s="6"/>
      <c r="O207" s="6"/>
      <c r="P207" s="6"/>
    </row>
    <row r="208" spans="1:16" ht="15.75" customHeight="1">
      <c r="A208" s="3" t="s">
        <v>22</v>
      </c>
      <c r="B208" s="3">
        <v>0</v>
      </c>
      <c r="C208" s="3">
        <v>0</v>
      </c>
      <c r="D208" s="3">
        <v>0</v>
      </c>
      <c r="E208" s="3">
        <v>5</v>
      </c>
      <c r="F208" s="3">
        <v>0</v>
      </c>
      <c r="G208" s="3" t="s">
        <v>42</v>
      </c>
      <c r="H208" s="3" t="s">
        <v>42</v>
      </c>
      <c r="I208" s="4">
        <v>0.64027777777777783</v>
      </c>
      <c r="J208" s="5">
        <v>45136</v>
      </c>
      <c r="K208" s="6"/>
      <c r="L208" s="6"/>
      <c r="M208" s="6"/>
      <c r="N208" s="6"/>
      <c r="O208" s="6"/>
      <c r="P208" s="6"/>
    </row>
    <row r="209" spans="1:16" ht="15.75" customHeight="1">
      <c r="A209" s="3" t="s">
        <v>22</v>
      </c>
      <c r="B209" s="3">
        <v>0</v>
      </c>
      <c r="C209" s="3">
        <v>0</v>
      </c>
      <c r="D209" s="3">
        <v>2</v>
      </c>
      <c r="E209" s="3">
        <v>0</v>
      </c>
      <c r="F209" s="3">
        <v>0</v>
      </c>
      <c r="G209" s="3" t="s">
        <v>42</v>
      </c>
      <c r="H209" s="3" t="s">
        <v>42</v>
      </c>
      <c r="I209" s="4">
        <v>0.6479166666666667</v>
      </c>
      <c r="J209" s="5">
        <v>45142</v>
      </c>
      <c r="K209" s="6"/>
      <c r="L209" s="6"/>
      <c r="M209" s="6"/>
      <c r="N209" s="6"/>
      <c r="O209" s="6"/>
      <c r="P209" s="6"/>
    </row>
    <row r="210" spans="1:16" ht="15.75" customHeight="1">
      <c r="A210" s="3" t="s">
        <v>22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 t="s">
        <v>42</v>
      </c>
      <c r="H210" s="3" t="s">
        <v>42</v>
      </c>
      <c r="I210" s="4">
        <v>0.64166666666666672</v>
      </c>
      <c r="J210" s="5">
        <v>45148</v>
      </c>
      <c r="K210" s="6"/>
      <c r="L210" s="6"/>
      <c r="M210" s="6"/>
      <c r="N210" s="6"/>
      <c r="O210" s="6"/>
      <c r="P210" s="6"/>
    </row>
    <row r="211" spans="1:16" ht="15.75" customHeight="1">
      <c r="A211" s="3" t="s">
        <v>22</v>
      </c>
      <c r="B211" s="3">
        <v>0</v>
      </c>
      <c r="C211" s="3">
        <v>0</v>
      </c>
      <c r="D211" s="3">
        <v>0</v>
      </c>
      <c r="E211" s="3">
        <v>2</v>
      </c>
      <c r="F211" s="3">
        <v>0</v>
      </c>
      <c r="G211" s="3" t="s">
        <v>42</v>
      </c>
      <c r="H211" s="3" t="s">
        <v>42</v>
      </c>
      <c r="I211" s="4">
        <v>0.60416666666666663</v>
      </c>
      <c r="J211" s="5">
        <v>45153</v>
      </c>
      <c r="K211" s="6"/>
      <c r="L211" s="6"/>
      <c r="M211" s="6"/>
      <c r="N211" s="6"/>
      <c r="O211" s="6"/>
      <c r="P211" s="6"/>
    </row>
    <row r="212" spans="1:16" ht="15.75" customHeight="1">
      <c r="A212" s="3" t="s">
        <v>22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 t="s">
        <v>42</v>
      </c>
      <c r="H212" s="3" t="s">
        <v>42</v>
      </c>
      <c r="I212" s="4">
        <v>0.6694444444444444</v>
      </c>
      <c r="J212" s="5">
        <v>45160</v>
      </c>
      <c r="K212" s="6"/>
      <c r="L212" s="6"/>
      <c r="M212" s="6"/>
      <c r="N212" s="6"/>
      <c r="O212" s="6"/>
      <c r="P212" s="6"/>
    </row>
    <row r="213" spans="1:16" ht="15.75" customHeight="1">
      <c r="A213" s="3" t="s">
        <v>22</v>
      </c>
      <c r="B213" s="3">
        <v>0</v>
      </c>
      <c r="C213" s="3">
        <v>7</v>
      </c>
      <c r="D213" s="3">
        <v>0</v>
      </c>
      <c r="E213" s="3">
        <v>0</v>
      </c>
      <c r="F213" s="3">
        <v>0</v>
      </c>
      <c r="G213" s="3" t="s">
        <v>42</v>
      </c>
      <c r="H213" s="3" t="s">
        <v>42</v>
      </c>
      <c r="I213" s="4">
        <v>0.63680555555555551</v>
      </c>
      <c r="J213" s="5">
        <v>45189</v>
      </c>
      <c r="K213" s="6"/>
      <c r="L213" s="6"/>
      <c r="M213" s="6"/>
      <c r="N213" s="6"/>
      <c r="O213" s="6"/>
      <c r="P213" s="6"/>
    </row>
    <row r="214" spans="1:16" ht="16.05" customHeight="1">
      <c r="A214" s="3" t="s">
        <v>22</v>
      </c>
      <c r="B214" s="3">
        <v>1</v>
      </c>
      <c r="C214" s="3">
        <v>4</v>
      </c>
      <c r="D214" s="3">
        <v>0</v>
      </c>
      <c r="E214" s="3">
        <v>0</v>
      </c>
      <c r="F214" s="3">
        <v>0</v>
      </c>
      <c r="G214" s="3" t="s">
        <v>42</v>
      </c>
      <c r="H214" s="3" t="s">
        <v>42</v>
      </c>
      <c r="I214" s="4">
        <v>0.64583333333333337</v>
      </c>
      <c r="J214" s="5">
        <v>45196</v>
      </c>
      <c r="K214" s="6"/>
      <c r="L214" s="4"/>
      <c r="M214" s="6"/>
      <c r="N214" s="6"/>
      <c r="O214" s="6"/>
      <c r="P214" s="6"/>
    </row>
    <row r="215" spans="1:16" ht="16.05" customHeight="1">
      <c r="A215" s="3" t="s">
        <v>22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 t="s">
        <v>42</v>
      </c>
      <c r="H215" s="3" t="s">
        <v>42</v>
      </c>
      <c r="I215" s="98">
        <v>0.68402777777777779</v>
      </c>
      <c r="J215" s="24">
        <v>45204</v>
      </c>
      <c r="K215" s="6"/>
      <c r="L215" s="4"/>
      <c r="M215" s="6"/>
      <c r="N215" s="6"/>
      <c r="O215" s="6"/>
      <c r="P215" s="6"/>
    </row>
    <row r="216" spans="1:16" ht="16.05" customHeight="1">
      <c r="A216" s="3" t="s">
        <v>22</v>
      </c>
      <c r="B216" s="3">
        <v>0</v>
      </c>
      <c r="C216" s="3">
        <v>2</v>
      </c>
      <c r="D216" s="3">
        <v>0</v>
      </c>
      <c r="E216" s="3">
        <v>5</v>
      </c>
      <c r="F216" s="3">
        <v>0</v>
      </c>
      <c r="G216" s="3" t="s">
        <v>42</v>
      </c>
      <c r="H216" s="3" t="s">
        <v>748</v>
      </c>
      <c r="I216" s="98">
        <v>0.63611111111111107</v>
      </c>
      <c r="J216" s="24">
        <v>45422</v>
      </c>
      <c r="K216" s="6"/>
      <c r="L216" s="4"/>
      <c r="M216" s="6"/>
      <c r="N216" s="6"/>
      <c r="O216" s="6"/>
      <c r="P216" s="6"/>
    </row>
    <row r="217" spans="1:16" ht="16.05" customHeight="1">
      <c r="A217" s="3" t="s">
        <v>22</v>
      </c>
      <c r="B217" s="3">
        <v>0</v>
      </c>
      <c r="C217" s="3">
        <v>0</v>
      </c>
      <c r="D217" s="3">
        <v>0</v>
      </c>
      <c r="E217" s="3">
        <v>10</v>
      </c>
      <c r="F217" s="3">
        <v>0</v>
      </c>
      <c r="G217" s="3" t="s">
        <v>42</v>
      </c>
      <c r="H217" s="3" t="s">
        <v>717</v>
      </c>
      <c r="I217" s="4">
        <v>0.63541666666666663</v>
      </c>
      <c r="J217" s="24">
        <v>45489</v>
      </c>
      <c r="K217" s="6"/>
      <c r="L217" s="4"/>
      <c r="M217" s="6"/>
      <c r="N217" s="6"/>
      <c r="O217" s="6"/>
      <c r="P217" s="6"/>
    </row>
    <row r="218" spans="1:16" ht="16.05" customHeight="1">
      <c r="A218" s="3" t="s">
        <v>22</v>
      </c>
      <c r="B218" s="3">
        <v>0</v>
      </c>
      <c r="C218" s="3">
        <v>0</v>
      </c>
      <c r="D218" s="3">
        <v>0</v>
      </c>
      <c r="E218" s="3">
        <v>20</v>
      </c>
      <c r="F218" s="3">
        <v>0</v>
      </c>
      <c r="G218" s="3" t="s">
        <v>42</v>
      </c>
      <c r="H218" s="3" t="s">
        <v>42</v>
      </c>
      <c r="I218" s="4">
        <v>0.6</v>
      </c>
      <c r="J218" s="24">
        <v>45497</v>
      </c>
      <c r="K218" s="6"/>
      <c r="L218" s="4"/>
      <c r="M218" s="6"/>
      <c r="N218" s="6"/>
      <c r="O218" s="6"/>
      <c r="P218" s="6"/>
    </row>
    <row r="219" spans="1:16" ht="16.05" customHeight="1">
      <c r="A219" s="3" t="s">
        <v>22</v>
      </c>
      <c r="B219" s="3">
        <v>0</v>
      </c>
      <c r="C219" s="3">
        <v>0</v>
      </c>
      <c r="D219" s="3">
        <v>0</v>
      </c>
      <c r="E219" s="3">
        <v>5</v>
      </c>
      <c r="F219" s="3">
        <v>0</v>
      </c>
      <c r="G219" s="3" t="s">
        <v>42</v>
      </c>
      <c r="H219" s="3" t="s">
        <v>42</v>
      </c>
      <c r="I219" s="4">
        <v>0.63194444444444442</v>
      </c>
      <c r="J219" s="24">
        <v>45503</v>
      </c>
      <c r="K219" s="6"/>
      <c r="L219" s="4"/>
      <c r="M219" s="6"/>
      <c r="N219" s="6"/>
      <c r="O219" s="6"/>
      <c r="P219" s="6"/>
    </row>
    <row r="220" spans="1:16" ht="14.4">
      <c r="A220" s="3" t="s">
        <v>24</v>
      </c>
      <c r="B220" s="3">
        <v>0</v>
      </c>
      <c r="C220" s="3">
        <v>0</v>
      </c>
      <c r="D220" s="3">
        <v>0</v>
      </c>
      <c r="E220" s="3">
        <v>3</v>
      </c>
      <c r="F220" s="3">
        <v>0</v>
      </c>
      <c r="G220" s="3" t="s">
        <v>59</v>
      </c>
      <c r="H220" s="3" t="s">
        <v>60</v>
      </c>
      <c r="I220" s="4">
        <v>0.50694444444444442</v>
      </c>
      <c r="J220" s="5">
        <v>45084</v>
      </c>
      <c r="K220" s="6"/>
      <c r="L220" s="6"/>
      <c r="M220" s="6"/>
      <c r="N220" s="6"/>
      <c r="O220" s="6"/>
      <c r="P220" s="6"/>
    </row>
    <row r="221" spans="1:16" ht="15.75" customHeight="1">
      <c r="A221" s="3" t="s">
        <v>24</v>
      </c>
      <c r="B221" s="3">
        <v>0</v>
      </c>
      <c r="C221" s="3">
        <v>0</v>
      </c>
      <c r="D221" s="3">
        <v>0</v>
      </c>
      <c r="E221" s="3">
        <v>2</v>
      </c>
      <c r="F221" s="3">
        <v>0</v>
      </c>
      <c r="G221" s="3" t="s">
        <v>42</v>
      </c>
      <c r="H221" s="3" t="s">
        <v>60</v>
      </c>
      <c r="I221" s="4">
        <v>0.7104166666666667</v>
      </c>
      <c r="J221" s="5">
        <v>45103</v>
      </c>
      <c r="K221" s="6"/>
      <c r="L221" s="6"/>
      <c r="M221" s="6"/>
      <c r="N221" s="6"/>
      <c r="O221" s="6"/>
      <c r="P221" s="6"/>
    </row>
    <row r="222" spans="1:16" ht="15.75" customHeight="1">
      <c r="A222" s="3" t="s">
        <v>24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 t="s">
        <v>42</v>
      </c>
      <c r="H222" s="3" t="s">
        <v>42</v>
      </c>
      <c r="I222" s="4">
        <v>0.66180555555555554</v>
      </c>
      <c r="J222" s="5">
        <v>45136</v>
      </c>
      <c r="K222" s="6"/>
      <c r="L222" s="6"/>
      <c r="M222" s="6"/>
      <c r="N222" s="6"/>
      <c r="O222" s="6"/>
      <c r="P222" s="6"/>
    </row>
    <row r="223" spans="1:16" ht="15.75" customHeight="1">
      <c r="A223" s="3" t="s">
        <v>24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 t="s">
        <v>42</v>
      </c>
      <c r="H223" s="3" t="s">
        <v>42</v>
      </c>
      <c r="I223" s="4">
        <v>0.66319444444444442</v>
      </c>
      <c r="J223" s="5">
        <v>45142</v>
      </c>
      <c r="K223" s="6"/>
      <c r="L223" s="6"/>
      <c r="M223" s="6"/>
      <c r="N223" s="6"/>
      <c r="O223" s="6"/>
      <c r="P223" s="6"/>
    </row>
    <row r="224" spans="1:16" ht="15.75" customHeight="1">
      <c r="A224" s="3" t="s">
        <v>24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 t="s">
        <v>42</v>
      </c>
      <c r="H224" s="3" t="s">
        <v>42</v>
      </c>
      <c r="I224" s="4">
        <v>0.65833333333333333</v>
      </c>
      <c r="J224" s="5">
        <v>45148</v>
      </c>
      <c r="K224" s="6"/>
      <c r="L224" s="6"/>
      <c r="M224" s="6"/>
      <c r="N224" s="6"/>
      <c r="O224" s="6"/>
      <c r="P224" s="6"/>
    </row>
    <row r="225" spans="1:16" ht="15.75" customHeight="1">
      <c r="A225" s="3" t="s">
        <v>24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 t="s">
        <v>42</v>
      </c>
      <c r="H225" s="3" t="s">
        <v>278</v>
      </c>
      <c r="I225" s="4">
        <v>0.62361111111111112</v>
      </c>
      <c r="J225" s="5">
        <v>45153</v>
      </c>
      <c r="K225" s="6"/>
      <c r="L225" s="6"/>
      <c r="M225" s="6"/>
      <c r="N225" s="6"/>
      <c r="O225" s="6"/>
      <c r="P225" s="6"/>
    </row>
    <row r="226" spans="1:16" ht="15.75" customHeight="1">
      <c r="A226" s="3" t="s">
        <v>24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 t="s">
        <v>42</v>
      </c>
      <c r="H226" s="3" t="s">
        <v>42</v>
      </c>
      <c r="I226" s="4">
        <v>0.68402777777777779</v>
      </c>
      <c r="J226" s="5">
        <v>45160</v>
      </c>
      <c r="K226" s="6"/>
      <c r="L226" s="6"/>
      <c r="M226" s="6"/>
      <c r="N226" s="6"/>
      <c r="O226" s="6"/>
      <c r="P226" s="6"/>
    </row>
    <row r="227" spans="1:16" ht="15.75" customHeight="1">
      <c r="A227" s="3" t="s">
        <v>24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 t="s">
        <v>42</v>
      </c>
      <c r="H227" s="3" t="s">
        <v>42</v>
      </c>
      <c r="I227" s="4">
        <v>0.65486111111111112</v>
      </c>
      <c r="J227" s="5">
        <v>45189</v>
      </c>
      <c r="K227" s="6"/>
      <c r="L227" s="6"/>
      <c r="M227" s="6"/>
      <c r="N227" s="6"/>
      <c r="O227" s="6"/>
      <c r="P227" s="6"/>
    </row>
    <row r="228" spans="1:16" ht="16.05" customHeight="1">
      <c r="A228" s="3" t="s">
        <v>24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 t="s">
        <v>42</v>
      </c>
      <c r="H228" s="3" t="s">
        <v>42</v>
      </c>
      <c r="I228" s="4">
        <v>0.66666666666666663</v>
      </c>
      <c r="J228" s="5">
        <v>45196</v>
      </c>
      <c r="K228" s="6"/>
      <c r="L228" s="4"/>
      <c r="M228" s="6"/>
      <c r="N228" s="6"/>
      <c r="O228" s="6"/>
      <c r="P228" s="6"/>
    </row>
    <row r="229" spans="1:16" ht="16.05" customHeight="1">
      <c r="A229" s="3" t="s">
        <v>24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 t="s">
        <v>42</v>
      </c>
      <c r="H229" s="3" t="s">
        <v>42</v>
      </c>
      <c r="I229" s="98">
        <v>0.71180555555555547</v>
      </c>
      <c r="J229" s="24">
        <v>45204</v>
      </c>
      <c r="K229" s="6"/>
      <c r="L229" s="4"/>
      <c r="M229" s="6"/>
      <c r="N229" s="6"/>
      <c r="O229" s="6"/>
      <c r="P229" s="6"/>
    </row>
    <row r="230" spans="1:16" ht="16.05" customHeight="1">
      <c r="A230" s="3" t="s">
        <v>24</v>
      </c>
      <c r="B230" s="3">
        <v>0</v>
      </c>
      <c r="C230" s="3">
        <v>0</v>
      </c>
      <c r="D230" s="3">
        <v>0</v>
      </c>
      <c r="E230" s="3">
        <v>5</v>
      </c>
      <c r="F230" s="3">
        <v>0</v>
      </c>
      <c r="G230" s="3" t="s">
        <v>42</v>
      </c>
      <c r="H230" s="3" t="s">
        <v>749</v>
      </c>
      <c r="I230" s="98">
        <v>0.65486111111111112</v>
      </c>
      <c r="J230" s="24">
        <v>45422</v>
      </c>
      <c r="K230" s="6"/>
      <c r="L230" s="4"/>
      <c r="M230" s="6"/>
      <c r="N230" s="6"/>
      <c r="O230" s="6"/>
      <c r="P230" s="6"/>
    </row>
    <row r="231" spans="1:16" ht="16.05" customHeight="1">
      <c r="A231" s="3" t="s">
        <v>24</v>
      </c>
      <c r="B231" s="3">
        <v>0</v>
      </c>
      <c r="C231" s="3">
        <v>0</v>
      </c>
      <c r="D231" s="3">
        <v>0</v>
      </c>
      <c r="E231" s="3">
        <v>10</v>
      </c>
      <c r="F231" s="3">
        <v>0</v>
      </c>
      <c r="G231" s="3" t="s">
        <v>42</v>
      </c>
      <c r="H231" s="3" t="s">
        <v>43</v>
      </c>
      <c r="I231" s="98">
        <v>0.65138888888888891</v>
      </c>
      <c r="J231" s="24">
        <v>45489</v>
      </c>
      <c r="K231" s="6"/>
      <c r="L231" s="4"/>
      <c r="M231" s="6"/>
      <c r="N231" s="6"/>
      <c r="O231" s="6"/>
      <c r="P231" s="6"/>
    </row>
    <row r="232" spans="1:16" ht="16.05" customHeight="1">
      <c r="A232" s="3" t="s">
        <v>24</v>
      </c>
      <c r="B232" s="3">
        <v>0</v>
      </c>
      <c r="C232" s="3">
        <v>0</v>
      </c>
      <c r="D232" s="3">
        <v>0</v>
      </c>
      <c r="E232" s="3">
        <v>10</v>
      </c>
      <c r="F232" s="3">
        <v>0</v>
      </c>
      <c r="G232" s="3" t="s">
        <v>42</v>
      </c>
      <c r="H232" s="3" t="s">
        <v>43</v>
      </c>
      <c r="I232" s="98">
        <v>0.63680555555555551</v>
      </c>
      <c r="J232" s="24">
        <v>45492</v>
      </c>
      <c r="K232" s="6"/>
      <c r="L232" s="4"/>
      <c r="M232" s="6"/>
      <c r="N232" s="6"/>
      <c r="O232" s="6"/>
      <c r="P232" s="6"/>
    </row>
    <row r="233" spans="1:16" ht="16.05" customHeight="1">
      <c r="A233" s="3" t="s">
        <v>24</v>
      </c>
      <c r="B233" s="3">
        <v>0</v>
      </c>
      <c r="C233" s="3">
        <v>0</v>
      </c>
      <c r="D233" s="3">
        <v>0</v>
      </c>
      <c r="E233" s="3">
        <v>10</v>
      </c>
      <c r="F233" s="3">
        <v>0</v>
      </c>
      <c r="G233" s="3" t="s">
        <v>42</v>
      </c>
      <c r="H233" s="3" t="s">
        <v>42</v>
      </c>
      <c r="I233" s="98">
        <v>0.6118055555555556</v>
      </c>
      <c r="J233" s="24">
        <v>45497</v>
      </c>
      <c r="K233" s="6"/>
      <c r="L233" s="4"/>
      <c r="M233" s="6"/>
      <c r="N233" s="6"/>
      <c r="O233" s="6"/>
      <c r="P233" s="6"/>
    </row>
    <row r="234" spans="1:16" ht="16.05" customHeight="1">
      <c r="A234" s="3" t="s">
        <v>24</v>
      </c>
      <c r="B234" s="3">
        <v>0</v>
      </c>
      <c r="C234" s="3">
        <v>0</v>
      </c>
      <c r="D234" s="3">
        <v>0</v>
      </c>
      <c r="E234" s="3">
        <v>5</v>
      </c>
      <c r="F234" s="3">
        <v>0</v>
      </c>
      <c r="G234" s="3" t="s">
        <v>42</v>
      </c>
      <c r="H234" s="3" t="s">
        <v>42</v>
      </c>
      <c r="I234" s="4">
        <v>0.65138888888888891</v>
      </c>
      <c r="J234" s="24">
        <v>45503</v>
      </c>
      <c r="K234" s="6"/>
      <c r="L234" s="4"/>
      <c r="M234" s="6"/>
      <c r="N234" s="6"/>
      <c r="O234" s="6"/>
      <c r="P234" s="6"/>
    </row>
    <row r="235" spans="1:16" ht="14.4">
      <c r="A235" s="3" t="s">
        <v>25</v>
      </c>
      <c r="B235" s="3">
        <v>0</v>
      </c>
      <c r="C235" s="3">
        <v>20</v>
      </c>
      <c r="D235" s="3">
        <v>0</v>
      </c>
      <c r="E235" s="3">
        <v>4</v>
      </c>
      <c r="F235" s="3">
        <v>0</v>
      </c>
      <c r="G235" s="3" t="s">
        <v>43</v>
      </c>
      <c r="H235" s="3" t="s">
        <v>42</v>
      </c>
      <c r="I235" s="4">
        <v>0.55138888888888882</v>
      </c>
      <c r="J235" s="5">
        <v>45084</v>
      </c>
      <c r="K235" s="6"/>
      <c r="L235" s="6"/>
      <c r="M235" s="6"/>
      <c r="N235" s="6"/>
      <c r="O235" s="6"/>
      <c r="P235" s="6"/>
    </row>
    <row r="236" spans="1:16" ht="15.75" customHeight="1">
      <c r="A236" s="3" t="s">
        <v>25</v>
      </c>
      <c r="B236" s="3">
        <v>3</v>
      </c>
      <c r="C236" s="3">
        <v>2</v>
      </c>
      <c r="D236" s="3">
        <v>0</v>
      </c>
      <c r="E236" s="3">
        <v>8</v>
      </c>
      <c r="F236" s="3">
        <v>0</v>
      </c>
      <c r="G236" s="3" t="s">
        <v>73</v>
      </c>
      <c r="H236" s="3" t="s">
        <v>49</v>
      </c>
      <c r="I236" s="4">
        <v>0.72986111111111107</v>
      </c>
      <c r="J236" s="5">
        <v>45103</v>
      </c>
      <c r="K236" s="6"/>
      <c r="L236" s="6"/>
      <c r="M236" s="6"/>
      <c r="N236" s="6"/>
      <c r="O236" s="6"/>
      <c r="P236" s="6"/>
    </row>
    <row r="237" spans="1:16" ht="15.75" customHeight="1">
      <c r="A237" s="3" t="s">
        <v>25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 t="s">
        <v>42</v>
      </c>
      <c r="H237" s="3" t="s">
        <v>42</v>
      </c>
      <c r="I237" s="4">
        <v>0.68055555555555547</v>
      </c>
      <c r="J237" s="5">
        <v>45136</v>
      </c>
      <c r="K237" s="6"/>
      <c r="L237" s="6"/>
      <c r="M237" s="6"/>
      <c r="N237" s="6"/>
      <c r="O237" s="6"/>
      <c r="P237" s="6"/>
    </row>
    <row r="238" spans="1:16" ht="15.75" customHeight="1">
      <c r="A238" s="3" t="s">
        <v>25</v>
      </c>
      <c r="B238" s="3">
        <v>0</v>
      </c>
      <c r="C238" s="3">
        <v>0</v>
      </c>
      <c r="D238" s="3">
        <v>0</v>
      </c>
      <c r="E238" s="3">
        <v>20</v>
      </c>
      <c r="F238" s="3">
        <v>0</v>
      </c>
      <c r="G238" s="3" t="s">
        <v>42</v>
      </c>
      <c r="H238" s="3" t="s">
        <v>42</v>
      </c>
      <c r="I238" s="4">
        <v>0.6743055555555556</v>
      </c>
      <c r="J238" s="5">
        <v>45142</v>
      </c>
      <c r="K238" s="6"/>
      <c r="L238" s="6"/>
      <c r="M238" s="6"/>
      <c r="N238" s="6"/>
      <c r="O238" s="6"/>
      <c r="P238" s="6"/>
    </row>
    <row r="239" spans="1:16" ht="15.75" customHeight="1">
      <c r="A239" s="3" t="s">
        <v>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 t="s">
        <v>42</v>
      </c>
      <c r="H239" s="3" t="s">
        <v>42</v>
      </c>
      <c r="I239" s="4">
        <v>0.68611111111111101</v>
      </c>
      <c r="J239" s="5">
        <v>45148</v>
      </c>
      <c r="K239" s="6"/>
      <c r="L239" s="6"/>
      <c r="M239" s="6"/>
      <c r="N239" s="6"/>
      <c r="O239" s="6"/>
      <c r="P239" s="6"/>
    </row>
    <row r="240" spans="1:16" ht="15.75" customHeight="1">
      <c r="A240" s="3" t="s">
        <v>25</v>
      </c>
      <c r="B240" s="3">
        <v>0</v>
      </c>
      <c r="C240" s="3">
        <v>0</v>
      </c>
      <c r="D240" s="3">
        <v>0</v>
      </c>
      <c r="E240" s="3">
        <v>10</v>
      </c>
      <c r="F240" s="3">
        <v>0</v>
      </c>
      <c r="G240" s="3" t="s">
        <v>42</v>
      </c>
      <c r="H240" s="3" t="s">
        <v>42</v>
      </c>
      <c r="I240" s="4">
        <v>0.63472222222222219</v>
      </c>
      <c r="J240" s="5">
        <v>45153</v>
      </c>
      <c r="K240" s="6"/>
      <c r="L240" s="6"/>
      <c r="M240" s="6"/>
      <c r="N240" s="6"/>
      <c r="O240" s="6"/>
      <c r="P240" s="6"/>
    </row>
    <row r="241" spans="1:16" ht="15.75" customHeight="1">
      <c r="A241" s="3" t="s">
        <v>25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 t="s">
        <v>42</v>
      </c>
      <c r="H241" s="3" t="s">
        <v>42</v>
      </c>
      <c r="I241" s="4">
        <v>0.70833333333333337</v>
      </c>
      <c r="J241" s="5">
        <v>45160</v>
      </c>
      <c r="K241" s="6"/>
      <c r="L241" s="6"/>
      <c r="M241" s="6"/>
      <c r="N241" s="6"/>
      <c r="O241" s="6"/>
      <c r="P241" s="6"/>
    </row>
    <row r="242" spans="1:16" ht="15.75" customHeight="1">
      <c r="A242" s="3" t="s">
        <v>25</v>
      </c>
      <c r="B242" s="3">
        <v>0</v>
      </c>
      <c r="C242" s="3">
        <v>0</v>
      </c>
      <c r="D242" s="3">
        <v>1</v>
      </c>
      <c r="E242" s="3">
        <v>0</v>
      </c>
      <c r="F242" s="3">
        <v>0</v>
      </c>
      <c r="G242" s="3" t="s">
        <v>329</v>
      </c>
      <c r="H242" s="3" t="s">
        <v>42</v>
      </c>
      <c r="I242" s="4">
        <v>0.67361111111111116</v>
      </c>
      <c r="J242" s="5">
        <v>45189</v>
      </c>
      <c r="K242" s="6"/>
      <c r="L242" s="6"/>
      <c r="M242" s="6"/>
      <c r="N242" s="6"/>
      <c r="O242" s="6"/>
      <c r="P242" s="6"/>
    </row>
    <row r="243" spans="1:16" ht="16.05" customHeight="1">
      <c r="A243" s="3" t="s">
        <v>25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 t="s">
        <v>42</v>
      </c>
      <c r="H243" s="3" t="s">
        <v>42</v>
      </c>
      <c r="I243" s="4">
        <v>0.68402777777777779</v>
      </c>
      <c r="J243" s="5">
        <v>45196</v>
      </c>
      <c r="K243" s="6"/>
      <c r="L243" s="4"/>
      <c r="M243" s="6"/>
      <c r="N243" s="6"/>
      <c r="O243" s="6"/>
      <c r="P243" s="6"/>
    </row>
    <row r="244" spans="1:16" ht="16.05" customHeight="1">
      <c r="A244" s="3" t="s">
        <v>25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 t="s">
        <v>42</v>
      </c>
      <c r="H244" s="3" t="s">
        <v>42</v>
      </c>
      <c r="I244" s="98">
        <v>0.7270833333333333</v>
      </c>
      <c r="J244" s="24">
        <v>45204</v>
      </c>
      <c r="K244" s="6"/>
      <c r="L244" s="4"/>
      <c r="M244" s="6"/>
      <c r="N244" s="6"/>
      <c r="O244" s="6"/>
      <c r="P244" s="6"/>
    </row>
    <row r="245" spans="1:16" ht="16.05" customHeight="1">
      <c r="A245" s="3" t="s">
        <v>25</v>
      </c>
      <c r="B245" s="3">
        <v>0</v>
      </c>
      <c r="C245" s="3">
        <v>0</v>
      </c>
      <c r="D245" s="3">
        <v>0</v>
      </c>
      <c r="E245" s="3">
        <v>5</v>
      </c>
      <c r="F245" s="3">
        <v>0</v>
      </c>
      <c r="G245" s="3" t="s">
        <v>42</v>
      </c>
      <c r="H245" s="3" t="s">
        <v>43</v>
      </c>
      <c r="I245" s="98">
        <v>0.66874999999999996</v>
      </c>
      <c r="J245" s="24">
        <v>45422</v>
      </c>
      <c r="K245" s="6"/>
      <c r="L245" s="4"/>
      <c r="M245" s="6"/>
      <c r="N245" s="6"/>
      <c r="O245" s="6"/>
      <c r="P245" s="6"/>
    </row>
    <row r="246" spans="1:16" ht="16.05" customHeight="1">
      <c r="A246" s="3" t="s">
        <v>25</v>
      </c>
      <c r="B246" s="3">
        <v>0</v>
      </c>
      <c r="C246" s="3">
        <v>0</v>
      </c>
      <c r="D246" s="3">
        <v>0</v>
      </c>
      <c r="E246" s="3">
        <v>10</v>
      </c>
      <c r="F246" s="3">
        <v>0</v>
      </c>
      <c r="G246" s="3" t="s">
        <v>42</v>
      </c>
      <c r="H246" s="3" t="s">
        <v>42</v>
      </c>
      <c r="I246" s="98">
        <v>0.66527777777777775</v>
      </c>
      <c r="J246" s="24">
        <v>45489</v>
      </c>
      <c r="K246" s="6"/>
      <c r="L246" s="4"/>
      <c r="M246" s="6"/>
      <c r="N246" s="6"/>
      <c r="O246" s="6"/>
      <c r="P246" s="6"/>
    </row>
    <row r="247" spans="1:16" ht="16.05" customHeight="1">
      <c r="A247" s="3" t="s">
        <v>25</v>
      </c>
      <c r="B247" s="3">
        <v>0</v>
      </c>
      <c r="C247" s="3">
        <v>0</v>
      </c>
      <c r="D247" s="3">
        <v>0</v>
      </c>
      <c r="E247" s="3">
        <v>10</v>
      </c>
      <c r="F247" s="3">
        <v>0</v>
      </c>
      <c r="G247" s="3" t="s">
        <v>42</v>
      </c>
      <c r="H247" s="3" t="s">
        <v>43</v>
      </c>
      <c r="I247" s="4">
        <v>0.6333333333333333</v>
      </c>
      <c r="J247" s="24">
        <v>45497</v>
      </c>
      <c r="K247" s="6"/>
      <c r="L247" s="4"/>
      <c r="M247" s="6"/>
      <c r="N247" s="6"/>
      <c r="O247" s="6"/>
      <c r="P247" s="6"/>
    </row>
    <row r="248" spans="1:16" ht="16.05" customHeight="1">
      <c r="A248" s="3" t="s">
        <v>25</v>
      </c>
      <c r="B248" s="3">
        <v>0</v>
      </c>
      <c r="C248" s="3">
        <v>0</v>
      </c>
      <c r="D248" s="3">
        <v>0</v>
      </c>
      <c r="E248" s="3">
        <v>10</v>
      </c>
      <c r="F248" s="3">
        <v>0</v>
      </c>
      <c r="G248" s="3" t="s">
        <v>42</v>
      </c>
      <c r="H248" s="3" t="s">
        <v>43</v>
      </c>
      <c r="I248" s="4">
        <v>0.66319444444444442</v>
      </c>
      <c r="J248" s="24">
        <v>45503</v>
      </c>
      <c r="K248" s="6"/>
      <c r="L248" s="4"/>
      <c r="M248" s="6"/>
      <c r="N248" s="6"/>
      <c r="O248" s="6"/>
      <c r="P248" s="6"/>
    </row>
    <row r="249" spans="1:16" ht="15.75" customHeight="1">
      <c r="A249" s="3" t="s">
        <v>26</v>
      </c>
      <c r="B249" s="3">
        <v>20</v>
      </c>
      <c r="C249" s="3">
        <v>0</v>
      </c>
      <c r="D249" s="3">
        <v>0</v>
      </c>
      <c r="E249" s="3">
        <v>5</v>
      </c>
      <c r="F249" s="3">
        <v>0</v>
      </c>
      <c r="G249" s="3" t="s">
        <v>59</v>
      </c>
      <c r="H249" s="3" t="s">
        <v>42</v>
      </c>
      <c r="I249" s="4">
        <v>0.56388888888888888</v>
      </c>
      <c r="J249" s="5">
        <v>45084</v>
      </c>
      <c r="K249" s="6"/>
      <c r="L249" s="6"/>
      <c r="M249" s="6"/>
      <c r="N249" s="6"/>
      <c r="O249" s="6"/>
      <c r="P249" s="6"/>
    </row>
    <row r="250" spans="1:16" ht="15.75" customHeight="1">
      <c r="A250" s="3" t="s">
        <v>26</v>
      </c>
      <c r="B250" s="3">
        <v>30</v>
      </c>
      <c r="C250" s="3">
        <v>0</v>
      </c>
      <c r="D250" s="3">
        <v>0</v>
      </c>
      <c r="E250" s="3">
        <v>8</v>
      </c>
      <c r="F250" s="3">
        <v>0</v>
      </c>
      <c r="G250" s="3" t="s">
        <v>43</v>
      </c>
      <c r="H250" s="3" t="s">
        <v>42</v>
      </c>
      <c r="I250" s="4">
        <v>0.75347222222222221</v>
      </c>
      <c r="J250" s="5">
        <v>45103</v>
      </c>
      <c r="K250" s="6"/>
      <c r="L250" s="6"/>
      <c r="M250" s="6"/>
      <c r="N250" s="6"/>
      <c r="O250" s="6"/>
      <c r="P250" s="6"/>
    </row>
    <row r="251" spans="1:16" ht="15.75" customHeight="1">
      <c r="A251" s="3" t="s">
        <v>26</v>
      </c>
      <c r="B251" s="3">
        <v>2</v>
      </c>
      <c r="C251" s="3">
        <v>0</v>
      </c>
      <c r="D251" s="3">
        <v>0</v>
      </c>
      <c r="E251" s="3">
        <v>10</v>
      </c>
      <c r="F251" s="3">
        <v>0</v>
      </c>
      <c r="G251" s="3" t="s">
        <v>42</v>
      </c>
      <c r="H251" s="3" t="s">
        <v>42</v>
      </c>
      <c r="I251" s="4">
        <v>0.6972222222222223</v>
      </c>
      <c r="J251" s="5">
        <v>45136</v>
      </c>
      <c r="K251" s="6"/>
      <c r="L251" s="6"/>
      <c r="M251" s="6"/>
      <c r="N251" s="6"/>
      <c r="O251" s="6"/>
      <c r="P251" s="6"/>
    </row>
    <row r="252" spans="1:16" ht="15.75" customHeight="1">
      <c r="A252" s="3" t="s">
        <v>26</v>
      </c>
      <c r="B252" s="3">
        <v>0</v>
      </c>
      <c r="C252" s="3">
        <v>0</v>
      </c>
      <c r="D252" s="3">
        <v>0</v>
      </c>
      <c r="E252" s="3">
        <v>10</v>
      </c>
      <c r="F252" s="3">
        <v>0</v>
      </c>
      <c r="G252" s="3" t="s">
        <v>42</v>
      </c>
      <c r="H252" s="3" t="s">
        <v>42</v>
      </c>
      <c r="I252" s="4">
        <v>0.7006944444444444</v>
      </c>
      <c r="J252" s="5">
        <v>45142</v>
      </c>
      <c r="K252" s="6"/>
      <c r="L252" s="6"/>
      <c r="M252" s="6"/>
      <c r="N252" s="6"/>
      <c r="O252" s="6"/>
      <c r="P252" s="6"/>
    </row>
    <row r="253" spans="1:16" ht="15.75" customHeight="1">
      <c r="A253" s="3" t="s">
        <v>26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 t="s">
        <v>42</v>
      </c>
      <c r="H253" s="3" t="s">
        <v>42</v>
      </c>
      <c r="I253" s="4">
        <v>0.70347222222222217</v>
      </c>
      <c r="J253" s="5">
        <v>45148</v>
      </c>
      <c r="K253" s="6"/>
      <c r="L253" s="6"/>
      <c r="M253" s="6"/>
      <c r="N253" s="6"/>
      <c r="O253" s="6"/>
      <c r="P253" s="6"/>
    </row>
    <row r="254" spans="1:16" ht="15.75" customHeight="1">
      <c r="A254" s="3" t="s">
        <v>26</v>
      </c>
      <c r="B254" s="3">
        <v>0</v>
      </c>
      <c r="C254" s="3">
        <v>0</v>
      </c>
      <c r="D254" s="3">
        <v>0</v>
      </c>
      <c r="E254" s="3">
        <v>10</v>
      </c>
      <c r="F254" s="3">
        <v>0</v>
      </c>
      <c r="G254" s="3" t="s">
        <v>42</v>
      </c>
      <c r="H254" s="3" t="s">
        <v>42</v>
      </c>
      <c r="I254" s="4">
        <v>0.65347222222222223</v>
      </c>
      <c r="J254" s="5">
        <v>45153</v>
      </c>
      <c r="K254" s="6"/>
      <c r="L254" s="6"/>
      <c r="M254" s="6"/>
      <c r="N254" s="6"/>
      <c r="O254" s="6"/>
      <c r="P254" s="6"/>
    </row>
    <row r="255" spans="1:16" ht="15.75" customHeight="1">
      <c r="A255" s="3" t="s">
        <v>26</v>
      </c>
      <c r="B255" s="3">
        <v>0</v>
      </c>
      <c r="C255" s="3">
        <v>0</v>
      </c>
      <c r="D255" s="3">
        <v>1</v>
      </c>
      <c r="E255" s="3">
        <v>20</v>
      </c>
      <c r="F255" s="3">
        <v>0</v>
      </c>
      <c r="G255" s="3" t="s">
        <v>42</v>
      </c>
      <c r="H255" s="3" t="s">
        <v>42</v>
      </c>
      <c r="I255" s="4">
        <v>0.71736111111111101</v>
      </c>
      <c r="J255" s="5">
        <v>45160</v>
      </c>
      <c r="K255" s="6"/>
      <c r="L255" s="6"/>
      <c r="M255" s="6"/>
      <c r="N255" s="6"/>
      <c r="O255" s="6"/>
      <c r="P255" s="6"/>
    </row>
    <row r="256" spans="1:16" ht="15.75" customHeight="1">
      <c r="A256" s="3" t="s">
        <v>26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 t="s">
        <v>42</v>
      </c>
      <c r="H256" s="3" t="s">
        <v>42</v>
      </c>
      <c r="I256" s="4">
        <v>0.68888888888888899</v>
      </c>
      <c r="J256" s="5">
        <v>45189</v>
      </c>
      <c r="K256" s="6"/>
      <c r="L256" s="6"/>
      <c r="M256" s="6"/>
      <c r="N256" s="6"/>
      <c r="O256" s="6"/>
      <c r="P256" s="6"/>
    </row>
    <row r="257" spans="1:16" ht="16.05" customHeight="1">
      <c r="A257" s="3" t="s">
        <v>26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 t="s">
        <v>42</v>
      </c>
      <c r="H257" s="3" t="s">
        <v>42</v>
      </c>
      <c r="I257" s="4">
        <v>0.70694444444444438</v>
      </c>
      <c r="J257" s="5">
        <v>45196</v>
      </c>
      <c r="K257" s="6"/>
      <c r="L257" s="4"/>
      <c r="M257" s="6"/>
      <c r="N257" s="6"/>
      <c r="O257" s="6"/>
      <c r="P257" s="6"/>
    </row>
    <row r="258" spans="1:16" ht="16.05" customHeight="1">
      <c r="A258" s="3" t="s">
        <v>26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 t="s">
        <v>42</v>
      </c>
      <c r="H258" s="3" t="s">
        <v>42</v>
      </c>
      <c r="I258" s="98">
        <v>0.74375000000000002</v>
      </c>
      <c r="J258" s="24">
        <v>45204</v>
      </c>
      <c r="K258" s="6"/>
      <c r="L258" s="4"/>
      <c r="M258" s="6"/>
      <c r="N258" s="6"/>
      <c r="O258" s="6"/>
      <c r="P258" s="6"/>
    </row>
    <row r="259" spans="1:16" ht="16.05" customHeight="1">
      <c r="A259" s="3" t="s">
        <v>26</v>
      </c>
      <c r="B259" s="3">
        <v>10</v>
      </c>
      <c r="C259" s="3">
        <v>0</v>
      </c>
      <c r="D259" s="3">
        <v>0</v>
      </c>
      <c r="E259" s="3">
        <v>20</v>
      </c>
      <c r="F259" s="3">
        <v>0</v>
      </c>
      <c r="G259" s="3" t="s">
        <v>42</v>
      </c>
      <c r="H259" s="3" t="s">
        <v>42</v>
      </c>
      <c r="I259" s="98">
        <v>0.68125000000000002</v>
      </c>
      <c r="J259" s="24">
        <v>45422</v>
      </c>
      <c r="K259" s="6"/>
      <c r="L259" s="4"/>
      <c r="M259" s="6"/>
      <c r="N259" s="6"/>
      <c r="O259" s="6"/>
      <c r="P259" s="6"/>
    </row>
    <row r="260" spans="1:16" ht="16.05" customHeight="1">
      <c r="A260" s="3" t="s">
        <v>26</v>
      </c>
      <c r="B260" s="3">
        <v>10</v>
      </c>
      <c r="C260" s="3">
        <v>0</v>
      </c>
      <c r="D260" s="3">
        <v>0</v>
      </c>
      <c r="E260" s="3">
        <v>20</v>
      </c>
      <c r="F260" s="3">
        <v>0</v>
      </c>
      <c r="G260" s="3" t="s">
        <v>42</v>
      </c>
      <c r="H260" s="3" t="s">
        <v>42</v>
      </c>
      <c r="I260" s="4">
        <v>0.67708333333333337</v>
      </c>
      <c r="J260" s="24">
        <v>45489</v>
      </c>
      <c r="K260" s="6"/>
      <c r="L260" s="4"/>
      <c r="M260" s="6"/>
      <c r="N260" s="6"/>
      <c r="O260" s="6"/>
      <c r="P260" s="6"/>
    </row>
    <row r="261" spans="1:16" ht="16.05" customHeight="1">
      <c r="A261" s="3" t="s">
        <v>26</v>
      </c>
      <c r="B261" s="3">
        <v>0</v>
      </c>
      <c r="C261" s="3">
        <v>0</v>
      </c>
      <c r="D261" s="3">
        <v>0</v>
      </c>
      <c r="E261" s="3">
        <v>10</v>
      </c>
      <c r="F261" s="3">
        <v>0</v>
      </c>
      <c r="G261" s="3" t="s">
        <v>42</v>
      </c>
      <c r="H261" s="3" t="s">
        <v>42</v>
      </c>
      <c r="I261" s="4">
        <v>0.64583333333333337</v>
      </c>
      <c r="J261" s="24">
        <v>45497</v>
      </c>
      <c r="K261" s="6"/>
      <c r="L261" s="4"/>
      <c r="M261" s="6"/>
      <c r="N261" s="6"/>
      <c r="O261" s="6"/>
      <c r="P261" s="6"/>
    </row>
    <row r="262" spans="1:16" ht="16.05" customHeight="1">
      <c r="A262" s="3" t="s">
        <v>26</v>
      </c>
      <c r="B262" s="3">
        <v>0</v>
      </c>
      <c r="C262" s="3">
        <v>0</v>
      </c>
      <c r="D262" s="3">
        <v>0</v>
      </c>
      <c r="E262" s="3">
        <v>5</v>
      </c>
      <c r="F262" s="3">
        <v>0</v>
      </c>
      <c r="G262" s="3" t="s">
        <v>42</v>
      </c>
      <c r="H262" s="3" t="s">
        <v>293</v>
      </c>
      <c r="I262" s="4">
        <v>0.67708333333333337</v>
      </c>
      <c r="J262" s="24">
        <v>45503</v>
      </c>
      <c r="K262" s="6"/>
      <c r="L262" s="4"/>
      <c r="M262" s="6"/>
      <c r="N262" s="6"/>
      <c r="O262" s="6"/>
      <c r="P262" s="6"/>
    </row>
    <row r="263" spans="1:16" ht="15.75" customHeight="1">
      <c r="A263" s="3" t="s">
        <v>27</v>
      </c>
      <c r="B263" s="3">
        <v>0</v>
      </c>
      <c r="C263" s="3">
        <v>30</v>
      </c>
      <c r="D263" s="3">
        <v>0</v>
      </c>
      <c r="E263" s="3">
        <v>14</v>
      </c>
      <c r="F263" s="3">
        <v>0</v>
      </c>
      <c r="G263" s="3" t="s">
        <v>61</v>
      </c>
      <c r="H263" s="3" t="s">
        <v>42</v>
      </c>
      <c r="I263" s="4">
        <v>0.59027777777777779</v>
      </c>
      <c r="J263" s="5">
        <v>45084</v>
      </c>
      <c r="K263" s="6"/>
      <c r="L263" s="6"/>
      <c r="M263" s="6"/>
      <c r="N263" s="6"/>
      <c r="O263" s="6"/>
      <c r="P263" s="6"/>
    </row>
    <row r="264" spans="1:16" ht="15.75" customHeight="1">
      <c r="A264" s="3" t="s">
        <v>27</v>
      </c>
      <c r="B264" s="3">
        <v>0</v>
      </c>
      <c r="C264" s="3">
        <v>60</v>
      </c>
      <c r="D264" s="3">
        <v>0</v>
      </c>
      <c r="E264" s="3">
        <v>11</v>
      </c>
      <c r="F264" s="3">
        <v>0</v>
      </c>
      <c r="G264" s="3" t="s">
        <v>43</v>
      </c>
      <c r="H264" s="3" t="s">
        <v>42</v>
      </c>
      <c r="I264" s="4">
        <v>0.76875000000000004</v>
      </c>
      <c r="J264" s="5">
        <v>45103</v>
      </c>
      <c r="K264" s="6"/>
      <c r="L264" s="6"/>
      <c r="M264" s="6"/>
      <c r="N264" s="6"/>
      <c r="O264" s="6"/>
      <c r="P264" s="6"/>
    </row>
    <row r="265" spans="1:16" ht="15.75" customHeight="1">
      <c r="A265" s="16" t="s">
        <v>27</v>
      </c>
      <c r="B265" s="6">
        <v>0</v>
      </c>
      <c r="C265" s="6">
        <v>5</v>
      </c>
      <c r="D265" s="6">
        <v>0</v>
      </c>
      <c r="E265" s="6">
        <v>0</v>
      </c>
      <c r="F265" s="6">
        <v>0</v>
      </c>
      <c r="G265" s="16" t="s">
        <v>42</v>
      </c>
      <c r="H265" s="16" t="s">
        <v>42</v>
      </c>
      <c r="I265" s="9">
        <v>0.71458333333333324</v>
      </c>
      <c r="J265" s="5">
        <v>45136</v>
      </c>
      <c r="K265" s="6"/>
      <c r="L265" s="6"/>
      <c r="M265" s="6"/>
      <c r="N265" s="6"/>
      <c r="O265" s="6"/>
      <c r="P265" s="6"/>
    </row>
    <row r="266" spans="1:16" ht="15.75" customHeight="1">
      <c r="A266" s="16" t="s">
        <v>27</v>
      </c>
      <c r="B266" s="6">
        <v>0</v>
      </c>
      <c r="C266" s="6">
        <v>10</v>
      </c>
      <c r="D266" s="6">
        <v>0</v>
      </c>
      <c r="E266" s="6">
        <v>0</v>
      </c>
      <c r="F266" s="6">
        <v>0</v>
      </c>
      <c r="G266" s="16" t="s">
        <v>42</v>
      </c>
      <c r="H266" s="16" t="s">
        <v>42</v>
      </c>
      <c r="I266" s="9">
        <v>0.71805555555555556</v>
      </c>
      <c r="J266" s="5">
        <v>45142</v>
      </c>
      <c r="K266" s="6"/>
      <c r="L266" s="6"/>
      <c r="M266" s="6"/>
      <c r="N266" s="6"/>
      <c r="O266" s="6"/>
      <c r="P266" s="6"/>
    </row>
    <row r="267" spans="1:16" ht="15.75" customHeight="1">
      <c r="A267" s="16" t="s">
        <v>27</v>
      </c>
      <c r="B267" s="6">
        <v>0</v>
      </c>
      <c r="C267" s="6">
        <v>4</v>
      </c>
      <c r="D267" s="6">
        <v>0</v>
      </c>
      <c r="E267" s="6">
        <v>0</v>
      </c>
      <c r="F267" s="6">
        <v>1</v>
      </c>
      <c r="G267" s="16" t="s">
        <v>318</v>
      </c>
      <c r="H267" s="16" t="s">
        <v>42</v>
      </c>
      <c r="I267" s="9">
        <v>0.72222222222222221</v>
      </c>
      <c r="J267" s="5">
        <v>45148</v>
      </c>
      <c r="K267" s="6"/>
      <c r="L267" s="6"/>
      <c r="M267" s="6"/>
      <c r="N267" s="6"/>
      <c r="O267" s="6"/>
      <c r="P267" s="6"/>
    </row>
    <row r="268" spans="1:16" ht="15.75" customHeight="1">
      <c r="A268" s="16" t="s">
        <v>27</v>
      </c>
      <c r="B268" s="6">
        <v>0</v>
      </c>
      <c r="C268" s="6">
        <v>4</v>
      </c>
      <c r="D268" s="6">
        <v>0</v>
      </c>
      <c r="E268" s="6">
        <v>0</v>
      </c>
      <c r="F268" s="6">
        <v>0</v>
      </c>
      <c r="G268" s="16" t="s">
        <v>42</v>
      </c>
      <c r="H268" s="16" t="s">
        <v>42</v>
      </c>
      <c r="I268" s="9">
        <v>0.67013888888888884</v>
      </c>
      <c r="J268" s="5">
        <v>45153</v>
      </c>
      <c r="K268" s="6"/>
      <c r="L268" s="6"/>
      <c r="M268" s="6"/>
      <c r="N268" s="6"/>
      <c r="O268" s="6"/>
      <c r="P268" s="6"/>
    </row>
    <row r="269" spans="1:16" ht="15.75" customHeight="1">
      <c r="A269" s="16" t="s">
        <v>27</v>
      </c>
      <c r="B269" s="6">
        <v>0</v>
      </c>
      <c r="C269" s="6">
        <v>6</v>
      </c>
      <c r="D269" s="6">
        <v>1</v>
      </c>
      <c r="E269" s="6">
        <v>0</v>
      </c>
      <c r="F269" s="6">
        <v>0</v>
      </c>
      <c r="G269" s="16" t="s">
        <v>42</v>
      </c>
      <c r="H269" s="16" t="s">
        <v>293</v>
      </c>
      <c r="I269" s="9">
        <v>0.74444444444444446</v>
      </c>
      <c r="J269" s="5">
        <v>45160</v>
      </c>
      <c r="K269" s="6"/>
    </row>
    <row r="270" spans="1:16" ht="15.75" customHeight="1">
      <c r="A270" s="16" t="s">
        <v>27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16" t="s">
        <v>42</v>
      </c>
      <c r="H270" s="16" t="s">
        <v>42</v>
      </c>
      <c r="I270" s="9">
        <v>0.72013888888888899</v>
      </c>
      <c r="J270" s="5">
        <v>45189</v>
      </c>
      <c r="K270" s="6"/>
    </row>
    <row r="271" spans="1:16" ht="15.75" customHeight="1">
      <c r="A271" s="16" t="s">
        <v>27</v>
      </c>
      <c r="B271" s="6">
        <v>0</v>
      </c>
      <c r="C271" s="6">
        <v>3</v>
      </c>
      <c r="D271" s="6">
        <v>0</v>
      </c>
      <c r="E271" s="6">
        <v>0</v>
      </c>
      <c r="F271" s="6">
        <v>0</v>
      </c>
      <c r="G271" s="16" t="s">
        <v>42</v>
      </c>
      <c r="H271" s="16" t="s">
        <v>42</v>
      </c>
      <c r="I271" s="9">
        <v>0.72916666666666663</v>
      </c>
      <c r="J271" s="5">
        <v>45196</v>
      </c>
      <c r="K271" s="6"/>
    </row>
    <row r="272" spans="1:16" ht="15.75" customHeight="1">
      <c r="A272" s="16" t="s">
        <v>27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16" t="s">
        <v>42</v>
      </c>
      <c r="H272" s="16" t="s">
        <v>42</v>
      </c>
      <c r="I272" s="98">
        <v>0.76041666666666663</v>
      </c>
      <c r="J272" s="24">
        <v>45204</v>
      </c>
      <c r="K272" s="6"/>
    </row>
    <row r="273" spans="1:11" ht="15.75" customHeight="1">
      <c r="A273" s="16" t="s">
        <v>27</v>
      </c>
      <c r="B273" s="6">
        <v>0</v>
      </c>
      <c r="C273" s="6">
        <v>4</v>
      </c>
      <c r="D273" s="6">
        <v>0</v>
      </c>
      <c r="E273" s="6">
        <v>10</v>
      </c>
      <c r="F273" s="6">
        <v>0</v>
      </c>
      <c r="G273" s="16" t="s">
        <v>42</v>
      </c>
      <c r="H273" s="16" t="s">
        <v>43</v>
      </c>
      <c r="I273" s="98">
        <v>0.69791666666666663</v>
      </c>
      <c r="J273" s="24">
        <v>45422</v>
      </c>
      <c r="K273" s="6"/>
    </row>
    <row r="274" spans="1:11" ht="15.75" customHeight="1">
      <c r="A274" s="16" t="s">
        <v>27</v>
      </c>
      <c r="B274" s="6">
        <v>0</v>
      </c>
      <c r="C274" s="6">
        <v>0</v>
      </c>
      <c r="D274" s="6">
        <v>1</v>
      </c>
      <c r="E274" s="6">
        <v>20</v>
      </c>
      <c r="F274" s="6">
        <v>0</v>
      </c>
      <c r="G274" s="16" t="s">
        <v>42</v>
      </c>
      <c r="H274" s="16" t="s">
        <v>722</v>
      </c>
      <c r="I274" s="98">
        <v>0.69791666666666663</v>
      </c>
      <c r="J274" s="24">
        <v>45489</v>
      </c>
      <c r="K274" s="6"/>
    </row>
    <row r="275" spans="1:11" ht="15.75" customHeight="1">
      <c r="A275" s="16" t="s">
        <v>27</v>
      </c>
      <c r="B275" s="6">
        <v>0</v>
      </c>
      <c r="C275" s="6">
        <v>2</v>
      </c>
      <c r="D275" s="6">
        <v>0</v>
      </c>
      <c r="E275" s="6">
        <v>10</v>
      </c>
      <c r="F275" s="6">
        <v>0</v>
      </c>
      <c r="G275" s="16" t="s">
        <v>42</v>
      </c>
      <c r="H275" s="16" t="s">
        <v>42</v>
      </c>
      <c r="I275" s="9">
        <v>0.66527777777777775</v>
      </c>
      <c r="J275" s="24">
        <v>45497</v>
      </c>
      <c r="K275" s="6"/>
    </row>
    <row r="276" spans="1:11" ht="15.75" customHeight="1">
      <c r="A276" s="16" t="s">
        <v>27</v>
      </c>
      <c r="B276" s="6">
        <v>0</v>
      </c>
      <c r="C276" s="6">
        <v>5</v>
      </c>
      <c r="D276" s="6">
        <v>0</v>
      </c>
      <c r="E276" s="6">
        <v>5</v>
      </c>
      <c r="F276" s="6">
        <v>0</v>
      </c>
      <c r="G276" s="16" t="s">
        <v>42</v>
      </c>
      <c r="H276" s="16" t="s">
        <v>42</v>
      </c>
      <c r="I276" s="9">
        <v>0.70416666666666672</v>
      </c>
      <c r="J276" s="24">
        <v>45503</v>
      </c>
      <c r="K276" s="6"/>
    </row>
    <row r="277" spans="1:11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5.75" customHeight="1"/>
    <row r="360" spans="1:11" ht="15.75" customHeight="1"/>
    <row r="361" spans="1:11" ht="15.75" customHeight="1"/>
    <row r="362" spans="1:11" ht="15.75" customHeight="1"/>
    <row r="363" spans="1:11" ht="15.75" customHeight="1"/>
    <row r="364" spans="1:11" ht="15.75" customHeight="1"/>
    <row r="365" spans="1:11" ht="15.75" customHeight="1"/>
    <row r="366" spans="1:11" ht="15.75" customHeight="1"/>
    <row r="367" spans="1:11" ht="15.75" customHeight="1"/>
    <row r="368" spans="1:1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</sheetData>
  <mergeCells count="3">
    <mergeCell ref="I1:J1"/>
    <mergeCell ref="A1:H1"/>
    <mergeCell ref="K1:P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19"/>
  <sheetViews>
    <sheetView workbookViewId="0">
      <pane ySplit="2" topLeftCell="A3" activePane="bottomLeft" state="frozen"/>
      <selection pane="bottomLeft" activeCell="A2" sqref="A2:H2"/>
    </sheetView>
  </sheetViews>
  <sheetFormatPr defaultColWidth="14.44140625" defaultRowHeight="15" customHeight="1"/>
  <cols>
    <col min="1" max="1" width="15" bestFit="1" customWidth="1"/>
    <col min="2" max="2" width="16.6640625" bestFit="1" customWidth="1"/>
    <col min="3" max="3" width="13.44140625" bestFit="1" customWidth="1"/>
    <col min="4" max="4" width="24" bestFit="1" customWidth="1"/>
    <col min="5" max="6" width="13.77734375" bestFit="1" customWidth="1"/>
    <col min="7" max="7" width="24.109375" bestFit="1" customWidth="1"/>
    <col min="8" max="8" width="11.109375" bestFit="1" customWidth="1"/>
    <col min="9" max="9" width="48" bestFit="1" customWidth="1"/>
    <col min="10" max="11" width="8.6640625" customWidth="1"/>
    <col min="12" max="12" width="61" bestFit="1" customWidth="1"/>
  </cols>
  <sheetData>
    <row r="1" spans="1:12" ht="14.4">
      <c r="A1" s="220" t="s">
        <v>74</v>
      </c>
      <c r="B1" s="219"/>
      <c r="C1" s="219"/>
      <c r="D1" s="219"/>
      <c r="E1" s="219"/>
      <c r="F1" s="219"/>
      <c r="G1" s="219"/>
      <c r="H1" s="219"/>
      <c r="I1" s="219"/>
      <c r="J1" s="220" t="s">
        <v>0</v>
      </c>
      <c r="K1" s="219"/>
      <c r="L1" s="22" t="s">
        <v>75</v>
      </c>
    </row>
    <row r="2" spans="1:12" ht="14.4">
      <c r="A2" s="21" t="s">
        <v>1</v>
      </c>
      <c r="B2" s="21" t="s">
        <v>76</v>
      </c>
      <c r="C2" s="21" t="s">
        <v>77</v>
      </c>
      <c r="D2" s="21" t="s">
        <v>710</v>
      </c>
      <c r="E2" s="21" t="s">
        <v>78</v>
      </c>
      <c r="F2" s="21" t="s">
        <v>79</v>
      </c>
      <c r="G2" s="21" t="s">
        <v>80</v>
      </c>
      <c r="H2" s="21" t="s">
        <v>81</v>
      </c>
      <c r="I2" s="21" t="s">
        <v>82</v>
      </c>
      <c r="J2" s="21" t="s">
        <v>2</v>
      </c>
      <c r="K2" s="21" t="s">
        <v>3</v>
      </c>
      <c r="L2" s="21" t="s">
        <v>83</v>
      </c>
    </row>
    <row r="3" spans="1:12" ht="14.4">
      <c r="A3" s="3" t="s">
        <v>4</v>
      </c>
      <c r="B3" s="3">
        <v>0</v>
      </c>
      <c r="C3" s="3">
        <v>4</v>
      </c>
      <c r="D3" s="3"/>
      <c r="E3" s="3" t="s">
        <v>84</v>
      </c>
      <c r="F3" s="3" t="s">
        <v>85</v>
      </c>
      <c r="G3" s="3" t="s">
        <v>86</v>
      </c>
      <c r="H3" s="3">
        <v>0</v>
      </c>
      <c r="I3" s="3" t="s">
        <v>42</v>
      </c>
      <c r="J3" s="4">
        <v>0.36458333333333331</v>
      </c>
      <c r="K3" s="5">
        <v>45083</v>
      </c>
      <c r="L3" s="3" t="s">
        <v>87</v>
      </c>
    </row>
    <row r="4" spans="1:12" ht="15.75" customHeight="1">
      <c r="A4" s="3" t="s">
        <v>4</v>
      </c>
      <c r="B4" s="3">
        <v>2</v>
      </c>
      <c r="C4" s="3">
        <v>20</v>
      </c>
      <c r="D4" s="3"/>
      <c r="E4" s="3" t="s">
        <v>84</v>
      </c>
      <c r="F4" s="3" t="s">
        <v>85</v>
      </c>
      <c r="G4" s="3" t="s">
        <v>86</v>
      </c>
      <c r="H4" s="3">
        <v>-2</v>
      </c>
      <c r="I4" s="3" t="s">
        <v>42</v>
      </c>
      <c r="J4" s="4">
        <v>0.31874999999999998</v>
      </c>
      <c r="K4" s="5">
        <v>45103</v>
      </c>
      <c r="L4" s="7"/>
    </row>
    <row r="5" spans="1:12" ht="15.75" customHeight="1">
      <c r="A5" s="3" t="s">
        <v>4</v>
      </c>
      <c r="B5" s="3" t="s">
        <v>253</v>
      </c>
      <c r="C5" s="3">
        <v>0</v>
      </c>
      <c r="D5" s="3"/>
      <c r="E5" s="3" t="s">
        <v>88</v>
      </c>
      <c r="F5" s="3" t="s">
        <v>154</v>
      </c>
      <c r="G5" s="3" t="s">
        <v>154</v>
      </c>
      <c r="H5" s="3">
        <v>0</v>
      </c>
      <c r="I5" s="3" t="s">
        <v>42</v>
      </c>
      <c r="J5" s="4">
        <v>0.30555555555555552</v>
      </c>
      <c r="K5" s="5">
        <v>45136</v>
      </c>
      <c r="L5" s="7"/>
    </row>
    <row r="6" spans="1:12" ht="15.75" customHeight="1">
      <c r="A6" s="3" t="s">
        <v>4</v>
      </c>
      <c r="B6" s="3">
        <v>4</v>
      </c>
      <c r="C6" s="3">
        <v>0</v>
      </c>
      <c r="D6" s="3"/>
      <c r="E6" s="3" t="s">
        <v>88</v>
      </c>
      <c r="F6" s="3" t="s">
        <v>154</v>
      </c>
      <c r="G6" s="3" t="s">
        <v>154</v>
      </c>
      <c r="H6" s="3">
        <v>0</v>
      </c>
      <c r="I6" s="3" t="s">
        <v>42</v>
      </c>
      <c r="J6" s="4">
        <v>0.28819444444444448</v>
      </c>
      <c r="K6" s="5">
        <v>45142</v>
      </c>
      <c r="L6" s="7"/>
    </row>
    <row r="7" spans="1:12" ht="15.75" customHeight="1">
      <c r="A7" s="3" t="s">
        <v>4</v>
      </c>
      <c r="B7" s="3">
        <v>0</v>
      </c>
      <c r="C7" s="3">
        <v>0</v>
      </c>
      <c r="D7" s="3"/>
      <c r="E7" s="3" t="s">
        <v>88</v>
      </c>
      <c r="F7" s="3" t="s">
        <v>85</v>
      </c>
      <c r="G7" s="3" t="s">
        <v>86</v>
      </c>
      <c r="H7" s="3"/>
      <c r="I7" s="3" t="s">
        <v>292</v>
      </c>
      <c r="J7" s="4">
        <v>0.37013888888888885</v>
      </c>
      <c r="K7" s="5">
        <v>45147</v>
      </c>
      <c r="L7" s="7"/>
    </row>
    <row r="8" spans="1:12" ht="15.75" customHeight="1">
      <c r="A8" s="3" t="s">
        <v>4</v>
      </c>
      <c r="B8" s="3">
        <v>0</v>
      </c>
      <c r="C8" s="3">
        <v>0</v>
      </c>
      <c r="D8" s="3"/>
      <c r="E8" s="3" t="s">
        <v>321</v>
      </c>
      <c r="F8" s="3" t="s">
        <v>154</v>
      </c>
      <c r="G8" s="3" t="s">
        <v>154</v>
      </c>
      <c r="H8" s="3">
        <v>-1</v>
      </c>
      <c r="I8" s="3" t="s">
        <v>42</v>
      </c>
      <c r="J8" s="4">
        <v>0.31111111111111112</v>
      </c>
      <c r="K8" s="5">
        <v>45153</v>
      </c>
      <c r="L8" s="7"/>
    </row>
    <row r="9" spans="1:12" ht="15.75" customHeight="1">
      <c r="A9" s="3" t="s">
        <v>4</v>
      </c>
      <c r="B9" s="3" t="s">
        <v>457</v>
      </c>
      <c r="C9" s="3">
        <v>0</v>
      </c>
      <c r="D9" s="3"/>
      <c r="E9" s="3" t="s">
        <v>84</v>
      </c>
      <c r="F9" s="3" t="s">
        <v>85</v>
      </c>
      <c r="G9" s="3" t="s">
        <v>344</v>
      </c>
      <c r="H9" s="3">
        <v>0</v>
      </c>
      <c r="I9" s="3" t="s">
        <v>42</v>
      </c>
      <c r="J9" s="4">
        <v>0.29444444444444445</v>
      </c>
      <c r="K9" s="5">
        <v>45160</v>
      </c>
      <c r="L9" s="7"/>
    </row>
    <row r="10" spans="1:12" ht="15.75" customHeight="1">
      <c r="A10" s="3" t="s">
        <v>4</v>
      </c>
      <c r="B10" s="3">
        <v>0</v>
      </c>
      <c r="C10" s="3">
        <v>0</v>
      </c>
      <c r="D10" s="3"/>
      <c r="E10" s="3" t="s">
        <v>84</v>
      </c>
      <c r="F10" s="3" t="s">
        <v>154</v>
      </c>
      <c r="G10" s="3" t="s">
        <v>154</v>
      </c>
      <c r="H10" s="3">
        <v>0</v>
      </c>
      <c r="I10" s="3" t="s">
        <v>42</v>
      </c>
      <c r="J10" s="4">
        <v>0.2951388888888889</v>
      </c>
      <c r="K10" s="5">
        <v>45189</v>
      </c>
      <c r="L10" s="7"/>
    </row>
    <row r="11" spans="1:12" ht="15.75" customHeight="1">
      <c r="A11" s="3" t="s">
        <v>4</v>
      </c>
      <c r="B11" s="3">
        <v>0</v>
      </c>
      <c r="C11" s="3">
        <v>0</v>
      </c>
      <c r="D11" s="3"/>
      <c r="E11" s="3" t="s">
        <v>84</v>
      </c>
      <c r="F11" s="3" t="s">
        <v>154</v>
      </c>
      <c r="G11" s="3" t="s">
        <v>154</v>
      </c>
      <c r="H11" s="3">
        <v>1</v>
      </c>
      <c r="I11" s="3" t="s">
        <v>42</v>
      </c>
      <c r="J11" s="4">
        <v>0.30972222222222223</v>
      </c>
      <c r="K11" s="54">
        <v>45196</v>
      </c>
      <c r="L11" s="7"/>
    </row>
    <row r="12" spans="1:12" ht="15.75" customHeight="1">
      <c r="A12" s="3" t="s">
        <v>4</v>
      </c>
      <c r="B12" s="3">
        <v>0</v>
      </c>
      <c r="C12" s="3">
        <v>0</v>
      </c>
      <c r="D12" s="3"/>
      <c r="E12" s="3" t="s">
        <v>84</v>
      </c>
      <c r="F12" s="3" t="s">
        <v>154</v>
      </c>
      <c r="G12" s="3" t="s">
        <v>154</v>
      </c>
      <c r="H12" s="3">
        <v>-2</v>
      </c>
      <c r="I12" s="3" t="s">
        <v>42</v>
      </c>
      <c r="J12" s="98">
        <v>0.30555555555555552</v>
      </c>
      <c r="K12" s="5">
        <v>45204</v>
      </c>
      <c r="L12" s="7"/>
    </row>
    <row r="13" spans="1:12" ht="15.75" customHeight="1">
      <c r="A13" s="3" t="s">
        <v>4</v>
      </c>
      <c r="B13" s="3">
        <v>0</v>
      </c>
      <c r="C13" s="3">
        <v>0</v>
      </c>
      <c r="D13" s="3"/>
      <c r="E13" s="3" t="s">
        <v>84</v>
      </c>
      <c r="F13" s="3" t="s">
        <v>85</v>
      </c>
      <c r="G13" s="3" t="s">
        <v>86</v>
      </c>
      <c r="H13" s="3">
        <v>-1</v>
      </c>
      <c r="I13" s="3" t="s">
        <v>42</v>
      </c>
      <c r="J13" s="98">
        <v>0.66874999999999996</v>
      </c>
      <c r="K13" s="24">
        <v>45427</v>
      </c>
      <c r="L13" s="7"/>
    </row>
    <row r="14" spans="1:12" ht="15.75" customHeight="1">
      <c r="A14" s="3" t="s">
        <v>4</v>
      </c>
      <c r="B14" s="3">
        <v>0</v>
      </c>
      <c r="C14" s="3">
        <v>0</v>
      </c>
      <c r="D14" s="3">
        <v>0</v>
      </c>
      <c r="E14" s="3" t="s">
        <v>714</v>
      </c>
      <c r="F14" s="3" t="s">
        <v>85</v>
      </c>
      <c r="G14" s="3" t="s">
        <v>86</v>
      </c>
      <c r="H14" s="3">
        <v>2</v>
      </c>
      <c r="I14" s="3" t="s">
        <v>42</v>
      </c>
      <c r="J14" s="4">
        <v>0.37569444444444444</v>
      </c>
      <c r="K14" s="5">
        <v>45489</v>
      </c>
      <c r="L14" s="7"/>
    </row>
    <row r="15" spans="1:12" ht="15.75" customHeight="1">
      <c r="A15" s="3" t="s">
        <v>4</v>
      </c>
      <c r="B15" s="3" t="s">
        <v>759</v>
      </c>
      <c r="C15" s="3">
        <v>0</v>
      </c>
      <c r="D15" s="3">
        <v>5</v>
      </c>
      <c r="E15" s="3" t="s">
        <v>714</v>
      </c>
      <c r="F15" s="3" t="s">
        <v>154</v>
      </c>
      <c r="G15" s="3" t="s">
        <v>154</v>
      </c>
      <c r="H15" s="3">
        <v>-3</v>
      </c>
      <c r="I15" s="3" t="s">
        <v>42</v>
      </c>
      <c r="J15" s="4">
        <v>0.3576388888888889</v>
      </c>
      <c r="K15" s="5">
        <v>45497</v>
      </c>
      <c r="L15" s="7"/>
    </row>
    <row r="16" spans="1:12" ht="15.75" customHeight="1">
      <c r="A16" s="3" t="s">
        <v>4</v>
      </c>
      <c r="B16" s="3">
        <v>0</v>
      </c>
      <c r="C16" s="3">
        <v>1</v>
      </c>
      <c r="D16" s="3">
        <v>5</v>
      </c>
      <c r="E16" s="3" t="s">
        <v>800</v>
      </c>
      <c r="F16" s="3" t="s">
        <v>154</v>
      </c>
      <c r="G16" s="3" t="s">
        <v>154</v>
      </c>
      <c r="H16" s="3">
        <v>-1</v>
      </c>
      <c r="I16" s="3" t="s">
        <v>42</v>
      </c>
      <c r="J16" s="4">
        <v>0.35208333333333336</v>
      </c>
      <c r="K16" s="5">
        <v>45503</v>
      </c>
      <c r="L16" s="7"/>
    </row>
    <row r="17" spans="1:12" ht="14.4">
      <c r="A17" s="3" t="s">
        <v>5</v>
      </c>
      <c r="B17" s="3">
        <v>0</v>
      </c>
      <c r="C17" s="3">
        <v>10</v>
      </c>
      <c r="D17" s="3"/>
      <c r="E17" s="3" t="s">
        <v>88</v>
      </c>
      <c r="F17" s="3" t="s">
        <v>85</v>
      </c>
      <c r="G17" s="3" t="s">
        <v>89</v>
      </c>
      <c r="H17" s="3">
        <v>2</v>
      </c>
      <c r="I17" s="3" t="s">
        <v>90</v>
      </c>
      <c r="J17" s="4">
        <v>0.38680555555555557</v>
      </c>
      <c r="K17" s="5">
        <v>45083</v>
      </c>
      <c r="L17" s="3" t="s">
        <v>91</v>
      </c>
    </row>
    <row r="18" spans="1:12" ht="15.75" customHeight="1">
      <c r="A18" s="3" t="s">
        <v>5</v>
      </c>
      <c r="B18" s="3">
        <v>0</v>
      </c>
      <c r="C18" s="3">
        <v>5</v>
      </c>
      <c r="D18" s="3"/>
      <c r="E18" s="3" t="s">
        <v>84</v>
      </c>
      <c r="F18" s="3" t="s">
        <v>154</v>
      </c>
      <c r="G18" s="3" t="s">
        <v>154</v>
      </c>
      <c r="H18" s="3">
        <v>0</v>
      </c>
      <c r="I18" s="3" t="s">
        <v>42</v>
      </c>
      <c r="J18" s="4">
        <v>0.34861111111111109</v>
      </c>
      <c r="K18" s="5">
        <v>45103</v>
      </c>
      <c r="L18" s="7"/>
    </row>
    <row r="19" spans="1:12" ht="15.75" customHeight="1">
      <c r="A19" s="3" t="s">
        <v>5</v>
      </c>
      <c r="B19" s="3">
        <v>1</v>
      </c>
      <c r="C19" s="3">
        <v>5</v>
      </c>
      <c r="D19" s="3"/>
      <c r="E19" s="3" t="s">
        <v>98</v>
      </c>
      <c r="F19" s="3" t="s">
        <v>154</v>
      </c>
      <c r="G19" s="3" t="s">
        <v>154</v>
      </c>
      <c r="H19" s="3">
        <v>-1</v>
      </c>
      <c r="I19" s="3" t="s">
        <v>42</v>
      </c>
      <c r="J19" s="4">
        <v>0.3263888888888889</v>
      </c>
      <c r="K19" s="5">
        <v>45136</v>
      </c>
      <c r="L19" s="7"/>
    </row>
    <row r="20" spans="1:12" ht="15.75" customHeight="1">
      <c r="A20" s="3" t="s">
        <v>5</v>
      </c>
      <c r="B20" s="3">
        <v>0</v>
      </c>
      <c r="C20" s="3">
        <v>5</v>
      </c>
      <c r="D20" s="3"/>
      <c r="E20" s="3" t="s">
        <v>98</v>
      </c>
      <c r="F20" s="3" t="s">
        <v>154</v>
      </c>
      <c r="G20" s="3" t="s">
        <v>154</v>
      </c>
      <c r="H20" s="3">
        <v>1</v>
      </c>
      <c r="I20" s="3" t="s">
        <v>42</v>
      </c>
      <c r="J20" s="4">
        <v>0.30069444444444443</v>
      </c>
      <c r="K20" s="5">
        <v>45142</v>
      </c>
      <c r="L20" s="7"/>
    </row>
    <row r="21" spans="1:12" ht="15.75" customHeight="1">
      <c r="A21" s="3" t="s">
        <v>5</v>
      </c>
      <c r="B21" s="3">
        <v>0</v>
      </c>
      <c r="C21" s="3">
        <v>1</v>
      </c>
      <c r="D21" s="3"/>
      <c r="E21" s="3" t="s">
        <v>98</v>
      </c>
      <c r="F21" s="3" t="s">
        <v>154</v>
      </c>
      <c r="G21" s="3" t="s">
        <v>154</v>
      </c>
      <c r="H21" s="3"/>
      <c r="I21" s="3" t="s">
        <v>42</v>
      </c>
      <c r="J21" s="4">
        <v>0.39097222222222222</v>
      </c>
      <c r="K21" s="5">
        <v>45147</v>
      </c>
      <c r="L21" s="7"/>
    </row>
    <row r="22" spans="1:12" ht="15.75" customHeight="1">
      <c r="A22" s="3" t="s">
        <v>5</v>
      </c>
      <c r="B22" s="3" t="s">
        <v>322</v>
      </c>
      <c r="C22" s="3">
        <v>0</v>
      </c>
      <c r="D22" s="3"/>
      <c r="E22" s="3" t="s">
        <v>84</v>
      </c>
      <c r="F22" s="3" t="s">
        <v>154</v>
      </c>
      <c r="G22" s="3" t="s">
        <v>154</v>
      </c>
      <c r="H22" s="3">
        <v>0</v>
      </c>
      <c r="I22" s="3" t="s">
        <v>42</v>
      </c>
      <c r="J22" s="9">
        <v>0.3298611111111111</v>
      </c>
      <c r="K22" s="5">
        <v>45153</v>
      </c>
      <c r="L22" s="7"/>
    </row>
    <row r="23" spans="1:12" ht="15.75" customHeight="1">
      <c r="A23" s="3" t="s">
        <v>5</v>
      </c>
      <c r="B23" s="3">
        <v>0</v>
      </c>
      <c r="C23" s="3">
        <v>5</v>
      </c>
      <c r="D23" s="3"/>
      <c r="E23" s="3" t="s">
        <v>84</v>
      </c>
      <c r="F23" s="3" t="s">
        <v>154</v>
      </c>
      <c r="G23" s="3" t="s">
        <v>154</v>
      </c>
      <c r="H23" s="3">
        <v>1</v>
      </c>
      <c r="I23" s="3" t="s">
        <v>42</v>
      </c>
      <c r="J23" s="9">
        <v>0.32013888888888892</v>
      </c>
      <c r="K23" s="5">
        <v>45160</v>
      </c>
      <c r="L23" s="7"/>
    </row>
    <row r="24" spans="1:12" ht="15.75" customHeight="1">
      <c r="A24" s="3" t="s">
        <v>5</v>
      </c>
      <c r="B24" s="3">
        <v>0</v>
      </c>
      <c r="C24" s="3">
        <v>2</v>
      </c>
      <c r="D24" s="3"/>
      <c r="E24" s="3" t="s">
        <v>84</v>
      </c>
      <c r="F24" s="3" t="s">
        <v>154</v>
      </c>
      <c r="G24" s="3" t="s">
        <v>154</v>
      </c>
      <c r="H24" s="3">
        <v>1</v>
      </c>
      <c r="I24" s="3" t="s">
        <v>511</v>
      </c>
      <c r="J24" s="9">
        <v>0.32291666666666669</v>
      </c>
      <c r="K24" s="5">
        <v>45189</v>
      </c>
      <c r="L24" s="7"/>
    </row>
    <row r="25" spans="1:12" ht="15.75" customHeight="1">
      <c r="A25" s="3" t="s">
        <v>5</v>
      </c>
      <c r="B25" s="3">
        <v>0</v>
      </c>
      <c r="C25" s="3">
        <v>5</v>
      </c>
      <c r="D25" s="3"/>
      <c r="E25" s="3" t="s">
        <v>84</v>
      </c>
      <c r="F25" s="3" t="s">
        <v>154</v>
      </c>
      <c r="G25" s="3" t="s">
        <v>154</v>
      </c>
      <c r="H25" s="3">
        <v>1</v>
      </c>
      <c r="I25" s="3" t="s">
        <v>42</v>
      </c>
      <c r="J25" s="9">
        <v>0.32361111111111113</v>
      </c>
      <c r="K25" s="54">
        <v>45196</v>
      </c>
      <c r="L25" s="7"/>
    </row>
    <row r="26" spans="1:12" ht="15.75" customHeight="1">
      <c r="A26" s="3" t="s">
        <v>5</v>
      </c>
      <c r="B26" s="3">
        <v>0</v>
      </c>
      <c r="C26" s="3">
        <v>1</v>
      </c>
      <c r="D26" s="3"/>
      <c r="E26" s="3" t="s">
        <v>84</v>
      </c>
      <c r="F26" s="3" t="s">
        <v>154</v>
      </c>
      <c r="G26" s="3" t="s">
        <v>154</v>
      </c>
      <c r="H26" s="3">
        <v>1</v>
      </c>
      <c r="I26" s="3" t="s">
        <v>42</v>
      </c>
      <c r="J26" s="98">
        <v>0.32430555555555557</v>
      </c>
      <c r="K26" s="5">
        <v>45204</v>
      </c>
      <c r="L26" s="7"/>
    </row>
    <row r="27" spans="1:12" ht="15.75" customHeight="1">
      <c r="A27" s="3" t="s">
        <v>5</v>
      </c>
      <c r="B27" s="3" t="s">
        <v>735</v>
      </c>
      <c r="C27" s="3"/>
      <c r="D27" s="3"/>
      <c r="E27" s="3"/>
      <c r="F27" s="3"/>
      <c r="G27" s="3"/>
      <c r="H27" s="3"/>
      <c r="I27" s="3" t="s">
        <v>42</v>
      </c>
      <c r="J27" s="98">
        <v>0.7993055555555556</v>
      </c>
      <c r="K27" s="24">
        <v>45427</v>
      </c>
      <c r="L27" s="7"/>
    </row>
    <row r="28" spans="1:12" ht="15.75" customHeight="1">
      <c r="A28" s="3" t="s">
        <v>5</v>
      </c>
      <c r="B28" s="3">
        <v>0</v>
      </c>
      <c r="C28" s="3">
        <v>1</v>
      </c>
      <c r="D28" s="3">
        <v>0</v>
      </c>
      <c r="E28" s="3" t="s">
        <v>84</v>
      </c>
      <c r="F28" s="3">
        <v>1</v>
      </c>
      <c r="G28" s="3" t="s">
        <v>715</v>
      </c>
      <c r="H28" s="3">
        <v>1</v>
      </c>
      <c r="I28" s="3" t="s">
        <v>42</v>
      </c>
      <c r="J28" s="9">
        <v>0.34583333333333333</v>
      </c>
      <c r="K28" s="5">
        <v>45489</v>
      </c>
      <c r="L28" s="7"/>
    </row>
    <row r="29" spans="1:12" ht="15.75" customHeight="1">
      <c r="A29" s="3" t="s">
        <v>5</v>
      </c>
      <c r="B29" s="3">
        <v>0</v>
      </c>
      <c r="C29" s="3">
        <v>0</v>
      </c>
      <c r="D29" s="3">
        <v>0</v>
      </c>
      <c r="E29" s="3" t="s">
        <v>98</v>
      </c>
      <c r="F29" s="3">
        <v>1</v>
      </c>
      <c r="G29" s="3" t="s">
        <v>541</v>
      </c>
      <c r="H29" s="3">
        <v>1</v>
      </c>
      <c r="I29" s="3" t="s">
        <v>42</v>
      </c>
      <c r="J29" s="98">
        <v>0.36944444444444446</v>
      </c>
      <c r="K29" s="5">
        <v>45497</v>
      </c>
      <c r="L29" s="7"/>
    </row>
    <row r="30" spans="1:12" ht="15.75" customHeight="1">
      <c r="A30" s="3" t="s">
        <v>5</v>
      </c>
      <c r="B30" s="3">
        <v>0</v>
      </c>
      <c r="C30" s="3">
        <v>1</v>
      </c>
      <c r="D30" s="3">
        <v>0</v>
      </c>
      <c r="E30" s="3" t="s">
        <v>84</v>
      </c>
      <c r="F30" s="3" t="s">
        <v>154</v>
      </c>
      <c r="G30" s="3" t="s">
        <v>154</v>
      </c>
      <c r="H30" s="3">
        <v>0</v>
      </c>
      <c r="I30" s="3" t="s">
        <v>42</v>
      </c>
      <c r="J30" s="9">
        <v>0.37777777777777777</v>
      </c>
      <c r="K30" s="5">
        <v>45503</v>
      </c>
      <c r="L30" s="7"/>
    </row>
    <row r="31" spans="1:12" ht="14.4">
      <c r="A31" s="3" t="s">
        <v>7</v>
      </c>
      <c r="B31" s="3">
        <v>0</v>
      </c>
      <c r="C31" s="3">
        <v>20</v>
      </c>
      <c r="D31" s="3"/>
      <c r="E31" s="3" t="s">
        <v>84</v>
      </c>
      <c r="F31" s="3">
        <v>10</v>
      </c>
      <c r="G31" s="3" t="s">
        <v>89</v>
      </c>
      <c r="H31" s="3">
        <v>3</v>
      </c>
      <c r="I31" s="3" t="s">
        <v>92</v>
      </c>
      <c r="J31" s="4">
        <v>0.41805555555555557</v>
      </c>
      <c r="K31" s="5">
        <v>45083</v>
      </c>
      <c r="L31" s="3" t="s">
        <v>93</v>
      </c>
    </row>
    <row r="32" spans="1:12" ht="15.75" customHeight="1">
      <c r="A32" s="3" t="s">
        <v>7</v>
      </c>
      <c r="B32" s="3">
        <v>0</v>
      </c>
      <c r="C32" s="3">
        <v>10</v>
      </c>
      <c r="D32" s="3"/>
      <c r="E32" s="3" t="s">
        <v>84</v>
      </c>
      <c r="F32" s="3" t="s">
        <v>154</v>
      </c>
      <c r="G32" s="3" t="s">
        <v>154</v>
      </c>
      <c r="H32" s="3">
        <v>1</v>
      </c>
      <c r="I32" s="3" t="s">
        <v>42</v>
      </c>
      <c r="J32" s="4">
        <v>0.3923611111111111</v>
      </c>
      <c r="K32" s="5">
        <v>45103</v>
      </c>
      <c r="L32" s="7"/>
    </row>
    <row r="33" spans="1:13" ht="15.75" customHeight="1">
      <c r="A33" s="3" t="s">
        <v>7</v>
      </c>
      <c r="B33" s="3">
        <v>0</v>
      </c>
      <c r="C33" s="3">
        <v>30</v>
      </c>
      <c r="D33" s="3"/>
      <c r="E33" s="3" t="s">
        <v>84</v>
      </c>
      <c r="F33" s="3" t="s">
        <v>85</v>
      </c>
      <c r="G33" s="3" t="s">
        <v>254</v>
      </c>
      <c r="H33" s="3">
        <v>-2</v>
      </c>
      <c r="I33" s="3" t="s">
        <v>42</v>
      </c>
      <c r="J33" s="4">
        <v>0.3576388888888889</v>
      </c>
      <c r="K33" s="5">
        <v>45136</v>
      </c>
      <c r="L33" s="7"/>
      <c r="M33" s="4"/>
    </row>
    <row r="34" spans="1:13" ht="15.75" customHeight="1">
      <c r="A34" s="3" t="s">
        <v>7</v>
      </c>
      <c r="B34" s="3">
        <v>0</v>
      </c>
      <c r="C34" s="3">
        <v>20</v>
      </c>
      <c r="D34" s="3"/>
      <c r="E34" s="3" t="s">
        <v>84</v>
      </c>
      <c r="F34" s="3">
        <v>1</v>
      </c>
      <c r="G34" s="3" t="s">
        <v>279</v>
      </c>
      <c r="H34" s="3">
        <v>0</v>
      </c>
      <c r="I34" s="3" t="s">
        <v>42</v>
      </c>
      <c r="J34" s="4">
        <v>0.32361111111111113</v>
      </c>
      <c r="K34" s="5">
        <v>45142</v>
      </c>
      <c r="L34" s="7"/>
      <c r="M34" s="4"/>
    </row>
    <row r="35" spans="1:13" ht="15.75" customHeight="1">
      <c r="A35" s="3" t="s">
        <v>7</v>
      </c>
      <c r="B35" s="3">
        <v>0</v>
      </c>
      <c r="C35" s="3">
        <v>9</v>
      </c>
      <c r="D35" s="3"/>
      <c r="E35" s="3" t="s">
        <v>84</v>
      </c>
      <c r="F35" s="3" t="s">
        <v>154</v>
      </c>
      <c r="G35" s="3" t="s">
        <v>154</v>
      </c>
      <c r="H35" s="3"/>
      <c r="I35" s="3" t="s">
        <v>42</v>
      </c>
      <c r="J35" s="4">
        <v>0.4152777777777778</v>
      </c>
      <c r="K35" s="5">
        <v>45147</v>
      </c>
      <c r="L35" s="7"/>
      <c r="M35" s="4"/>
    </row>
    <row r="36" spans="1:13" ht="15.75" customHeight="1">
      <c r="A36" s="3" t="s">
        <v>7</v>
      </c>
      <c r="B36" s="3">
        <v>0</v>
      </c>
      <c r="C36" s="3">
        <v>20</v>
      </c>
      <c r="D36" s="3"/>
      <c r="E36" s="3" t="s">
        <v>84</v>
      </c>
      <c r="F36" s="3" t="s">
        <v>154</v>
      </c>
      <c r="G36" s="3" t="s">
        <v>154</v>
      </c>
      <c r="H36" s="3">
        <v>-1</v>
      </c>
      <c r="I36" s="3" t="s">
        <v>42</v>
      </c>
      <c r="J36" s="4">
        <v>0.34930555555555554</v>
      </c>
      <c r="K36" s="5">
        <v>45153</v>
      </c>
      <c r="L36" s="7"/>
      <c r="M36" s="4"/>
    </row>
    <row r="37" spans="1:13" ht="15.75" customHeight="1">
      <c r="A37" s="3" t="s">
        <v>7</v>
      </c>
      <c r="B37" s="3">
        <v>0</v>
      </c>
      <c r="C37" s="3">
        <v>5</v>
      </c>
      <c r="D37" s="3"/>
      <c r="E37" s="3" t="s">
        <v>84</v>
      </c>
      <c r="F37" s="3" t="s">
        <v>154</v>
      </c>
      <c r="G37" s="3" t="s">
        <v>154</v>
      </c>
      <c r="H37" s="3">
        <v>0</v>
      </c>
      <c r="I37" s="3" t="s">
        <v>42</v>
      </c>
      <c r="J37" s="4">
        <v>0.34027777777777773</v>
      </c>
      <c r="K37" s="5">
        <v>45160</v>
      </c>
      <c r="L37" s="7"/>
      <c r="M37" s="4"/>
    </row>
    <row r="38" spans="1:13" ht="15.75" customHeight="1">
      <c r="A38" s="3" t="s">
        <v>7</v>
      </c>
      <c r="B38" s="3" t="s">
        <v>515</v>
      </c>
      <c r="C38" s="3">
        <v>3</v>
      </c>
      <c r="D38" s="3"/>
      <c r="E38" s="3" t="s">
        <v>516</v>
      </c>
      <c r="F38" s="3" t="s">
        <v>154</v>
      </c>
      <c r="G38" s="3" t="s">
        <v>154</v>
      </c>
      <c r="H38" s="3">
        <v>0</v>
      </c>
      <c r="I38" s="3" t="s">
        <v>42</v>
      </c>
      <c r="J38" s="4">
        <v>0.34513888888888888</v>
      </c>
      <c r="K38" s="5">
        <v>45189</v>
      </c>
      <c r="L38" s="7"/>
      <c r="M38" s="4"/>
    </row>
    <row r="39" spans="1:13" ht="15" customHeight="1">
      <c r="A39" s="3" t="s">
        <v>7</v>
      </c>
      <c r="B39" s="3" t="s">
        <v>515</v>
      </c>
      <c r="C39" s="3">
        <v>10</v>
      </c>
      <c r="D39" s="3"/>
      <c r="E39" s="3" t="s">
        <v>84</v>
      </c>
      <c r="F39" s="3" t="s">
        <v>154</v>
      </c>
      <c r="G39" s="3" t="s">
        <v>154</v>
      </c>
      <c r="H39" s="3">
        <v>0</v>
      </c>
      <c r="I39" s="3" t="s">
        <v>42</v>
      </c>
      <c r="J39" s="4">
        <v>0.34652777777777777</v>
      </c>
      <c r="K39" s="54">
        <v>45196</v>
      </c>
      <c r="L39" s="7"/>
    </row>
    <row r="40" spans="1:13" ht="15.75" customHeight="1">
      <c r="A40" s="3" t="s">
        <v>7</v>
      </c>
      <c r="B40" s="3" t="s">
        <v>515</v>
      </c>
      <c r="C40" s="3">
        <v>5</v>
      </c>
      <c r="D40" s="3"/>
      <c r="E40" s="3" t="s">
        <v>84</v>
      </c>
      <c r="F40" s="3">
        <v>2</v>
      </c>
      <c r="G40" s="3" t="s">
        <v>609</v>
      </c>
      <c r="H40" s="3">
        <v>-1</v>
      </c>
      <c r="I40" s="3" t="s">
        <v>42</v>
      </c>
      <c r="J40" s="98">
        <v>0.34930555555555554</v>
      </c>
      <c r="K40" s="5">
        <v>45204</v>
      </c>
      <c r="L40" s="7"/>
      <c r="M40" s="4"/>
    </row>
    <row r="41" spans="1:13" ht="15.75" customHeight="1">
      <c r="A41" s="3" t="s">
        <v>7</v>
      </c>
      <c r="B41" s="3">
        <v>0</v>
      </c>
      <c r="C41" s="3">
        <v>3</v>
      </c>
      <c r="D41" s="3"/>
      <c r="E41" s="3" t="s">
        <v>84</v>
      </c>
      <c r="F41" s="3" t="s">
        <v>154</v>
      </c>
      <c r="G41" s="3" t="s">
        <v>154</v>
      </c>
      <c r="H41" s="3">
        <v>-1</v>
      </c>
      <c r="I41" s="3" t="s">
        <v>42</v>
      </c>
      <c r="J41" s="98">
        <v>0.50486111111111109</v>
      </c>
      <c r="K41" s="24">
        <v>45427</v>
      </c>
      <c r="L41" s="10" t="s">
        <v>736</v>
      </c>
      <c r="M41" s="4"/>
    </row>
    <row r="42" spans="1:13" ht="15.75" customHeight="1">
      <c r="A42" s="3" t="s">
        <v>7</v>
      </c>
      <c r="B42" s="3">
        <v>0</v>
      </c>
      <c r="C42" s="3">
        <v>5</v>
      </c>
      <c r="D42" s="3">
        <v>50</v>
      </c>
      <c r="E42" s="3" t="s">
        <v>84</v>
      </c>
      <c r="F42" s="3" t="s">
        <v>711</v>
      </c>
      <c r="G42" s="3" t="s">
        <v>712</v>
      </c>
      <c r="H42" s="3">
        <v>-1</v>
      </c>
      <c r="I42" s="3" t="s">
        <v>713</v>
      </c>
      <c r="J42" s="4">
        <v>0.39166666666666666</v>
      </c>
      <c r="K42" s="5">
        <v>45489</v>
      </c>
      <c r="L42" s="7"/>
      <c r="M42" s="4"/>
    </row>
    <row r="43" spans="1:13" ht="15.75" customHeight="1">
      <c r="A43" s="3" t="s">
        <v>7</v>
      </c>
      <c r="B43" s="3">
        <v>0</v>
      </c>
      <c r="C43" s="3">
        <v>5</v>
      </c>
      <c r="D43" s="3">
        <v>30</v>
      </c>
      <c r="E43" s="3" t="s">
        <v>84</v>
      </c>
      <c r="F43" s="3" t="s">
        <v>154</v>
      </c>
      <c r="G43" s="3" t="s">
        <v>154</v>
      </c>
      <c r="H43" s="3">
        <v>0</v>
      </c>
      <c r="I43" s="3" t="s">
        <v>42</v>
      </c>
      <c r="J43" s="98">
        <v>0.39583333333333331</v>
      </c>
      <c r="K43" s="5">
        <v>45497</v>
      </c>
      <c r="L43" s="7"/>
      <c r="M43" s="4"/>
    </row>
    <row r="44" spans="1:13" ht="15.75" customHeight="1">
      <c r="A44" s="3" t="s">
        <v>7</v>
      </c>
      <c r="B44" s="3">
        <v>0</v>
      </c>
      <c r="C44" s="3">
        <v>10</v>
      </c>
      <c r="D44" s="3">
        <v>30</v>
      </c>
      <c r="E44" s="3" t="s">
        <v>84</v>
      </c>
      <c r="F44" s="3" t="s">
        <v>85</v>
      </c>
      <c r="G44" s="3" t="s">
        <v>171</v>
      </c>
      <c r="H44" s="3">
        <v>-2</v>
      </c>
      <c r="I44" s="3" t="s">
        <v>42</v>
      </c>
      <c r="J44" s="4">
        <v>0.40069444444444446</v>
      </c>
      <c r="K44" s="5">
        <v>45503</v>
      </c>
      <c r="L44" s="7"/>
      <c r="M44" s="4"/>
    </row>
    <row r="45" spans="1:13" ht="14.4">
      <c r="A45" s="3" t="s">
        <v>8</v>
      </c>
      <c r="B45" s="3">
        <v>1</v>
      </c>
      <c r="C45" s="3">
        <v>20</v>
      </c>
      <c r="D45" s="3"/>
      <c r="E45" s="3" t="s">
        <v>94</v>
      </c>
      <c r="F45" s="3">
        <v>1</v>
      </c>
      <c r="G45" s="3" t="s">
        <v>95</v>
      </c>
      <c r="H45" s="3">
        <v>0</v>
      </c>
      <c r="I45" s="3" t="s">
        <v>96</v>
      </c>
      <c r="J45" s="4">
        <v>0.44236111111111115</v>
      </c>
      <c r="K45" s="5">
        <v>45083</v>
      </c>
      <c r="L45" s="3" t="s">
        <v>97</v>
      </c>
      <c r="M45" s="4"/>
    </row>
    <row r="46" spans="1:13" ht="15.75" customHeight="1">
      <c r="A46" s="3" t="s">
        <v>8</v>
      </c>
      <c r="B46" s="3">
        <v>0</v>
      </c>
      <c r="C46" s="3">
        <v>30</v>
      </c>
      <c r="D46" s="3"/>
      <c r="E46" s="3" t="s">
        <v>94</v>
      </c>
      <c r="F46" s="3" t="s">
        <v>154</v>
      </c>
      <c r="G46" s="3" t="s">
        <v>154</v>
      </c>
      <c r="H46" s="3">
        <v>0</v>
      </c>
      <c r="I46" s="3" t="s">
        <v>42</v>
      </c>
      <c r="J46" s="4">
        <v>0.41388888888888886</v>
      </c>
      <c r="K46" s="5">
        <v>45103</v>
      </c>
      <c r="L46" s="7"/>
      <c r="M46" s="4"/>
    </row>
    <row r="47" spans="1:13" ht="15.75" customHeight="1">
      <c r="A47" s="3" t="s">
        <v>8</v>
      </c>
      <c r="B47" s="3">
        <v>1</v>
      </c>
      <c r="C47" s="3">
        <v>50</v>
      </c>
      <c r="D47" s="3"/>
      <c r="E47" s="3" t="s">
        <v>94</v>
      </c>
      <c r="F47" s="3" t="s">
        <v>154</v>
      </c>
      <c r="G47" s="3" t="s">
        <v>154</v>
      </c>
      <c r="H47" s="3">
        <v>-1</v>
      </c>
      <c r="I47" s="3" t="s">
        <v>42</v>
      </c>
      <c r="J47" s="4">
        <v>0.37638888888888888</v>
      </c>
      <c r="K47" s="5">
        <v>45136</v>
      </c>
      <c r="L47" s="7"/>
      <c r="M47" s="4"/>
    </row>
    <row r="48" spans="1:13" ht="15.75" customHeight="1">
      <c r="A48" s="3" t="s">
        <v>8</v>
      </c>
      <c r="B48" s="3">
        <v>0</v>
      </c>
      <c r="C48" s="3">
        <v>20</v>
      </c>
      <c r="D48" s="3"/>
      <c r="E48" s="3" t="s">
        <v>94</v>
      </c>
      <c r="F48" s="3" t="s">
        <v>154</v>
      </c>
      <c r="G48" s="3" t="s">
        <v>154</v>
      </c>
      <c r="H48" s="3">
        <v>0</v>
      </c>
      <c r="I48" s="3" t="s">
        <v>42</v>
      </c>
      <c r="J48" s="4">
        <v>0.3444444444444445</v>
      </c>
      <c r="K48" s="5">
        <v>45142</v>
      </c>
      <c r="L48" s="7"/>
      <c r="M48" s="4"/>
    </row>
    <row r="49" spans="1:13" ht="15.75" customHeight="1">
      <c r="A49" s="3" t="s">
        <v>8</v>
      </c>
      <c r="B49" s="3">
        <v>1</v>
      </c>
      <c r="C49" s="3">
        <v>20</v>
      </c>
      <c r="D49" s="3"/>
      <c r="E49" s="3" t="s">
        <v>94</v>
      </c>
      <c r="F49" s="3" t="s">
        <v>154</v>
      </c>
      <c r="G49" s="3" t="s">
        <v>154</v>
      </c>
      <c r="H49" s="3"/>
      <c r="I49" s="3" t="s">
        <v>42</v>
      </c>
      <c r="J49" s="4">
        <v>0.43055555555555558</v>
      </c>
      <c r="K49" s="5">
        <v>45147</v>
      </c>
      <c r="L49" s="7"/>
      <c r="M49" s="4"/>
    </row>
    <row r="50" spans="1:13" ht="15.75" customHeight="1">
      <c r="A50" s="3" t="s">
        <v>8</v>
      </c>
      <c r="B50" s="3" t="s">
        <v>326</v>
      </c>
      <c r="C50" s="3">
        <v>5</v>
      </c>
      <c r="D50" s="3"/>
      <c r="E50" s="3" t="s">
        <v>94</v>
      </c>
      <c r="F50" s="3" t="s">
        <v>154</v>
      </c>
      <c r="G50" s="3" t="s">
        <v>154</v>
      </c>
      <c r="H50" s="3">
        <v>0</v>
      </c>
      <c r="I50" s="3" t="s">
        <v>42</v>
      </c>
      <c r="J50" s="4">
        <v>0.3666666666666667</v>
      </c>
      <c r="K50" s="5">
        <v>45153</v>
      </c>
      <c r="L50" s="7"/>
      <c r="M50" s="4"/>
    </row>
    <row r="51" spans="1:13" ht="15.75" customHeight="1">
      <c r="A51" s="3" t="s">
        <v>8</v>
      </c>
      <c r="B51" s="3">
        <v>0</v>
      </c>
      <c r="C51" s="3">
        <v>10</v>
      </c>
      <c r="D51" s="3"/>
      <c r="E51" s="3" t="s">
        <v>94</v>
      </c>
      <c r="F51" s="3" t="s">
        <v>154</v>
      </c>
      <c r="G51" s="3" t="s">
        <v>154</v>
      </c>
      <c r="H51" s="3">
        <v>-1</v>
      </c>
      <c r="I51" s="3" t="s">
        <v>42</v>
      </c>
      <c r="J51" s="4">
        <v>0.37222222222222223</v>
      </c>
      <c r="K51" s="5">
        <v>45160</v>
      </c>
      <c r="L51" s="7"/>
      <c r="M51" s="4"/>
    </row>
    <row r="52" spans="1:13" ht="15.75" customHeight="1">
      <c r="A52" s="3" t="s">
        <v>8</v>
      </c>
      <c r="B52" s="3">
        <v>0</v>
      </c>
      <c r="C52" s="3">
        <v>2</v>
      </c>
      <c r="D52" s="3"/>
      <c r="E52" s="3" t="s">
        <v>94</v>
      </c>
      <c r="F52" s="3" t="s">
        <v>154</v>
      </c>
      <c r="G52" s="3" t="s">
        <v>154</v>
      </c>
      <c r="H52" s="3">
        <v>0</v>
      </c>
      <c r="I52" s="3" t="s">
        <v>42</v>
      </c>
      <c r="J52" s="4">
        <v>0.3611111111111111</v>
      </c>
      <c r="K52" s="5">
        <v>45189</v>
      </c>
      <c r="L52" s="7"/>
      <c r="M52" s="4"/>
    </row>
    <row r="53" spans="1:13" ht="15" customHeight="1">
      <c r="A53" s="3" t="s">
        <v>8</v>
      </c>
      <c r="B53" s="3">
        <v>0</v>
      </c>
      <c r="C53" s="3">
        <v>20</v>
      </c>
      <c r="D53" s="3"/>
      <c r="E53" s="3" t="s">
        <v>94</v>
      </c>
      <c r="F53" s="3" t="s">
        <v>154</v>
      </c>
      <c r="G53" s="3" t="s">
        <v>154</v>
      </c>
      <c r="H53" s="3">
        <v>0</v>
      </c>
      <c r="I53" s="3" t="s">
        <v>42</v>
      </c>
      <c r="J53" s="4">
        <v>0.37013888888888885</v>
      </c>
      <c r="K53" s="54">
        <v>45196</v>
      </c>
      <c r="L53" s="7"/>
    </row>
    <row r="54" spans="1:13" ht="15.75" customHeight="1">
      <c r="A54" s="3" t="s">
        <v>8</v>
      </c>
      <c r="B54" s="3">
        <v>0</v>
      </c>
      <c r="C54" s="3">
        <v>10</v>
      </c>
      <c r="D54" s="3"/>
      <c r="E54" s="3" t="s">
        <v>94</v>
      </c>
      <c r="F54" s="3" t="s">
        <v>154</v>
      </c>
      <c r="G54" s="3" t="s">
        <v>154</v>
      </c>
      <c r="H54" s="3">
        <v>-1</v>
      </c>
      <c r="I54" s="3" t="s">
        <v>42</v>
      </c>
      <c r="J54" s="98">
        <v>0.36458333333333331</v>
      </c>
      <c r="K54" s="5">
        <v>45204</v>
      </c>
      <c r="L54" s="7"/>
      <c r="M54" s="4"/>
    </row>
    <row r="55" spans="1:13" ht="15.75" customHeight="1">
      <c r="A55" s="3" t="s">
        <v>8</v>
      </c>
      <c r="B55" s="3">
        <v>1</v>
      </c>
      <c r="C55" s="3">
        <v>5</v>
      </c>
      <c r="D55" s="3"/>
      <c r="E55" s="3" t="s">
        <v>94</v>
      </c>
      <c r="F55" s="3" t="s">
        <v>154</v>
      </c>
      <c r="G55" s="3" t="s">
        <v>154</v>
      </c>
      <c r="H55" s="3">
        <v>0</v>
      </c>
      <c r="I55" s="3" t="s">
        <v>737</v>
      </c>
      <c r="J55" s="98">
        <v>0.52361111111111114</v>
      </c>
      <c r="K55" s="24">
        <v>45427</v>
      </c>
      <c r="L55" s="7"/>
      <c r="M55" s="4"/>
    </row>
    <row r="56" spans="1:13" ht="15.75" customHeight="1">
      <c r="A56" s="3" t="s">
        <v>8</v>
      </c>
      <c r="B56" s="3">
        <v>0</v>
      </c>
      <c r="C56" s="3">
        <v>30</v>
      </c>
      <c r="D56" s="3">
        <v>20</v>
      </c>
      <c r="E56" s="3" t="s">
        <v>94</v>
      </c>
      <c r="F56" s="3">
        <v>1</v>
      </c>
      <c r="G56" s="3" t="s">
        <v>716</v>
      </c>
      <c r="H56" s="3">
        <v>0</v>
      </c>
      <c r="I56" s="3" t="s">
        <v>42</v>
      </c>
      <c r="J56" s="4">
        <v>0.41319444444444442</v>
      </c>
      <c r="K56" s="5">
        <v>45489</v>
      </c>
      <c r="L56" s="7"/>
      <c r="M56" s="4"/>
    </row>
    <row r="57" spans="1:13" ht="15.75" customHeight="1">
      <c r="A57" s="3" t="s">
        <v>8</v>
      </c>
      <c r="B57" s="3">
        <v>0</v>
      </c>
      <c r="C57" s="3">
        <v>30</v>
      </c>
      <c r="D57" s="3">
        <v>20</v>
      </c>
      <c r="E57" s="3" t="s">
        <v>94</v>
      </c>
      <c r="F57" s="3">
        <v>1</v>
      </c>
      <c r="G57" s="3" t="s">
        <v>769</v>
      </c>
      <c r="H57" s="3">
        <v>-1</v>
      </c>
      <c r="I57" s="3" t="s">
        <v>42</v>
      </c>
      <c r="J57" s="98">
        <v>0.41249999999999998</v>
      </c>
      <c r="K57" s="5">
        <v>45497</v>
      </c>
      <c r="L57" s="7"/>
      <c r="M57" s="4"/>
    </row>
    <row r="58" spans="1:13" ht="15.75" customHeight="1">
      <c r="A58" s="3" t="s">
        <v>8</v>
      </c>
      <c r="B58" s="3">
        <v>0</v>
      </c>
      <c r="C58" s="3">
        <v>30</v>
      </c>
      <c r="D58" s="3">
        <v>50</v>
      </c>
      <c r="E58" s="3" t="s">
        <v>94</v>
      </c>
      <c r="F58" s="3" t="s">
        <v>154</v>
      </c>
      <c r="G58" s="3" t="s">
        <v>154</v>
      </c>
      <c r="H58" s="3">
        <v>-1</v>
      </c>
      <c r="I58" s="3" t="s">
        <v>42</v>
      </c>
      <c r="J58" s="4">
        <v>0.41875000000000001</v>
      </c>
      <c r="K58" s="5">
        <v>45503</v>
      </c>
      <c r="L58" s="7"/>
      <c r="M58" s="4"/>
    </row>
    <row r="59" spans="1:13" ht="14.4">
      <c r="A59" s="3" t="s">
        <v>9</v>
      </c>
      <c r="B59" s="3">
        <v>5</v>
      </c>
      <c r="C59" s="3">
        <v>10</v>
      </c>
      <c r="D59" s="3"/>
      <c r="E59" s="3" t="s">
        <v>98</v>
      </c>
      <c r="F59" s="3" t="s">
        <v>99</v>
      </c>
      <c r="G59" s="3" t="s">
        <v>100</v>
      </c>
      <c r="H59" s="3">
        <v>0</v>
      </c>
      <c r="I59" s="3" t="s">
        <v>101</v>
      </c>
      <c r="J59" s="4">
        <v>0.47222222222222227</v>
      </c>
      <c r="K59" s="5">
        <v>45083</v>
      </c>
      <c r="L59" s="3" t="s">
        <v>102</v>
      </c>
      <c r="M59" s="4"/>
    </row>
    <row r="60" spans="1:13" ht="15.75" customHeight="1">
      <c r="A60" s="3" t="s">
        <v>9</v>
      </c>
      <c r="B60" s="3">
        <v>0</v>
      </c>
      <c r="C60" s="3">
        <v>10</v>
      </c>
      <c r="D60" s="3"/>
      <c r="E60" s="3" t="s">
        <v>84</v>
      </c>
      <c r="F60" s="3">
        <v>60</v>
      </c>
      <c r="G60" s="3" t="s">
        <v>155</v>
      </c>
      <c r="H60" s="3">
        <v>1</v>
      </c>
      <c r="I60" s="3" t="s">
        <v>42</v>
      </c>
      <c r="J60" s="4">
        <v>0.43055555555555558</v>
      </c>
      <c r="K60" s="5">
        <v>45103</v>
      </c>
      <c r="L60" s="7"/>
      <c r="M60" s="4"/>
    </row>
    <row r="61" spans="1:13" ht="15.75" customHeight="1">
      <c r="A61" s="3" t="s">
        <v>9</v>
      </c>
      <c r="B61" s="3">
        <v>1</v>
      </c>
      <c r="C61" s="3">
        <v>2</v>
      </c>
      <c r="D61" s="3"/>
      <c r="E61" s="3" t="s">
        <v>98</v>
      </c>
      <c r="F61" s="3" t="s">
        <v>255</v>
      </c>
      <c r="G61" s="3" t="s">
        <v>256</v>
      </c>
      <c r="H61" s="3">
        <v>-1</v>
      </c>
      <c r="I61" s="3" t="s">
        <v>42</v>
      </c>
      <c r="J61" s="4">
        <v>0.39583333333333331</v>
      </c>
      <c r="K61" s="5">
        <v>45136</v>
      </c>
      <c r="L61" s="7"/>
      <c r="M61" s="4"/>
    </row>
    <row r="62" spans="1:13" ht="15.75" customHeight="1">
      <c r="A62" s="3" t="s">
        <v>9</v>
      </c>
      <c r="B62" s="3" t="s">
        <v>281</v>
      </c>
      <c r="C62" s="3">
        <v>0</v>
      </c>
      <c r="D62" s="3"/>
      <c r="E62" s="3" t="s">
        <v>98</v>
      </c>
      <c r="F62" s="3" t="s">
        <v>154</v>
      </c>
      <c r="G62" s="3" t="s">
        <v>154</v>
      </c>
      <c r="H62" s="3">
        <v>-1</v>
      </c>
      <c r="I62" s="3" t="s">
        <v>282</v>
      </c>
      <c r="J62" s="4">
        <v>0.36458333333333331</v>
      </c>
      <c r="K62" s="5">
        <v>45142</v>
      </c>
      <c r="L62" s="7"/>
      <c r="M62" s="4"/>
    </row>
    <row r="63" spans="1:13" ht="15.75" customHeight="1">
      <c r="A63" s="3" t="s">
        <v>9</v>
      </c>
      <c r="B63" s="3">
        <v>0</v>
      </c>
      <c r="C63" s="3">
        <v>0</v>
      </c>
      <c r="D63" s="3"/>
      <c r="E63" s="3" t="s">
        <v>98</v>
      </c>
      <c r="F63" s="3" t="s">
        <v>154</v>
      </c>
      <c r="G63" s="3" t="s">
        <v>154</v>
      </c>
      <c r="H63" s="3"/>
      <c r="I63" s="3" t="s">
        <v>42</v>
      </c>
      <c r="J63" s="4">
        <v>0.4513888888888889</v>
      </c>
      <c r="K63" s="5">
        <v>45147</v>
      </c>
      <c r="L63" s="7"/>
      <c r="M63" s="4"/>
    </row>
    <row r="64" spans="1:13" ht="15.75" customHeight="1">
      <c r="A64" s="3" t="s">
        <v>9</v>
      </c>
      <c r="B64" s="3">
        <v>2</v>
      </c>
      <c r="C64" s="3">
        <v>0</v>
      </c>
      <c r="D64" s="3"/>
      <c r="E64" s="3" t="s">
        <v>84</v>
      </c>
      <c r="F64" s="3" t="s">
        <v>154</v>
      </c>
      <c r="G64" s="3" t="s">
        <v>154</v>
      </c>
      <c r="H64" s="3">
        <v>1</v>
      </c>
      <c r="I64" s="3" t="s">
        <v>42</v>
      </c>
      <c r="J64" s="4">
        <v>0.38750000000000001</v>
      </c>
      <c r="K64" s="5">
        <v>45153</v>
      </c>
      <c r="L64" s="7"/>
      <c r="M64" s="4"/>
    </row>
    <row r="65" spans="1:13" ht="15.75" customHeight="1">
      <c r="A65" s="3" t="s">
        <v>9</v>
      </c>
      <c r="B65" s="3">
        <v>5</v>
      </c>
      <c r="C65" s="3">
        <v>0</v>
      </c>
      <c r="D65" s="3"/>
      <c r="E65" s="3" t="s">
        <v>84</v>
      </c>
      <c r="F65" s="3" t="s">
        <v>154</v>
      </c>
      <c r="G65" s="3" t="s">
        <v>154</v>
      </c>
      <c r="H65" s="3">
        <v>-1</v>
      </c>
      <c r="I65" s="3" t="s">
        <v>42</v>
      </c>
      <c r="J65" s="4">
        <v>0.3923611111111111</v>
      </c>
      <c r="K65" s="5">
        <v>45160</v>
      </c>
      <c r="L65" s="7"/>
      <c r="M65" s="4"/>
    </row>
    <row r="66" spans="1:13" ht="15.75" customHeight="1">
      <c r="A66" s="3" t="s">
        <v>9</v>
      </c>
      <c r="B66" s="3">
        <v>0</v>
      </c>
      <c r="C66" s="3">
        <v>0</v>
      </c>
      <c r="D66" s="3"/>
      <c r="E66" s="3" t="s">
        <v>98</v>
      </c>
      <c r="F66" s="3" t="s">
        <v>154</v>
      </c>
      <c r="G66" s="3" t="s">
        <v>154</v>
      </c>
      <c r="H66" s="3">
        <v>0</v>
      </c>
      <c r="I66" s="3" t="s">
        <v>42</v>
      </c>
      <c r="J66" s="4">
        <v>0.37916666666666665</v>
      </c>
      <c r="K66" s="5">
        <v>45189</v>
      </c>
      <c r="L66" s="7"/>
      <c r="M66" s="4"/>
    </row>
    <row r="67" spans="1:13" ht="15" customHeight="1">
      <c r="A67" s="3" t="s">
        <v>9</v>
      </c>
      <c r="B67" s="3">
        <v>1</v>
      </c>
      <c r="C67" s="3">
        <v>0</v>
      </c>
      <c r="D67" s="3"/>
      <c r="E67" s="3" t="s">
        <v>98</v>
      </c>
      <c r="F67" s="3" t="s">
        <v>154</v>
      </c>
      <c r="G67" s="3" t="s">
        <v>154</v>
      </c>
      <c r="H67" s="3">
        <v>0</v>
      </c>
      <c r="I67" s="3" t="s">
        <v>42</v>
      </c>
      <c r="J67" s="4">
        <v>0.39027777777777778</v>
      </c>
      <c r="K67" s="54">
        <v>45196</v>
      </c>
      <c r="L67" s="7"/>
    </row>
    <row r="68" spans="1:13" ht="15.75" customHeight="1">
      <c r="A68" s="3" t="s">
        <v>9</v>
      </c>
      <c r="B68" s="3">
        <v>2</v>
      </c>
      <c r="C68" s="3">
        <v>0</v>
      </c>
      <c r="D68" s="3"/>
      <c r="E68" s="3" t="s">
        <v>84</v>
      </c>
      <c r="F68" s="3" t="s">
        <v>154</v>
      </c>
      <c r="G68" s="3" t="s">
        <v>154</v>
      </c>
      <c r="H68" s="3">
        <v>0</v>
      </c>
      <c r="I68" s="3" t="s">
        <v>42</v>
      </c>
      <c r="J68" s="98">
        <v>0.3833333333333333</v>
      </c>
      <c r="K68" s="5">
        <v>45204</v>
      </c>
      <c r="L68" s="7"/>
      <c r="M68" s="4"/>
    </row>
    <row r="69" spans="1:13" ht="15.75" customHeight="1">
      <c r="A69" s="3" t="s">
        <v>9</v>
      </c>
      <c r="B69" s="3">
        <v>0</v>
      </c>
      <c r="C69" s="3">
        <v>2</v>
      </c>
      <c r="D69" s="3"/>
      <c r="E69" s="3" t="s">
        <v>98</v>
      </c>
      <c r="F69" s="3" t="s">
        <v>154</v>
      </c>
      <c r="G69" s="3" t="s">
        <v>154</v>
      </c>
      <c r="H69" s="3">
        <v>1</v>
      </c>
      <c r="I69" s="3" t="s">
        <v>42</v>
      </c>
      <c r="J69" s="98">
        <v>0.54652777777777772</v>
      </c>
      <c r="K69" s="24">
        <v>45427</v>
      </c>
      <c r="L69" s="7"/>
      <c r="M69" s="4"/>
    </row>
    <row r="70" spans="1:13" ht="15.75" customHeight="1">
      <c r="A70" s="3" t="s">
        <v>9</v>
      </c>
      <c r="B70" s="3">
        <v>0</v>
      </c>
      <c r="C70" s="3">
        <v>0</v>
      </c>
      <c r="D70" s="3">
        <v>0</v>
      </c>
      <c r="E70" s="3" t="s">
        <v>98</v>
      </c>
      <c r="F70" s="3">
        <v>1</v>
      </c>
      <c r="G70" s="3" t="s">
        <v>286</v>
      </c>
      <c r="H70" s="3">
        <v>1</v>
      </c>
      <c r="I70" s="3" t="s">
        <v>42</v>
      </c>
      <c r="J70" s="4">
        <v>0.42916666666666664</v>
      </c>
      <c r="K70" s="5">
        <v>45489</v>
      </c>
      <c r="L70" s="7"/>
      <c r="M70" s="4"/>
    </row>
    <row r="71" spans="1:13" ht="15.75" customHeight="1">
      <c r="A71" s="3" t="s">
        <v>9</v>
      </c>
      <c r="B71" s="3">
        <v>0</v>
      </c>
      <c r="C71" s="3">
        <v>0</v>
      </c>
      <c r="D71" s="3">
        <v>0</v>
      </c>
      <c r="E71" s="3" t="s">
        <v>98</v>
      </c>
      <c r="F71" s="3" t="s">
        <v>154</v>
      </c>
      <c r="G71" s="3" t="s">
        <v>154</v>
      </c>
      <c r="H71" s="3">
        <v>0</v>
      </c>
      <c r="I71" s="3" t="s">
        <v>42</v>
      </c>
      <c r="J71" s="98">
        <v>0.42986111111111114</v>
      </c>
      <c r="K71" s="5">
        <v>45497</v>
      </c>
      <c r="L71" s="7"/>
      <c r="M71" s="4"/>
    </row>
    <row r="72" spans="1:13" ht="15.75" customHeight="1">
      <c r="A72" s="3" t="s">
        <v>9</v>
      </c>
      <c r="B72" s="3">
        <v>1</v>
      </c>
      <c r="C72" s="3">
        <v>5</v>
      </c>
      <c r="D72" s="3">
        <v>0</v>
      </c>
      <c r="E72" s="3" t="s">
        <v>98</v>
      </c>
      <c r="F72" s="3" t="s">
        <v>85</v>
      </c>
      <c r="G72" s="3" t="s">
        <v>805</v>
      </c>
      <c r="H72" s="3">
        <v>-1</v>
      </c>
      <c r="I72" s="3" t="s">
        <v>42</v>
      </c>
      <c r="J72" s="4">
        <v>0.43055555555555558</v>
      </c>
      <c r="K72" s="5">
        <v>45503</v>
      </c>
      <c r="L72" s="7"/>
      <c r="M72" s="4"/>
    </row>
    <row r="73" spans="1:13" ht="14.4">
      <c r="A73" s="3" t="s">
        <v>11</v>
      </c>
      <c r="B73" s="3">
        <v>0</v>
      </c>
      <c r="C73" s="3">
        <v>10</v>
      </c>
      <c r="D73" s="3"/>
      <c r="E73" s="3" t="s">
        <v>84</v>
      </c>
      <c r="F73" s="3">
        <v>20</v>
      </c>
      <c r="G73" s="3" t="s">
        <v>86</v>
      </c>
      <c r="H73" s="3">
        <v>-2</v>
      </c>
      <c r="I73" s="3" t="s">
        <v>42</v>
      </c>
      <c r="J73" s="4">
        <v>0.49722222222222223</v>
      </c>
      <c r="K73" s="5">
        <v>45083</v>
      </c>
      <c r="L73" s="3" t="s">
        <v>103</v>
      </c>
      <c r="M73" s="4"/>
    </row>
    <row r="74" spans="1:13" ht="15.75" customHeight="1">
      <c r="A74" s="3" t="s">
        <v>11</v>
      </c>
      <c r="B74" s="3">
        <v>2</v>
      </c>
      <c r="C74" s="3">
        <v>5</v>
      </c>
      <c r="D74" s="3"/>
      <c r="E74" s="3" t="s">
        <v>84</v>
      </c>
      <c r="F74" s="3" t="s">
        <v>154</v>
      </c>
      <c r="G74" s="3" t="s">
        <v>154</v>
      </c>
      <c r="H74" s="3">
        <v>0</v>
      </c>
      <c r="I74" s="3" t="s">
        <v>42</v>
      </c>
      <c r="J74" s="4">
        <v>0.45833333333333331</v>
      </c>
      <c r="K74" s="5">
        <v>45103</v>
      </c>
      <c r="L74" s="7"/>
      <c r="M74" s="4"/>
    </row>
    <row r="75" spans="1:13" ht="15.75" customHeight="1">
      <c r="A75" s="3" t="s">
        <v>11</v>
      </c>
      <c r="B75" s="3">
        <v>2</v>
      </c>
      <c r="C75" s="3">
        <v>0</v>
      </c>
      <c r="D75" s="3"/>
      <c r="E75" s="3" t="s">
        <v>84</v>
      </c>
      <c r="F75" s="3">
        <v>2</v>
      </c>
      <c r="G75" s="3" t="s">
        <v>257</v>
      </c>
      <c r="H75" s="3">
        <v>2</v>
      </c>
      <c r="I75" s="3" t="s">
        <v>42</v>
      </c>
      <c r="J75" s="4">
        <v>0.42083333333333334</v>
      </c>
      <c r="K75" s="5">
        <v>45136</v>
      </c>
      <c r="L75" s="7"/>
      <c r="M75" s="4"/>
    </row>
    <row r="76" spans="1:13" ht="15.75" customHeight="1">
      <c r="A76" s="3" t="s">
        <v>11</v>
      </c>
      <c r="B76" s="3">
        <v>2</v>
      </c>
      <c r="C76" s="3">
        <v>0</v>
      </c>
      <c r="D76" s="3"/>
      <c r="E76" s="3" t="s">
        <v>84</v>
      </c>
      <c r="F76" s="3" t="s">
        <v>154</v>
      </c>
      <c r="G76" s="3" t="s">
        <v>154</v>
      </c>
      <c r="H76" s="3">
        <v>2</v>
      </c>
      <c r="I76" s="3" t="s">
        <v>42</v>
      </c>
      <c r="J76" s="4">
        <v>0.38750000000000001</v>
      </c>
      <c r="K76" s="5">
        <v>45142</v>
      </c>
      <c r="L76" s="7"/>
      <c r="M76" s="4"/>
    </row>
    <row r="77" spans="1:13" ht="15.75" customHeight="1">
      <c r="A77" s="3" t="s">
        <v>11</v>
      </c>
      <c r="B77" s="3">
        <v>1</v>
      </c>
      <c r="C77" s="3">
        <v>0</v>
      </c>
      <c r="D77" s="3"/>
      <c r="E77" s="3" t="s">
        <v>84</v>
      </c>
      <c r="F77" s="3" t="s">
        <v>85</v>
      </c>
      <c r="G77" s="3" t="s">
        <v>300</v>
      </c>
      <c r="H77" s="3"/>
      <c r="I77" s="3" t="s">
        <v>42</v>
      </c>
      <c r="J77" s="4">
        <v>0.46875</v>
      </c>
      <c r="K77" s="5">
        <v>45147</v>
      </c>
      <c r="L77" s="7"/>
      <c r="M77" s="4"/>
    </row>
    <row r="78" spans="1:13" ht="15.75" customHeight="1">
      <c r="A78" s="3" t="s">
        <v>11</v>
      </c>
      <c r="B78" s="3">
        <v>1</v>
      </c>
      <c r="C78" s="3">
        <v>0</v>
      </c>
      <c r="D78" s="3"/>
      <c r="E78" s="3" t="s">
        <v>84</v>
      </c>
      <c r="F78" s="3" t="s">
        <v>85</v>
      </c>
      <c r="G78" s="3" t="s">
        <v>86</v>
      </c>
      <c r="H78" s="3">
        <v>2</v>
      </c>
      <c r="I78" s="3" t="s">
        <v>42</v>
      </c>
      <c r="J78" s="4">
        <v>0.40277777777777773</v>
      </c>
      <c r="K78" s="5">
        <v>45153</v>
      </c>
      <c r="L78" s="7"/>
      <c r="M78" s="4"/>
    </row>
    <row r="79" spans="1:13" ht="15.75" customHeight="1">
      <c r="A79" s="3" t="s">
        <v>11</v>
      </c>
      <c r="B79" s="3" t="s">
        <v>466</v>
      </c>
      <c r="C79" s="3">
        <v>0</v>
      </c>
      <c r="D79" s="3"/>
      <c r="E79" s="3" t="s">
        <v>84</v>
      </c>
      <c r="F79" s="3" t="s">
        <v>85</v>
      </c>
      <c r="G79" s="3" t="s">
        <v>86</v>
      </c>
      <c r="H79" s="3">
        <v>2</v>
      </c>
      <c r="I79" s="3" t="s">
        <v>42</v>
      </c>
      <c r="J79" s="4">
        <v>0.42083333333333334</v>
      </c>
      <c r="K79" s="5">
        <v>45160</v>
      </c>
      <c r="L79" s="7"/>
      <c r="M79" s="4"/>
    </row>
    <row r="80" spans="1:13" ht="15.75" customHeight="1">
      <c r="A80" s="3" t="s">
        <v>11</v>
      </c>
      <c r="B80" s="3">
        <v>3</v>
      </c>
      <c r="C80" s="3">
        <v>0</v>
      </c>
      <c r="D80" s="3"/>
      <c r="E80" s="3" t="s">
        <v>88</v>
      </c>
      <c r="F80" s="3" t="s">
        <v>85</v>
      </c>
      <c r="G80" s="3" t="s">
        <v>524</v>
      </c>
      <c r="H80" s="3">
        <v>2</v>
      </c>
      <c r="I80" s="3" t="s">
        <v>42</v>
      </c>
      <c r="J80" s="4">
        <v>0.39097222222222222</v>
      </c>
      <c r="K80" s="5">
        <v>45189</v>
      </c>
      <c r="L80" s="7"/>
      <c r="M80" s="4"/>
    </row>
    <row r="81" spans="1:13" ht="15" customHeight="1">
      <c r="A81" s="3" t="s">
        <v>11</v>
      </c>
      <c r="B81" s="3">
        <v>3</v>
      </c>
      <c r="C81" s="3">
        <v>1</v>
      </c>
      <c r="D81" s="3"/>
      <c r="E81" s="3" t="s">
        <v>84</v>
      </c>
      <c r="F81" s="3" t="s">
        <v>85</v>
      </c>
      <c r="G81" s="3" t="s">
        <v>86</v>
      </c>
      <c r="H81" s="3">
        <v>2</v>
      </c>
      <c r="I81" s="3" t="s">
        <v>42</v>
      </c>
      <c r="J81" s="98">
        <v>0.41180555555555554</v>
      </c>
      <c r="K81" s="54">
        <v>45196</v>
      </c>
      <c r="L81" s="7"/>
    </row>
    <row r="82" spans="1:13" ht="15.75" customHeight="1">
      <c r="A82" s="3" t="s">
        <v>11</v>
      </c>
      <c r="B82" s="3">
        <v>2</v>
      </c>
      <c r="C82" s="3">
        <v>2</v>
      </c>
      <c r="D82" s="3"/>
      <c r="E82" s="3" t="s">
        <v>84</v>
      </c>
      <c r="F82" s="3" t="s">
        <v>85</v>
      </c>
      <c r="G82" s="3" t="s">
        <v>86</v>
      </c>
      <c r="H82" s="3">
        <v>2</v>
      </c>
      <c r="I82" s="3" t="s">
        <v>42</v>
      </c>
      <c r="J82" s="98">
        <v>0.40277777777777773</v>
      </c>
      <c r="K82" s="5">
        <v>45204</v>
      </c>
      <c r="L82" s="7"/>
      <c r="M82" s="4"/>
    </row>
    <row r="83" spans="1:13" ht="14.4">
      <c r="A83" s="3" t="s">
        <v>12</v>
      </c>
      <c r="B83" s="3">
        <v>2</v>
      </c>
      <c r="C83" s="3">
        <v>20</v>
      </c>
      <c r="D83" s="3"/>
      <c r="E83" s="3" t="s">
        <v>84</v>
      </c>
      <c r="F83" s="3" t="s">
        <v>104</v>
      </c>
      <c r="G83" s="3" t="s">
        <v>105</v>
      </c>
      <c r="H83" s="3">
        <v>-2</v>
      </c>
      <c r="I83" s="3" t="s">
        <v>42</v>
      </c>
      <c r="J83" s="4">
        <v>0.53611111111111109</v>
      </c>
      <c r="K83" s="5">
        <v>45083</v>
      </c>
      <c r="L83" s="3" t="s">
        <v>103</v>
      </c>
      <c r="M83" s="4"/>
    </row>
    <row r="84" spans="1:13" ht="15.75" customHeight="1">
      <c r="A84" s="3" t="s">
        <v>12</v>
      </c>
      <c r="B84" s="3">
        <v>4</v>
      </c>
      <c r="C84" s="3">
        <v>20</v>
      </c>
      <c r="D84" s="3"/>
      <c r="E84" s="3" t="s">
        <v>84</v>
      </c>
      <c r="F84" s="3" t="s">
        <v>156</v>
      </c>
      <c r="G84" s="3" t="s">
        <v>157</v>
      </c>
      <c r="H84" s="3">
        <v>1</v>
      </c>
      <c r="I84" s="3" t="s">
        <v>42</v>
      </c>
      <c r="J84" s="4">
        <v>0.48125000000000001</v>
      </c>
      <c r="K84" s="5">
        <v>45103</v>
      </c>
      <c r="L84" s="7"/>
      <c r="M84" s="4"/>
    </row>
    <row r="85" spans="1:13" ht="15.75" customHeight="1">
      <c r="A85" s="3" t="s">
        <v>12</v>
      </c>
      <c r="B85" s="3">
        <v>8</v>
      </c>
      <c r="C85" s="3">
        <v>5</v>
      </c>
      <c r="D85" s="3"/>
      <c r="E85" s="3" t="s">
        <v>84</v>
      </c>
      <c r="F85" s="3" t="s">
        <v>154</v>
      </c>
      <c r="G85" s="3" t="s">
        <v>154</v>
      </c>
      <c r="H85" s="3">
        <v>1</v>
      </c>
      <c r="I85" s="3" t="s">
        <v>42</v>
      </c>
      <c r="J85" s="4">
        <v>0.44236111111111115</v>
      </c>
      <c r="K85" s="5">
        <v>45136</v>
      </c>
      <c r="L85" s="7"/>
      <c r="M85" s="4"/>
    </row>
    <row r="86" spans="1:13" ht="15.75" customHeight="1">
      <c r="A86" s="3" t="s">
        <v>12</v>
      </c>
      <c r="B86" s="3">
        <v>2</v>
      </c>
      <c r="C86" s="3">
        <v>5</v>
      </c>
      <c r="D86" s="3"/>
      <c r="E86" s="3" t="s">
        <v>84</v>
      </c>
      <c r="F86" s="3" t="s">
        <v>85</v>
      </c>
      <c r="G86" s="3" t="s">
        <v>106</v>
      </c>
      <c r="H86" s="3">
        <v>-2</v>
      </c>
      <c r="I86" s="3" t="s">
        <v>42</v>
      </c>
      <c r="J86" s="4">
        <v>0.41250000000000003</v>
      </c>
      <c r="K86" s="5">
        <v>45142</v>
      </c>
      <c r="L86" s="7"/>
      <c r="M86" s="4"/>
    </row>
    <row r="87" spans="1:13" ht="15.75" customHeight="1">
      <c r="A87" s="3" t="s">
        <v>12</v>
      </c>
      <c r="B87" s="3">
        <v>0</v>
      </c>
      <c r="C87" s="3">
        <v>10</v>
      </c>
      <c r="D87" s="3"/>
      <c r="E87" s="3" t="s">
        <v>84</v>
      </c>
      <c r="F87" s="3" t="s">
        <v>85</v>
      </c>
      <c r="G87" s="3" t="s">
        <v>86</v>
      </c>
      <c r="H87" s="3"/>
      <c r="I87" s="3" t="s">
        <v>42</v>
      </c>
      <c r="J87" s="4">
        <v>0.4916666666666667</v>
      </c>
      <c r="K87" s="5">
        <v>45147</v>
      </c>
      <c r="L87" s="7"/>
      <c r="M87" s="4"/>
    </row>
    <row r="88" spans="1:13" ht="15.75" customHeight="1">
      <c r="A88" s="3" t="s">
        <v>12</v>
      </c>
      <c r="B88" s="3" t="s">
        <v>330</v>
      </c>
      <c r="C88" s="3">
        <v>10</v>
      </c>
      <c r="D88" s="3"/>
      <c r="E88" s="3" t="s">
        <v>84</v>
      </c>
      <c r="F88" s="3" t="s">
        <v>85</v>
      </c>
      <c r="G88" s="3" t="s">
        <v>86</v>
      </c>
      <c r="H88" s="3">
        <v>0</v>
      </c>
      <c r="I88" s="3" t="s">
        <v>42</v>
      </c>
      <c r="J88" s="4">
        <v>0.4284722222222222</v>
      </c>
      <c r="K88" s="5">
        <v>45153</v>
      </c>
      <c r="L88" s="7"/>
      <c r="M88" s="4"/>
    </row>
    <row r="89" spans="1:13" ht="15.75" customHeight="1">
      <c r="A89" s="3" t="s">
        <v>12</v>
      </c>
      <c r="B89" s="3">
        <v>2</v>
      </c>
      <c r="C89" s="3">
        <v>10</v>
      </c>
      <c r="D89" s="3"/>
      <c r="E89" s="3" t="s">
        <v>84</v>
      </c>
      <c r="F89" s="3" t="s">
        <v>85</v>
      </c>
      <c r="G89" s="3" t="s">
        <v>86</v>
      </c>
      <c r="H89" s="3">
        <v>-1</v>
      </c>
      <c r="I89" s="3" t="s">
        <v>42</v>
      </c>
      <c r="J89" s="4">
        <v>0.44097222222222227</v>
      </c>
      <c r="K89" s="5">
        <v>45160</v>
      </c>
      <c r="L89" s="7"/>
      <c r="M89" s="4"/>
    </row>
    <row r="90" spans="1:13" ht="15.75" customHeight="1">
      <c r="A90" s="3" t="s">
        <v>12</v>
      </c>
      <c r="B90" s="3">
        <v>1</v>
      </c>
      <c r="C90" s="3">
        <v>5</v>
      </c>
      <c r="D90" s="3"/>
      <c r="E90" s="3" t="s">
        <v>84</v>
      </c>
      <c r="F90" s="3">
        <v>1</v>
      </c>
      <c r="G90" s="3" t="s">
        <v>526</v>
      </c>
      <c r="H90" s="3">
        <v>-1</v>
      </c>
      <c r="I90" s="3" t="s">
        <v>42</v>
      </c>
      <c r="J90" s="4">
        <v>0.4145833333333333</v>
      </c>
      <c r="K90" s="5">
        <v>45189</v>
      </c>
      <c r="L90" s="7"/>
      <c r="M90" s="4"/>
    </row>
    <row r="91" spans="1:13" ht="15" customHeight="1">
      <c r="A91" s="3" t="s">
        <v>12</v>
      </c>
      <c r="B91" s="3">
        <v>5</v>
      </c>
      <c r="C91" s="3">
        <v>5</v>
      </c>
      <c r="D91" s="3"/>
      <c r="E91" s="3" t="s">
        <v>84</v>
      </c>
      <c r="F91" s="3" t="s">
        <v>154</v>
      </c>
      <c r="G91" s="3" t="s">
        <v>154</v>
      </c>
      <c r="H91" s="3">
        <v>0</v>
      </c>
      <c r="I91" s="3"/>
      <c r="J91" s="98">
        <v>0.43263888888888885</v>
      </c>
      <c r="K91" s="54">
        <v>45196</v>
      </c>
      <c r="L91" s="10" t="s">
        <v>591</v>
      </c>
    </row>
    <row r="92" spans="1:13" ht="15.75" customHeight="1">
      <c r="A92" s="3" t="s">
        <v>12</v>
      </c>
      <c r="B92" s="3">
        <v>1</v>
      </c>
      <c r="C92" s="3">
        <v>10</v>
      </c>
      <c r="D92" s="3"/>
      <c r="E92" s="3" t="s">
        <v>84</v>
      </c>
      <c r="F92" s="3" t="s">
        <v>85</v>
      </c>
      <c r="G92" s="3" t="s">
        <v>643</v>
      </c>
      <c r="H92" s="3">
        <v>0</v>
      </c>
      <c r="I92" s="3" t="s">
        <v>42</v>
      </c>
      <c r="J92" s="4">
        <v>0.42152777777777778</v>
      </c>
      <c r="K92" s="5">
        <v>45204</v>
      </c>
      <c r="L92" s="7"/>
      <c r="M92" s="4"/>
    </row>
    <row r="93" spans="1:13" ht="15.75" customHeight="1">
      <c r="A93" s="3" t="s">
        <v>12</v>
      </c>
      <c r="B93" s="3">
        <v>0</v>
      </c>
      <c r="C93" s="3">
        <v>5</v>
      </c>
      <c r="D93" s="3">
        <v>10</v>
      </c>
      <c r="E93" s="3" t="s">
        <v>84</v>
      </c>
      <c r="F93" s="3" t="s">
        <v>85</v>
      </c>
      <c r="G93" s="3" t="s">
        <v>312</v>
      </c>
      <c r="H93" s="3">
        <v>-1</v>
      </c>
      <c r="I93" s="3" t="s">
        <v>42</v>
      </c>
      <c r="J93" s="4">
        <v>0.44930555555555557</v>
      </c>
      <c r="K93" s="5">
        <v>45489</v>
      </c>
      <c r="L93" s="7"/>
      <c r="M93" s="4"/>
    </row>
    <row r="94" spans="1:13" ht="15.75" customHeight="1">
      <c r="A94" s="3" t="s">
        <v>12</v>
      </c>
      <c r="B94" s="3" t="s">
        <v>775</v>
      </c>
      <c r="C94" s="3">
        <v>5</v>
      </c>
      <c r="D94" s="3">
        <v>10</v>
      </c>
      <c r="E94" s="3" t="s">
        <v>776</v>
      </c>
      <c r="F94" s="3" t="s">
        <v>85</v>
      </c>
      <c r="G94" s="3" t="s">
        <v>777</v>
      </c>
      <c r="H94" s="3">
        <v>-1</v>
      </c>
      <c r="I94" s="3" t="s">
        <v>42</v>
      </c>
      <c r="J94" s="4">
        <v>0.4465277777777778</v>
      </c>
      <c r="K94" s="5">
        <v>45497</v>
      </c>
      <c r="L94" s="7"/>
      <c r="M94" s="4"/>
    </row>
    <row r="95" spans="1:13" ht="15.75" customHeight="1">
      <c r="A95" s="3" t="s">
        <v>12</v>
      </c>
      <c r="B95" s="3">
        <v>0</v>
      </c>
      <c r="C95" s="3">
        <v>5</v>
      </c>
      <c r="D95" s="3">
        <v>10</v>
      </c>
      <c r="E95" s="3" t="s">
        <v>776</v>
      </c>
      <c r="F95" s="3" t="s">
        <v>85</v>
      </c>
      <c r="G95" s="3" t="s">
        <v>806</v>
      </c>
      <c r="H95" s="3">
        <v>0</v>
      </c>
      <c r="I95" s="3" t="s">
        <v>42</v>
      </c>
      <c r="J95" s="4">
        <v>0.45694444444444443</v>
      </c>
      <c r="K95" s="5">
        <v>45503</v>
      </c>
      <c r="L95" s="7"/>
      <c r="M95" s="4"/>
    </row>
    <row r="96" spans="1:13" ht="14.4">
      <c r="A96" s="3" t="s">
        <v>14</v>
      </c>
      <c r="B96" s="3">
        <v>1</v>
      </c>
      <c r="C96" s="3">
        <v>30</v>
      </c>
      <c r="D96" s="3"/>
      <c r="E96" s="3" t="s">
        <v>84</v>
      </c>
      <c r="F96" s="3">
        <v>23010</v>
      </c>
      <c r="G96" s="3" t="s">
        <v>106</v>
      </c>
      <c r="H96" s="3">
        <v>-4</v>
      </c>
      <c r="I96" s="3" t="s">
        <v>107</v>
      </c>
      <c r="J96" s="4">
        <v>0.55694444444444446</v>
      </c>
      <c r="K96" s="5">
        <v>45083</v>
      </c>
      <c r="L96" s="3" t="s">
        <v>103</v>
      </c>
      <c r="M96" s="4"/>
    </row>
    <row r="97" spans="1:13" ht="15.75" customHeight="1">
      <c r="A97" s="3" t="s">
        <v>14</v>
      </c>
      <c r="B97" s="3">
        <v>2</v>
      </c>
      <c r="C97" s="3">
        <v>40</v>
      </c>
      <c r="D97" s="3"/>
      <c r="E97" s="3" t="s">
        <v>84</v>
      </c>
      <c r="F97" s="3">
        <v>40</v>
      </c>
      <c r="G97" s="3" t="s">
        <v>86</v>
      </c>
      <c r="H97" s="3">
        <v>-1</v>
      </c>
      <c r="I97" s="3" t="s">
        <v>42</v>
      </c>
      <c r="J97" s="4">
        <v>0.49166666666666664</v>
      </c>
      <c r="K97" s="5">
        <v>45103</v>
      </c>
      <c r="L97" s="7"/>
      <c r="M97" s="9"/>
    </row>
    <row r="98" spans="1:13" ht="15.75" customHeight="1">
      <c r="A98" s="3" t="s">
        <v>14</v>
      </c>
      <c r="B98" s="3">
        <v>6</v>
      </c>
      <c r="C98" s="3">
        <v>0</v>
      </c>
      <c r="D98" s="3"/>
      <c r="E98" s="3" t="s">
        <v>84</v>
      </c>
      <c r="F98" s="3" t="s">
        <v>154</v>
      </c>
      <c r="G98" s="3" t="s">
        <v>154</v>
      </c>
      <c r="H98" s="3">
        <v>0</v>
      </c>
      <c r="I98" s="3" t="s">
        <v>42</v>
      </c>
      <c r="J98" s="4">
        <v>0.45763888888888887</v>
      </c>
      <c r="K98" s="5">
        <v>45136</v>
      </c>
      <c r="L98" s="7"/>
    </row>
    <row r="99" spans="1:13" ht="15.75" customHeight="1">
      <c r="A99" s="3" t="s">
        <v>14</v>
      </c>
      <c r="B99" s="3">
        <v>3</v>
      </c>
      <c r="C99" s="3">
        <v>5</v>
      </c>
      <c r="D99" s="3"/>
      <c r="E99" s="3" t="s">
        <v>84</v>
      </c>
      <c r="F99" s="3" t="s">
        <v>85</v>
      </c>
      <c r="G99" s="3" t="s">
        <v>106</v>
      </c>
      <c r="H99" s="3">
        <v>0</v>
      </c>
      <c r="I99" s="3" t="s">
        <v>42</v>
      </c>
      <c r="J99" s="4">
        <v>0.42638888888888887</v>
      </c>
      <c r="K99" s="5">
        <v>45142</v>
      </c>
      <c r="L99" s="7"/>
    </row>
    <row r="100" spans="1:13" ht="15.75" customHeight="1">
      <c r="A100" s="3" t="s">
        <v>14</v>
      </c>
      <c r="B100" s="3">
        <v>5</v>
      </c>
      <c r="C100" s="3">
        <v>0</v>
      </c>
      <c r="D100" s="3"/>
      <c r="E100" s="3" t="s">
        <v>84</v>
      </c>
      <c r="F100" s="3" t="s">
        <v>85</v>
      </c>
      <c r="G100" s="3" t="s">
        <v>86</v>
      </c>
      <c r="H100" s="3"/>
      <c r="I100" s="3" t="s">
        <v>42</v>
      </c>
      <c r="J100" s="4">
        <v>0.5083333333333333</v>
      </c>
      <c r="K100" s="5">
        <v>45147</v>
      </c>
      <c r="L100" s="7"/>
    </row>
    <row r="101" spans="1:13" ht="15.75" customHeight="1">
      <c r="A101" s="3" t="s">
        <v>14</v>
      </c>
      <c r="B101" s="3">
        <v>0</v>
      </c>
      <c r="C101" s="3">
        <v>3</v>
      </c>
      <c r="D101" s="3"/>
      <c r="E101" s="3" t="s">
        <v>84</v>
      </c>
      <c r="F101" s="3" t="s">
        <v>85</v>
      </c>
      <c r="G101" s="3" t="s">
        <v>86</v>
      </c>
      <c r="H101" s="3">
        <v>-2</v>
      </c>
      <c r="I101" s="3" t="s">
        <v>42</v>
      </c>
      <c r="J101" s="4">
        <v>0.43888888888888888</v>
      </c>
      <c r="K101" s="5">
        <v>45153</v>
      </c>
      <c r="L101" s="7"/>
    </row>
    <row r="102" spans="1:13" ht="15.75" customHeight="1">
      <c r="A102" s="3" t="s">
        <v>14</v>
      </c>
      <c r="B102" s="3">
        <v>4</v>
      </c>
      <c r="C102" s="3">
        <v>5</v>
      </c>
      <c r="D102" s="3"/>
      <c r="E102" s="3" t="s">
        <v>84</v>
      </c>
      <c r="F102" s="3" t="s">
        <v>85</v>
      </c>
      <c r="G102" s="3" t="s">
        <v>86</v>
      </c>
      <c r="H102" s="3">
        <v>-1</v>
      </c>
      <c r="I102" s="3" t="s">
        <v>42</v>
      </c>
      <c r="J102" s="4">
        <v>0.45694444444444443</v>
      </c>
      <c r="K102" s="5">
        <v>45160</v>
      </c>
      <c r="L102" s="7"/>
    </row>
    <row r="103" spans="1:13" ht="15.75" customHeight="1">
      <c r="A103" s="3" t="s">
        <v>14</v>
      </c>
      <c r="B103" s="3">
        <v>4</v>
      </c>
      <c r="C103" s="3">
        <v>5</v>
      </c>
      <c r="D103" s="3"/>
      <c r="E103" s="3" t="s">
        <v>84</v>
      </c>
      <c r="F103" s="3" t="s">
        <v>85</v>
      </c>
      <c r="G103" s="3" t="s">
        <v>86</v>
      </c>
      <c r="H103" s="3">
        <v>0</v>
      </c>
      <c r="I103" s="3" t="s">
        <v>42</v>
      </c>
      <c r="J103" s="4">
        <v>0.4291666666666667</v>
      </c>
      <c r="K103" s="5">
        <v>45189</v>
      </c>
      <c r="L103" s="7"/>
    </row>
    <row r="104" spans="1:13" ht="15" customHeight="1">
      <c r="A104" s="3" t="s">
        <v>14</v>
      </c>
      <c r="B104" s="3">
        <v>2</v>
      </c>
      <c r="C104" s="3">
        <v>0</v>
      </c>
      <c r="D104" s="3"/>
      <c r="E104" s="3" t="s">
        <v>84</v>
      </c>
      <c r="F104" s="3" t="s">
        <v>154</v>
      </c>
      <c r="G104" s="3" t="s">
        <v>154</v>
      </c>
      <c r="H104" s="3">
        <v>0</v>
      </c>
      <c r="I104" s="3" t="s">
        <v>42</v>
      </c>
      <c r="J104" s="4">
        <v>0.44861111111111113</v>
      </c>
      <c r="K104" s="54">
        <v>45196</v>
      </c>
      <c r="L104" s="10" t="s">
        <v>597</v>
      </c>
    </row>
    <row r="105" spans="1:13" ht="15.75" customHeight="1">
      <c r="A105" s="3" t="s">
        <v>14</v>
      </c>
      <c r="B105" s="3">
        <v>5</v>
      </c>
      <c r="C105" s="3">
        <v>0</v>
      </c>
      <c r="D105" s="3"/>
      <c r="E105" s="3" t="s">
        <v>84</v>
      </c>
      <c r="F105" s="3" t="s">
        <v>85</v>
      </c>
      <c r="G105" s="3" t="s">
        <v>86</v>
      </c>
      <c r="H105" s="3">
        <v>-1</v>
      </c>
      <c r="I105" s="3" t="s">
        <v>42</v>
      </c>
      <c r="J105" s="4">
        <v>0.4381944444444445</v>
      </c>
      <c r="K105" s="5">
        <v>45204</v>
      </c>
      <c r="L105" s="7"/>
      <c r="M105" s="4"/>
    </row>
    <row r="106" spans="1:13" ht="15.75" customHeight="1">
      <c r="A106" s="3" t="s">
        <v>14</v>
      </c>
      <c r="B106" s="3">
        <v>3</v>
      </c>
      <c r="C106" s="3">
        <v>10</v>
      </c>
      <c r="D106" s="3"/>
      <c r="E106" s="3" t="s">
        <v>84</v>
      </c>
      <c r="F106" s="3" t="s">
        <v>85</v>
      </c>
      <c r="G106" s="3" t="s">
        <v>86</v>
      </c>
      <c r="H106" s="3">
        <v>-1</v>
      </c>
      <c r="I106" s="3" t="s">
        <v>42</v>
      </c>
      <c r="J106" s="4">
        <v>0.57222222222222219</v>
      </c>
      <c r="K106" s="24">
        <v>45427</v>
      </c>
      <c r="L106" s="7"/>
      <c r="M106" s="4"/>
    </row>
    <row r="107" spans="1:13" ht="15.75" customHeight="1">
      <c r="A107" s="3" t="s">
        <v>14</v>
      </c>
      <c r="B107" s="3">
        <v>2</v>
      </c>
      <c r="C107" s="3">
        <v>5</v>
      </c>
      <c r="D107" s="3">
        <v>10</v>
      </c>
      <c r="E107" s="3" t="s">
        <v>84</v>
      </c>
      <c r="F107" s="3" t="s">
        <v>85</v>
      </c>
      <c r="G107" s="3" t="s">
        <v>718</v>
      </c>
      <c r="H107" s="3">
        <v>-1</v>
      </c>
      <c r="I107" s="3" t="s">
        <v>42</v>
      </c>
      <c r="J107" s="4">
        <v>0.46458333333333335</v>
      </c>
      <c r="K107" s="5">
        <v>45489</v>
      </c>
      <c r="L107" s="7"/>
      <c r="M107" s="4"/>
    </row>
    <row r="108" spans="1:13" ht="15.75" customHeight="1">
      <c r="A108" s="3" t="s">
        <v>14</v>
      </c>
      <c r="B108" s="3">
        <v>1</v>
      </c>
      <c r="C108" s="3">
        <v>5</v>
      </c>
      <c r="D108" s="3">
        <v>10</v>
      </c>
      <c r="E108" s="3" t="s">
        <v>776</v>
      </c>
      <c r="F108" s="3" t="s">
        <v>85</v>
      </c>
      <c r="G108" s="3" t="s">
        <v>86</v>
      </c>
      <c r="H108" s="3">
        <v>0</v>
      </c>
      <c r="I108" s="3" t="s">
        <v>42</v>
      </c>
      <c r="J108" s="98">
        <v>0.46319444444444446</v>
      </c>
      <c r="K108" s="5">
        <v>45497</v>
      </c>
      <c r="L108" s="7"/>
      <c r="M108" s="4"/>
    </row>
    <row r="109" spans="1:13" ht="15.75" customHeight="1">
      <c r="A109" s="3" t="s">
        <v>14</v>
      </c>
      <c r="B109" s="3">
        <v>1</v>
      </c>
      <c r="C109" s="3">
        <v>20</v>
      </c>
      <c r="D109" s="3">
        <v>10</v>
      </c>
      <c r="E109" s="3" t="s">
        <v>84</v>
      </c>
      <c r="F109" s="3" t="s">
        <v>85</v>
      </c>
      <c r="G109" s="3" t="s">
        <v>718</v>
      </c>
      <c r="H109" s="3">
        <v>-1</v>
      </c>
      <c r="I109" s="3" t="s">
        <v>42</v>
      </c>
      <c r="J109" s="4">
        <v>0.46666666666666667</v>
      </c>
      <c r="K109" s="5">
        <v>45503</v>
      </c>
      <c r="L109" s="7"/>
      <c r="M109" s="4"/>
    </row>
    <row r="110" spans="1:13" ht="14.4">
      <c r="A110" s="3" t="s">
        <v>15</v>
      </c>
      <c r="B110" s="3">
        <v>2</v>
      </c>
      <c r="C110" s="3">
        <v>30</v>
      </c>
      <c r="D110" s="3"/>
      <c r="E110" s="3" t="s">
        <v>84</v>
      </c>
      <c r="F110" s="3" t="s">
        <v>108</v>
      </c>
      <c r="G110" s="3" t="s">
        <v>109</v>
      </c>
      <c r="H110" s="3">
        <v>0</v>
      </c>
      <c r="I110" s="3" t="s">
        <v>110</v>
      </c>
      <c r="J110" s="4">
        <v>0.5854166666666667</v>
      </c>
      <c r="K110" s="5">
        <v>45083</v>
      </c>
      <c r="L110" s="3" t="s">
        <v>111</v>
      </c>
    </row>
    <row r="111" spans="1:13" ht="15.75" customHeight="1">
      <c r="A111" s="3" t="s">
        <v>15</v>
      </c>
      <c r="B111" s="3">
        <v>10</v>
      </c>
      <c r="C111" s="3">
        <v>30</v>
      </c>
      <c r="D111" s="3"/>
      <c r="E111" s="3" t="s">
        <v>84</v>
      </c>
      <c r="F111" s="3" t="s">
        <v>158</v>
      </c>
      <c r="G111" s="3" t="s">
        <v>159</v>
      </c>
      <c r="H111" s="3">
        <v>0</v>
      </c>
      <c r="I111" s="3" t="s">
        <v>42</v>
      </c>
      <c r="J111" s="4">
        <v>0.51111111111111107</v>
      </c>
      <c r="K111" s="5">
        <v>45103</v>
      </c>
      <c r="L111" s="7"/>
    </row>
    <row r="112" spans="1:13" ht="15.75" customHeight="1">
      <c r="A112" s="3" t="s">
        <v>15</v>
      </c>
      <c r="B112" s="3">
        <v>3</v>
      </c>
      <c r="C112" s="3">
        <v>2</v>
      </c>
      <c r="D112" s="3"/>
      <c r="E112" s="3" t="s">
        <v>84</v>
      </c>
      <c r="F112" s="3" t="s">
        <v>85</v>
      </c>
      <c r="G112" s="3" t="s">
        <v>258</v>
      </c>
      <c r="H112" s="3">
        <v>-1</v>
      </c>
      <c r="I112" s="3" t="s">
        <v>42</v>
      </c>
      <c r="J112" s="4">
        <v>0.4770833333333333</v>
      </c>
      <c r="K112" s="5">
        <v>45136</v>
      </c>
      <c r="L112" s="7"/>
    </row>
    <row r="113" spans="1:13" ht="15.75" customHeight="1">
      <c r="A113" s="3" t="s">
        <v>15</v>
      </c>
      <c r="B113" s="3">
        <v>1</v>
      </c>
      <c r="C113" s="3">
        <v>20</v>
      </c>
      <c r="D113" s="3"/>
      <c r="E113" s="3" t="s">
        <v>84</v>
      </c>
      <c r="F113" s="3" t="s">
        <v>85</v>
      </c>
      <c r="G113" s="3" t="s">
        <v>284</v>
      </c>
      <c r="H113" s="3">
        <v>1</v>
      </c>
      <c r="I113" s="3" t="s">
        <v>285</v>
      </c>
      <c r="J113" s="4">
        <v>0.44236111111111115</v>
      </c>
      <c r="K113" s="5">
        <v>45142</v>
      </c>
      <c r="L113" s="7"/>
    </row>
    <row r="114" spans="1:13" ht="15.75" customHeight="1">
      <c r="A114" s="3" t="s">
        <v>15</v>
      </c>
      <c r="B114" s="3">
        <v>4</v>
      </c>
      <c r="C114" s="3">
        <v>5</v>
      </c>
      <c r="D114" s="3"/>
      <c r="E114" s="3" t="s">
        <v>84</v>
      </c>
      <c r="F114" s="3" t="s">
        <v>85</v>
      </c>
      <c r="G114" s="3" t="s">
        <v>307</v>
      </c>
      <c r="H114" s="3"/>
      <c r="I114" s="3" t="s">
        <v>42</v>
      </c>
      <c r="J114" s="4">
        <v>0.52777777777777779</v>
      </c>
      <c r="K114" s="5">
        <v>45147</v>
      </c>
      <c r="L114" s="7"/>
    </row>
    <row r="115" spans="1:13" ht="15.75" customHeight="1">
      <c r="A115" s="3" t="s">
        <v>15</v>
      </c>
      <c r="B115" s="3">
        <v>2</v>
      </c>
      <c r="C115" s="3">
        <v>10</v>
      </c>
      <c r="D115" s="3"/>
      <c r="E115" s="3" t="s">
        <v>84</v>
      </c>
      <c r="F115" s="3" t="s">
        <v>85</v>
      </c>
      <c r="G115" s="3" t="s">
        <v>307</v>
      </c>
      <c r="H115" s="3">
        <v>-2</v>
      </c>
      <c r="I115" s="3" t="s">
        <v>42</v>
      </c>
      <c r="J115" s="4">
        <v>0.4548611111111111</v>
      </c>
      <c r="K115" s="5">
        <v>45153</v>
      </c>
      <c r="L115" s="7"/>
    </row>
    <row r="116" spans="1:13" ht="15.75" customHeight="1">
      <c r="A116" s="3" t="s">
        <v>15</v>
      </c>
      <c r="B116" s="3">
        <v>0</v>
      </c>
      <c r="C116" s="3">
        <v>5</v>
      </c>
      <c r="D116" s="3"/>
      <c r="E116" s="3" t="s">
        <v>84</v>
      </c>
      <c r="F116" s="3" t="s">
        <v>85</v>
      </c>
      <c r="G116" s="3" t="s">
        <v>307</v>
      </c>
      <c r="H116" s="3">
        <v>0</v>
      </c>
      <c r="I116" s="3" t="s">
        <v>42</v>
      </c>
      <c r="J116" s="4">
        <v>0.48402777777777778</v>
      </c>
      <c r="K116" s="5">
        <v>45160</v>
      </c>
      <c r="L116" s="7"/>
    </row>
    <row r="117" spans="1:13" ht="15.75" customHeight="1">
      <c r="A117" s="3" t="s">
        <v>15</v>
      </c>
      <c r="B117" s="3">
        <v>1</v>
      </c>
      <c r="C117" s="3">
        <v>20</v>
      </c>
      <c r="D117" s="3"/>
      <c r="E117" s="3" t="s">
        <v>84</v>
      </c>
      <c r="F117" s="3" t="s">
        <v>85</v>
      </c>
      <c r="G117" s="3" t="s">
        <v>529</v>
      </c>
      <c r="H117" s="3">
        <v>0</v>
      </c>
      <c r="I117" s="3" t="s">
        <v>530</v>
      </c>
      <c r="J117" s="4">
        <v>0.44722222222222219</v>
      </c>
      <c r="K117" s="5">
        <v>45189</v>
      </c>
      <c r="L117" s="7"/>
    </row>
    <row r="118" spans="1:13" ht="15" customHeight="1">
      <c r="A118" s="3" t="s">
        <v>15</v>
      </c>
      <c r="B118" s="3">
        <v>1</v>
      </c>
      <c r="C118" s="3">
        <v>5</v>
      </c>
      <c r="D118" s="3"/>
      <c r="E118" s="3" t="s">
        <v>84</v>
      </c>
      <c r="F118" s="3" t="s">
        <v>85</v>
      </c>
      <c r="G118" s="3" t="s">
        <v>86</v>
      </c>
      <c r="H118" s="3">
        <v>0</v>
      </c>
      <c r="I118" s="3" t="s">
        <v>42</v>
      </c>
      <c r="J118" s="4">
        <v>0.46597222222222223</v>
      </c>
      <c r="K118" s="54">
        <v>45196</v>
      </c>
      <c r="L118" s="7"/>
    </row>
    <row r="119" spans="1:13" ht="15.75" customHeight="1">
      <c r="A119" s="3" t="s">
        <v>15</v>
      </c>
      <c r="B119" s="3">
        <v>2</v>
      </c>
      <c r="C119" s="3">
        <v>2</v>
      </c>
      <c r="D119" s="3"/>
      <c r="E119" s="3" t="s">
        <v>84</v>
      </c>
      <c r="F119" s="3" t="s">
        <v>85</v>
      </c>
      <c r="G119" s="3" t="s">
        <v>86</v>
      </c>
      <c r="H119" s="3">
        <v>-1</v>
      </c>
      <c r="I119" s="3" t="s">
        <v>42</v>
      </c>
      <c r="J119" s="98">
        <v>0.45902777777777781</v>
      </c>
      <c r="K119" s="5">
        <v>45204</v>
      </c>
      <c r="L119" s="7"/>
      <c r="M119" s="4"/>
    </row>
    <row r="120" spans="1:13" ht="15.75" customHeight="1">
      <c r="A120" s="3" t="s">
        <v>15</v>
      </c>
      <c r="B120" s="3">
        <v>3</v>
      </c>
      <c r="C120" s="3">
        <v>10</v>
      </c>
      <c r="D120" s="3"/>
      <c r="E120" s="3" t="s">
        <v>84</v>
      </c>
      <c r="F120" s="3" t="s">
        <v>85</v>
      </c>
      <c r="G120" s="3" t="s">
        <v>109</v>
      </c>
      <c r="H120" s="3">
        <v>0</v>
      </c>
      <c r="I120" s="3" t="s">
        <v>42</v>
      </c>
      <c r="J120" s="4">
        <v>0.625</v>
      </c>
      <c r="K120" s="24">
        <v>45427</v>
      </c>
      <c r="L120" s="7"/>
      <c r="M120" s="4"/>
    </row>
    <row r="121" spans="1:13" ht="15.75" customHeight="1">
      <c r="A121" s="3" t="s">
        <v>15</v>
      </c>
      <c r="B121" s="3">
        <v>3</v>
      </c>
      <c r="C121" s="3">
        <v>10</v>
      </c>
      <c r="D121" s="3">
        <v>5</v>
      </c>
      <c r="E121" s="3" t="s">
        <v>84</v>
      </c>
      <c r="F121" s="3" t="s">
        <v>85</v>
      </c>
      <c r="G121" s="3" t="s">
        <v>719</v>
      </c>
      <c r="H121" s="3">
        <v>0</v>
      </c>
      <c r="I121" s="3" t="s">
        <v>42</v>
      </c>
      <c r="J121" s="4">
        <v>0.48055555555555557</v>
      </c>
      <c r="K121" s="5">
        <v>45489</v>
      </c>
      <c r="L121" s="7"/>
      <c r="M121" s="4"/>
    </row>
    <row r="122" spans="1:13" ht="15.75" customHeight="1">
      <c r="A122" s="3" t="s">
        <v>15</v>
      </c>
      <c r="B122" s="3">
        <v>1</v>
      </c>
      <c r="C122" s="3">
        <v>30</v>
      </c>
      <c r="D122" s="3">
        <v>10</v>
      </c>
      <c r="E122" s="3" t="s">
        <v>776</v>
      </c>
      <c r="F122" s="3" t="s">
        <v>781</v>
      </c>
      <c r="G122" s="3" t="s">
        <v>86</v>
      </c>
      <c r="H122" s="3">
        <v>0</v>
      </c>
      <c r="I122" s="3" t="s">
        <v>42</v>
      </c>
      <c r="J122" s="98">
        <v>0.47222222222222221</v>
      </c>
      <c r="K122" s="5">
        <v>45497</v>
      </c>
      <c r="L122" s="7"/>
      <c r="M122" s="4"/>
    </row>
    <row r="123" spans="1:13" ht="15.75" customHeight="1">
      <c r="A123" s="3" t="s">
        <v>15</v>
      </c>
      <c r="B123" s="3">
        <v>3</v>
      </c>
      <c r="C123" s="3">
        <v>5</v>
      </c>
      <c r="D123" s="3">
        <v>3</v>
      </c>
      <c r="E123" s="3" t="s">
        <v>84</v>
      </c>
      <c r="F123" s="3" t="s">
        <v>85</v>
      </c>
      <c r="G123" s="3" t="s">
        <v>307</v>
      </c>
      <c r="H123" s="3">
        <v>0</v>
      </c>
      <c r="I123" s="3" t="s">
        <v>42</v>
      </c>
      <c r="J123" s="4">
        <v>0.48749999999999999</v>
      </c>
      <c r="K123" s="5">
        <v>45503</v>
      </c>
      <c r="L123" s="7"/>
      <c r="M123" s="4"/>
    </row>
    <row r="124" spans="1:13" ht="14.4">
      <c r="A124" s="3" t="s">
        <v>16</v>
      </c>
      <c r="B124" s="3">
        <v>1</v>
      </c>
      <c r="C124" s="3">
        <v>50</v>
      </c>
      <c r="D124" s="3"/>
      <c r="E124" s="3" t="s">
        <v>84</v>
      </c>
      <c r="F124" s="3" t="s">
        <v>112</v>
      </c>
      <c r="G124" s="3" t="s">
        <v>106</v>
      </c>
      <c r="H124" s="3">
        <v>-1</v>
      </c>
      <c r="I124" s="3" t="s">
        <v>113</v>
      </c>
      <c r="J124" s="4">
        <v>0.6069444444444444</v>
      </c>
      <c r="K124" s="5">
        <v>45083</v>
      </c>
      <c r="L124" s="3" t="s">
        <v>114</v>
      </c>
    </row>
    <row r="125" spans="1:13" ht="15.75" customHeight="1">
      <c r="A125" s="3" t="s">
        <v>16</v>
      </c>
      <c r="B125" s="3">
        <v>0</v>
      </c>
      <c r="C125" s="3">
        <v>10</v>
      </c>
      <c r="D125" s="3"/>
      <c r="E125" s="3" t="s">
        <v>84</v>
      </c>
      <c r="F125" s="3">
        <v>60</v>
      </c>
      <c r="G125" s="3" t="s">
        <v>86</v>
      </c>
      <c r="H125" s="3">
        <v>0</v>
      </c>
      <c r="I125" s="3" t="s">
        <v>160</v>
      </c>
      <c r="J125" s="4">
        <v>0.53125</v>
      </c>
      <c r="K125" s="5">
        <v>45103</v>
      </c>
      <c r="L125" s="7"/>
    </row>
    <row r="126" spans="1:13" ht="15.75" customHeight="1">
      <c r="A126" s="3" t="s">
        <v>16</v>
      </c>
      <c r="B126" s="3">
        <v>1</v>
      </c>
      <c r="C126" s="3">
        <v>50</v>
      </c>
      <c r="D126" s="3"/>
      <c r="E126" s="3" t="s">
        <v>84</v>
      </c>
      <c r="F126" s="3" t="s">
        <v>85</v>
      </c>
      <c r="G126" s="3" t="s">
        <v>259</v>
      </c>
      <c r="H126" s="3">
        <v>0</v>
      </c>
      <c r="I126" s="3" t="s">
        <v>42</v>
      </c>
      <c r="J126" s="4">
        <v>0.49236111111111108</v>
      </c>
      <c r="K126" s="5">
        <v>45136</v>
      </c>
      <c r="L126" s="7"/>
    </row>
    <row r="127" spans="1:13" ht="15.75" customHeight="1">
      <c r="A127" s="3" t="s">
        <v>16</v>
      </c>
      <c r="B127" s="3">
        <v>0</v>
      </c>
      <c r="C127" s="3">
        <v>30</v>
      </c>
      <c r="D127" s="3"/>
      <c r="E127" s="3" t="s">
        <v>84</v>
      </c>
      <c r="F127" s="3" t="s">
        <v>85</v>
      </c>
      <c r="G127" s="3" t="s">
        <v>106</v>
      </c>
      <c r="H127" s="3">
        <v>0</v>
      </c>
      <c r="I127" s="3" t="s">
        <v>42</v>
      </c>
      <c r="J127" s="4">
        <v>0.45763888888888887</v>
      </c>
      <c r="K127" s="5">
        <v>45142</v>
      </c>
      <c r="L127" s="7"/>
    </row>
    <row r="128" spans="1:13" ht="15.75" customHeight="1">
      <c r="A128" s="3" t="s">
        <v>16</v>
      </c>
      <c r="B128" s="3">
        <v>0</v>
      </c>
      <c r="C128" s="3">
        <v>20</v>
      </c>
      <c r="D128" s="3"/>
      <c r="E128" s="3" t="s">
        <v>84</v>
      </c>
      <c r="F128" s="3" t="s">
        <v>85</v>
      </c>
      <c r="G128" s="3" t="s">
        <v>300</v>
      </c>
      <c r="H128" s="3"/>
      <c r="I128" s="3" t="s">
        <v>42</v>
      </c>
      <c r="J128" s="4">
        <v>0.54305555555555551</v>
      </c>
      <c r="K128" s="5">
        <v>45147</v>
      </c>
      <c r="L128" s="7"/>
    </row>
    <row r="129" spans="1:13" ht="15.75" customHeight="1">
      <c r="A129" s="3" t="s">
        <v>16</v>
      </c>
      <c r="B129" s="3">
        <v>1</v>
      </c>
      <c r="C129" s="3">
        <v>40</v>
      </c>
      <c r="D129" s="3"/>
      <c r="E129" s="3" t="s">
        <v>84</v>
      </c>
      <c r="F129" s="3" t="s">
        <v>336</v>
      </c>
      <c r="G129" s="3" t="s">
        <v>337</v>
      </c>
      <c r="H129" s="3">
        <v>0</v>
      </c>
      <c r="I129" s="3" t="s">
        <v>42</v>
      </c>
      <c r="J129" s="4">
        <v>0.46736111111111112</v>
      </c>
      <c r="K129" s="5">
        <v>45153</v>
      </c>
      <c r="L129" s="7"/>
    </row>
    <row r="130" spans="1:13" ht="15.75" customHeight="1">
      <c r="A130" s="3" t="s">
        <v>16</v>
      </c>
      <c r="B130" s="3" t="s">
        <v>471</v>
      </c>
      <c r="C130" s="3">
        <v>20</v>
      </c>
      <c r="D130" s="3"/>
      <c r="E130" s="3" t="s">
        <v>84</v>
      </c>
      <c r="F130" s="3" t="s">
        <v>472</v>
      </c>
      <c r="G130" s="3" t="s">
        <v>473</v>
      </c>
      <c r="H130" s="3">
        <v>0</v>
      </c>
      <c r="I130" s="3" t="s">
        <v>474</v>
      </c>
      <c r="J130" s="4">
        <v>0.50486111111111109</v>
      </c>
      <c r="K130" s="5">
        <v>45160</v>
      </c>
      <c r="L130" s="7"/>
    </row>
    <row r="131" spans="1:13" ht="15.75" customHeight="1">
      <c r="A131" s="3" t="s">
        <v>16</v>
      </c>
      <c r="B131" s="3">
        <v>2</v>
      </c>
      <c r="C131" s="3">
        <v>30</v>
      </c>
      <c r="D131" s="3"/>
      <c r="E131" s="3" t="s">
        <v>84</v>
      </c>
      <c r="F131" s="3" t="s">
        <v>154</v>
      </c>
      <c r="G131" s="3" t="s">
        <v>154</v>
      </c>
      <c r="H131" s="3">
        <v>0</v>
      </c>
      <c r="I131" s="3" t="s">
        <v>532</v>
      </c>
      <c r="J131" s="4">
        <v>0.46111111111111108</v>
      </c>
      <c r="K131" s="5">
        <v>45189</v>
      </c>
      <c r="L131" s="7"/>
    </row>
    <row r="132" spans="1:13" ht="15" customHeight="1">
      <c r="A132" s="3" t="s">
        <v>16</v>
      </c>
      <c r="B132" s="3">
        <v>0</v>
      </c>
      <c r="C132" s="3">
        <v>40</v>
      </c>
      <c r="D132" s="3"/>
      <c r="E132" s="3" t="s">
        <v>84</v>
      </c>
      <c r="F132" s="3" t="s">
        <v>85</v>
      </c>
      <c r="G132" s="3" t="s">
        <v>86</v>
      </c>
      <c r="H132" s="3">
        <v>0</v>
      </c>
      <c r="I132" s="3" t="s">
        <v>42</v>
      </c>
      <c r="J132" s="4">
        <v>0.48402777777777778</v>
      </c>
      <c r="K132" s="54">
        <v>45196</v>
      </c>
      <c r="L132" s="7"/>
    </row>
    <row r="133" spans="1:13" ht="15.75" customHeight="1">
      <c r="A133" s="3" t="s">
        <v>16</v>
      </c>
      <c r="B133" s="3">
        <v>0</v>
      </c>
      <c r="C133" s="3">
        <v>40</v>
      </c>
      <c r="D133" s="3"/>
      <c r="E133" s="3" t="s">
        <v>84</v>
      </c>
      <c r="F133" s="3" t="s">
        <v>85</v>
      </c>
      <c r="G133" s="3" t="s">
        <v>648</v>
      </c>
      <c r="H133" s="3">
        <v>0</v>
      </c>
      <c r="I133" s="3" t="s">
        <v>42</v>
      </c>
      <c r="J133" s="98">
        <v>0.47986111111111113</v>
      </c>
      <c r="K133" s="5">
        <v>45204</v>
      </c>
      <c r="L133" s="7"/>
      <c r="M133" s="4"/>
    </row>
    <row r="134" spans="1:13" ht="14.4">
      <c r="A134" s="3" t="s">
        <v>17</v>
      </c>
      <c r="B134" s="3">
        <v>1</v>
      </c>
      <c r="C134" s="3">
        <v>40</v>
      </c>
      <c r="D134" s="3"/>
      <c r="E134" s="3" t="s">
        <v>84</v>
      </c>
      <c r="F134" s="3" t="s">
        <v>115</v>
      </c>
      <c r="G134" s="3" t="s">
        <v>116</v>
      </c>
      <c r="H134" s="3">
        <v>0</v>
      </c>
      <c r="I134" s="3" t="s">
        <v>117</v>
      </c>
      <c r="J134" s="4">
        <v>0.6381944444444444</v>
      </c>
      <c r="K134" s="5">
        <v>45083</v>
      </c>
      <c r="L134" s="3" t="s">
        <v>118</v>
      </c>
    </row>
    <row r="135" spans="1:13" ht="15.75" customHeight="1">
      <c r="A135" s="3" t="s">
        <v>17</v>
      </c>
      <c r="B135" s="3">
        <v>2</v>
      </c>
      <c r="C135" s="3">
        <v>10</v>
      </c>
      <c r="D135" s="3"/>
      <c r="E135" s="3" t="s">
        <v>84</v>
      </c>
      <c r="F135" s="3" t="s">
        <v>161</v>
      </c>
      <c r="G135" s="3" t="s">
        <v>162</v>
      </c>
      <c r="H135" s="3">
        <v>0</v>
      </c>
      <c r="I135" s="3" t="s">
        <v>42</v>
      </c>
      <c r="J135" s="4">
        <v>0.54513888888888884</v>
      </c>
      <c r="K135" s="5">
        <v>45103</v>
      </c>
      <c r="L135" s="7"/>
    </row>
    <row r="136" spans="1:13" ht="15.75" customHeight="1">
      <c r="A136" s="3" t="s">
        <v>17</v>
      </c>
      <c r="B136" s="3">
        <v>3</v>
      </c>
      <c r="C136" s="3">
        <v>40</v>
      </c>
      <c r="D136" s="3"/>
      <c r="E136" s="3" t="s">
        <v>84</v>
      </c>
      <c r="F136" s="3" t="s">
        <v>85</v>
      </c>
      <c r="G136" s="3" t="s">
        <v>260</v>
      </c>
      <c r="H136" s="3">
        <v>-3</v>
      </c>
      <c r="I136" s="3" t="s">
        <v>42</v>
      </c>
      <c r="J136" s="4">
        <v>0.50763888888888886</v>
      </c>
      <c r="K136" s="5">
        <v>45136</v>
      </c>
      <c r="L136" s="7"/>
    </row>
    <row r="137" spans="1:13" ht="15.75" customHeight="1">
      <c r="A137" s="3" t="s">
        <v>17</v>
      </c>
      <c r="B137" s="3">
        <v>3</v>
      </c>
      <c r="C137" s="3">
        <v>10</v>
      </c>
      <c r="D137" s="3"/>
      <c r="E137" s="3" t="s">
        <v>84</v>
      </c>
      <c r="F137" s="3" t="s">
        <v>85</v>
      </c>
      <c r="G137" s="3" t="s">
        <v>86</v>
      </c>
      <c r="H137" s="3">
        <v>-1</v>
      </c>
      <c r="I137" s="3" t="s">
        <v>42</v>
      </c>
      <c r="J137" s="4">
        <v>0.4770833333333333</v>
      </c>
      <c r="K137" s="5">
        <v>45142</v>
      </c>
      <c r="L137" s="7"/>
    </row>
    <row r="138" spans="1:13" ht="15.75" customHeight="1">
      <c r="A138" s="3" t="s">
        <v>17</v>
      </c>
      <c r="B138" s="3">
        <v>1</v>
      </c>
      <c r="C138" s="3">
        <v>10</v>
      </c>
      <c r="D138" s="3"/>
      <c r="E138" s="3" t="s">
        <v>84</v>
      </c>
      <c r="F138" s="3" t="s">
        <v>85</v>
      </c>
      <c r="G138" s="3" t="s">
        <v>86</v>
      </c>
      <c r="H138" s="3"/>
      <c r="I138" s="3" t="s">
        <v>42</v>
      </c>
      <c r="J138" s="4">
        <v>0.55902777777777779</v>
      </c>
      <c r="K138" s="5">
        <v>45147</v>
      </c>
      <c r="L138" s="7"/>
    </row>
    <row r="139" spans="1:13" ht="15.75" customHeight="1">
      <c r="A139" s="3" t="s">
        <v>17</v>
      </c>
      <c r="B139" s="3">
        <v>2</v>
      </c>
      <c r="C139" s="3">
        <v>20</v>
      </c>
      <c r="D139" s="3"/>
      <c r="E139" s="3" t="s">
        <v>84</v>
      </c>
      <c r="F139" s="3" t="s">
        <v>339</v>
      </c>
      <c r="G139" s="3" t="s">
        <v>340</v>
      </c>
      <c r="H139" s="3">
        <v>-1</v>
      </c>
      <c r="I139" s="3" t="s">
        <v>42</v>
      </c>
      <c r="J139" s="4">
        <v>0.4826388888888889</v>
      </c>
      <c r="K139" s="5">
        <v>45153</v>
      </c>
      <c r="L139" s="7"/>
    </row>
    <row r="140" spans="1:13" ht="15.75" customHeight="1">
      <c r="A140" s="3" t="s">
        <v>17</v>
      </c>
      <c r="B140" s="3">
        <v>1</v>
      </c>
      <c r="C140" s="3">
        <v>5</v>
      </c>
      <c r="D140" s="3"/>
      <c r="E140" s="3" t="s">
        <v>84</v>
      </c>
      <c r="F140" s="3" t="s">
        <v>85</v>
      </c>
      <c r="G140" s="3" t="s">
        <v>86</v>
      </c>
      <c r="H140" s="3">
        <v>-1</v>
      </c>
      <c r="I140" s="3" t="s">
        <v>42</v>
      </c>
      <c r="J140" s="4">
        <v>0.52152777777777781</v>
      </c>
      <c r="K140" s="5">
        <v>45160</v>
      </c>
      <c r="L140" s="7"/>
    </row>
    <row r="141" spans="1:13" ht="15.75" customHeight="1">
      <c r="A141" s="3" t="s">
        <v>17</v>
      </c>
      <c r="B141" s="3">
        <v>5</v>
      </c>
      <c r="C141" s="3">
        <v>20</v>
      </c>
      <c r="D141" s="3"/>
      <c r="E141" s="3" t="s">
        <v>84</v>
      </c>
      <c r="F141" s="3" t="s">
        <v>535</v>
      </c>
      <c r="G141" s="3" t="s">
        <v>536</v>
      </c>
      <c r="H141" s="3">
        <v>0</v>
      </c>
      <c r="I141" s="3" t="s">
        <v>42</v>
      </c>
      <c r="J141" s="4">
        <v>0.47500000000000003</v>
      </c>
      <c r="K141" s="5">
        <v>45189</v>
      </c>
      <c r="L141" s="7"/>
    </row>
    <row r="142" spans="1:13" ht="15" customHeight="1">
      <c r="A142" s="3" t="s">
        <v>17</v>
      </c>
      <c r="B142" s="3">
        <v>1</v>
      </c>
      <c r="C142" s="3">
        <v>5</v>
      </c>
      <c r="D142" s="3"/>
      <c r="E142" s="3" t="s">
        <v>84</v>
      </c>
      <c r="F142" s="3" t="s">
        <v>85</v>
      </c>
      <c r="G142" s="3" t="s">
        <v>307</v>
      </c>
      <c r="H142" s="3">
        <v>1</v>
      </c>
      <c r="I142" s="3" t="s">
        <v>42</v>
      </c>
      <c r="J142" s="4">
        <v>0.50138888888888888</v>
      </c>
      <c r="K142" s="54">
        <v>45196</v>
      </c>
      <c r="L142" s="7"/>
    </row>
    <row r="143" spans="1:13" ht="15.75" customHeight="1">
      <c r="A143" s="3" t="s">
        <v>17</v>
      </c>
      <c r="B143" s="3">
        <v>1</v>
      </c>
      <c r="C143" s="3">
        <v>5</v>
      </c>
      <c r="D143" s="3"/>
      <c r="E143" s="3" t="s">
        <v>84</v>
      </c>
      <c r="F143" s="3" t="s">
        <v>85</v>
      </c>
      <c r="G143" s="3" t="s">
        <v>86</v>
      </c>
      <c r="H143" s="3">
        <v>-1</v>
      </c>
      <c r="I143" s="3" t="s">
        <v>42</v>
      </c>
      <c r="J143" s="98">
        <v>0.49374999999999997</v>
      </c>
      <c r="K143" s="5">
        <v>45204</v>
      </c>
      <c r="L143" s="7"/>
      <c r="M143" s="4"/>
    </row>
    <row r="144" spans="1:13" ht="15.75" customHeight="1">
      <c r="A144" s="3" t="s">
        <v>17</v>
      </c>
      <c r="B144" s="3">
        <v>1</v>
      </c>
      <c r="C144" s="3">
        <v>10</v>
      </c>
      <c r="D144" s="3"/>
      <c r="E144" s="3" t="s">
        <v>84</v>
      </c>
      <c r="F144" s="3" t="s">
        <v>154</v>
      </c>
      <c r="G144" s="3" t="s">
        <v>154</v>
      </c>
      <c r="H144" s="3">
        <v>-1</v>
      </c>
      <c r="I144" s="3" t="s">
        <v>42</v>
      </c>
      <c r="J144" s="98">
        <v>0.78263888888888888</v>
      </c>
      <c r="K144" s="24">
        <v>45430</v>
      </c>
      <c r="L144" s="7"/>
      <c r="M144" s="4"/>
    </row>
    <row r="145" spans="1:13" ht="15.75" customHeight="1">
      <c r="A145" s="3" t="s">
        <v>17</v>
      </c>
      <c r="B145" s="3">
        <v>0</v>
      </c>
      <c r="C145" s="3">
        <v>10</v>
      </c>
      <c r="D145" s="3">
        <v>5</v>
      </c>
      <c r="E145" s="3" t="s">
        <v>84</v>
      </c>
      <c r="F145" s="3" t="s">
        <v>85</v>
      </c>
      <c r="G145" s="3" t="s">
        <v>106</v>
      </c>
      <c r="H145" s="3">
        <v>2</v>
      </c>
      <c r="I145" s="3" t="s">
        <v>42</v>
      </c>
      <c r="J145" s="4">
        <v>0.49930555555555556</v>
      </c>
      <c r="K145" s="5">
        <v>45489</v>
      </c>
      <c r="L145" s="7"/>
      <c r="M145" s="4"/>
    </row>
    <row r="146" spans="1:13" ht="15.75" customHeight="1">
      <c r="A146" s="3" t="s">
        <v>17</v>
      </c>
      <c r="B146" s="3" t="s">
        <v>784</v>
      </c>
      <c r="C146" s="3">
        <v>5</v>
      </c>
      <c r="D146" s="3">
        <v>0</v>
      </c>
      <c r="E146" s="3" t="s">
        <v>776</v>
      </c>
      <c r="F146" s="3" t="s">
        <v>85</v>
      </c>
      <c r="G146" s="3" t="s">
        <v>785</v>
      </c>
      <c r="H146" s="3">
        <v>0</v>
      </c>
      <c r="I146" s="3" t="s">
        <v>42</v>
      </c>
      <c r="J146" s="4">
        <v>0.48958333333333331</v>
      </c>
      <c r="K146" s="5">
        <v>45497</v>
      </c>
      <c r="L146" s="7"/>
      <c r="M146" s="4"/>
    </row>
    <row r="147" spans="1:13" ht="15.75" customHeight="1">
      <c r="A147" s="3" t="s">
        <v>17</v>
      </c>
      <c r="B147" s="3">
        <v>5</v>
      </c>
      <c r="C147" s="3">
        <v>5</v>
      </c>
      <c r="D147" s="3">
        <v>3</v>
      </c>
      <c r="E147" s="3" t="s">
        <v>84</v>
      </c>
      <c r="F147" s="3" t="s">
        <v>85</v>
      </c>
      <c r="G147" s="3" t="s">
        <v>86</v>
      </c>
      <c r="H147" s="3">
        <v>0</v>
      </c>
      <c r="I147" s="3" t="s">
        <v>42</v>
      </c>
      <c r="J147" s="4">
        <v>0.50694444444444442</v>
      </c>
      <c r="K147" s="5">
        <v>45503</v>
      </c>
      <c r="L147" s="7"/>
      <c r="M147" s="4"/>
    </row>
    <row r="148" spans="1:13" ht="14.4">
      <c r="A148" s="3" t="s">
        <v>18</v>
      </c>
      <c r="B148" s="8">
        <v>2</v>
      </c>
      <c r="C148" s="3">
        <v>4</v>
      </c>
      <c r="D148" s="3"/>
      <c r="E148" s="3" t="s">
        <v>94</v>
      </c>
      <c r="F148" s="3" t="s">
        <v>119</v>
      </c>
      <c r="G148" s="3" t="s">
        <v>120</v>
      </c>
      <c r="H148" s="3">
        <v>-3</v>
      </c>
      <c r="I148" s="3" t="s">
        <v>121</v>
      </c>
      <c r="J148" s="4">
        <v>0.35694444444444445</v>
      </c>
      <c r="K148" s="5">
        <v>45084</v>
      </c>
      <c r="L148" s="3" t="s">
        <v>122</v>
      </c>
    </row>
    <row r="149" spans="1:13" ht="15.75" customHeight="1">
      <c r="A149" s="3" t="s">
        <v>18</v>
      </c>
      <c r="B149" s="8">
        <v>1</v>
      </c>
      <c r="C149" s="3">
        <v>5</v>
      </c>
      <c r="D149" s="3"/>
      <c r="E149" s="3" t="s">
        <v>84</v>
      </c>
      <c r="F149" s="3" t="s">
        <v>154</v>
      </c>
      <c r="G149" s="3" t="s">
        <v>154</v>
      </c>
      <c r="H149" s="3">
        <v>-3</v>
      </c>
      <c r="I149" s="3" t="s">
        <v>163</v>
      </c>
      <c r="J149" s="4">
        <v>0.57847222222222228</v>
      </c>
      <c r="K149" s="5">
        <v>45103</v>
      </c>
      <c r="L149" s="7"/>
    </row>
    <row r="150" spans="1:13" ht="15.75" customHeight="1">
      <c r="A150" s="3" t="s">
        <v>18</v>
      </c>
      <c r="B150" s="8">
        <v>2</v>
      </c>
      <c r="C150" s="3">
        <v>5</v>
      </c>
      <c r="D150" s="3"/>
      <c r="E150" s="3" t="s">
        <v>84</v>
      </c>
      <c r="F150" s="3" t="s">
        <v>85</v>
      </c>
      <c r="G150" s="3" t="s">
        <v>261</v>
      </c>
      <c r="H150" s="3">
        <v>-2</v>
      </c>
      <c r="I150" s="3" t="s">
        <v>42</v>
      </c>
      <c r="J150" s="4">
        <v>0.53472222222222221</v>
      </c>
      <c r="K150" s="5">
        <v>45136</v>
      </c>
      <c r="L150" s="7"/>
    </row>
    <row r="151" spans="1:13" ht="15.75" customHeight="1">
      <c r="A151" s="3" t="s">
        <v>18</v>
      </c>
      <c r="B151" s="8">
        <v>0</v>
      </c>
      <c r="C151" s="3">
        <v>5</v>
      </c>
      <c r="D151" s="3"/>
      <c r="E151" s="3" t="s">
        <v>84</v>
      </c>
      <c r="F151" s="3">
        <v>1</v>
      </c>
      <c r="G151" s="3" t="s">
        <v>286</v>
      </c>
      <c r="H151" s="3">
        <v>-2</v>
      </c>
      <c r="I151" s="3" t="s">
        <v>42</v>
      </c>
      <c r="J151" s="4">
        <v>0.54375000000000007</v>
      </c>
      <c r="K151" s="5">
        <v>45142</v>
      </c>
      <c r="L151" s="7"/>
    </row>
    <row r="152" spans="1:13" ht="15.75" customHeight="1">
      <c r="A152" s="3" t="s">
        <v>18</v>
      </c>
      <c r="B152" s="8">
        <v>0</v>
      </c>
      <c r="C152" s="3">
        <v>5</v>
      </c>
      <c r="D152" s="3"/>
      <c r="E152" s="3" t="s">
        <v>84</v>
      </c>
      <c r="F152" s="3" t="s">
        <v>85</v>
      </c>
      <c r="G152" s="3" t="s">
        <v>171</v>
      </c>
      <c r="H152" s="3">
        <v>-4</v>
      </c>
      <c r="I152" s="3" t="s">
        <v>42</v>
      </c>
      <c r="J152" s="4">
        <v>0.5395833333333333</v>
      </c>
      <c r="K152" s="5">
        <v>45148</v>
      </c>
      <c r="L152" s="7"/>
    </row>
    <row r="153" spans="1:13" ht="15.75" customHeight="1">
      <c r="A153" s="3" t="s">
        <v>18</v>
      </c>
      <c r="B153" s="8">
        <v>0</v>
      </c>
      <c r="C153" s="3">
        <v>5</v>
      </c>
      <c r="D153" s="3"/>
      <c r="E153" s="3" t="s">
        <v>84</v>
      </c>
      <c r="F153" s="3" t="s">
        <v>85</v>
      </c>
      <c r="G153" s="3" t="s">
        <v>341</v>
      </c>
      <c r="H153" s="3">
        <v>-1</v>
      </c>
      <c r="I153" s="3" t="s">
        <v>42</v>
      </c>
      <c r="J153" s="4">
        <v>0.51597222222222217</v>
      </c>
      <c r="K153" s="5">
        <v>45153</v>
      </c>
      <c r="L153" s="7"/>
    </row>
    <row r="154" spans="1:13" ht="15.75" customHeight="1">
      <c r="A154" s="3" t="s">
        <v>18</v>
      </c>
      <c r="B154" s="8">
        <v>1</v>
      </c>
      <c r="C154" s="3">
        <v>5</v>
      </c>
      <c r="D154" s="3"/>
      <c r="E154" s="3" t="s">
        <v>84</v>
      </c>
      <c r="F154" s="3" t="s">
        <v>154</v>
      </c>
      <c r="G154" s="3" t="s">
        <v>154</v>
      </c>
      <c r="H154" s="3">
        <v>-2</v>
      </c>
      <c r="I154" s="3" t="s">
        <v>42</v>
      </c>
      <c r="J154" s="4">
        <v>0.55555555555555558</v>
      </c>
      <c r="K154" s="5">
        <v>45160</v>
      </c>
      <c r="L154" s="7"/>
    </row>
    <row r="155" spans="1:13" ht="15.75" customHeight="1">
      <c r="A155" s="3" t="s">
        <v>18</v>
      </c>
      <c r="B155" s="8">
        <v>1</v>
      </c>
      <c r="C155" s="3">
        <v>3</v>
      </c>
      <c r="D155" s="3"/>
      <c r="E155" s="3" t="s">
        <v>88</v>
      </c>
      <c r="F155" s="3">
        <v>1</v>
      </c>
      <c r="G155" s="3" t="s">
        <v>538</v>
      </c>
      <c r="H155" s="3">
        <v>-2</v>
      </c>
      <c r="I155" s="3" t="s">
        <v>42</v>
      </c>
      <c r="J155" s="4">
        <v>0.52916666666666667</v>
      </c>
      <c r="K155" s="5">
        <v>45189</v>
      </c>
      <c r="L155" s="7"/>
    </row>
    <row r="156" spans="1:13" ht="15" customHeight="1">
      <c r="A156" s="3" t="s">
        <v>18</v>
      </c>
      <c r="B156" s="3">
        <v>0</v>
      </c>
      <c r="C156" s="3">
        <v>5</v>
      </c>
      <c r="D156" s="3"/>
      <c r="E156" s="3" t="s">
        <v>84</v>
      </c>
      <c r="F156" s="3" t="s">
        <v>154</v>
      </c>
      <c r="G156" s="3" t="s">
        <v>154</v>
      </c>
      <c r="H156" s="3">
        <v>-1</v>
      </c>
      <c r="I156" s="3" t="s">
        <v>42</v>
      </c>
      <c r="J156" s="4">
        <v>0.53541666666666665</v>
      </c>
      <c r="K156" s="54">
        <v>45196</v>
      </c>
      <c r="L156" s="7"/>
    </row>
    <row r="157" spans="1:13" ht="15.75" customHeight="1">
      <c r="A157" s="3" t="s">
        <v>18</v>
      </c>
      <c r="B157" s="3">
        <v>0</v>
      </c>
      <c r="C157" s="3">
        <v>5</v>
      </c>
      <c r="D157" s="3"/>
      <c r="E157" s="3" t="s">
        <v>84</v>
      </c>
      <c r="F157" s="3" t="s">
        <v>154</v>
      </c>
      <c r="G157" s="3" t="s">
        <v>154</v>
      </c>
      <c r="H157" s="3">
        <v>-3</v>
      </c>
      <c r="I157" s="3" t="s">
        <v>42</v>
      </c>
      <c r="J157" s="98">
        <v>0.55694444444444446</v>
      </c>
      <c r="K157" s="5">
        <v>45204</v>
      </c>
      <c r="L157" s="7"/>
      <c r="M157" s="4"/>
    </row>
    <row r="158" spans="1:13" ht="15.75" customHeight="1">
      <c r="A158" s="3" t="s">
        <v>18</v>
      </c>
      <c r="B158" s="3">
        <v>4</v>
      </c>
      <c r="C158" s="3">
        <v>10</v>
      </c>
      <c r="D158" s="3">
        <v>5</v>
      </c>
      <c r="E158" s="3" t="s">
        <v>94</v>
      </c>
      <c r="F158" s="3" t="s">
        <v>154</v>
      </c>
      <c r="G158" s="3" t="s">
        <v>154</v>
      </c>
      <c r="H158" s="3">
        <v>-2</v>
      </c>
      <c r="I158" s="3" t="s">
        <v>42</v>
      </c>
      <c r="J158" s="98">
        <v>0.48333333333333334</v>
      </c>
      <c r="K158" s="100">
        <v>45422</v>
      </c>
      <c r="L158" s="7"/>
      <c r="M158" s="4"/>
    </row>
    <row r="159" spans="1:13" ht="15.75" customHeight="1">
      <c r="A159" s="3" t="s">
        <v>18</v>
      </c>
      <c r="B159" s="3">
        <v>0</v>
      </c>
      <c r="C159" s="3">
        <v>0</v>
      </c>
      <c r="D159" s="3">
        <v>20</v>
      </c>
      <c r="E159" s="3" t="s">
        <v>84</v>
      </c>
      <c r="F159" s="3" t="s">
        <v>85</v>
      </c>
      <c r="G159" s="3" t="s">
        <v>86</v>
      </c>
      <c r="H159" s="3">
        <v>-2</v>
      </c>
      <c r="I159" s="3" t="s">
        <v>42</v>
      </c>
      <c r="J159" s="4">
        <v>0.53680555555555554</v>
      </c>
      <c r="K159" s="5">
        <v>45489</v>
      </c>
      <c r="L159" s="7"/>
      <c r="M159" s="4"/>
    </row>
    <row r="160" spans="1:13" ht="15.75" customHeight="1">
      <c r="A160" s="3" t="s">
        <v>18</v>
      </c>
      <c r="B160" s="3">
        <v>0</v>
      </c>
      <c r="C160" s="3">
        <v>10</v>
      </c>
      <c r="D160" s="3">
        <v>0</v>
      </c>
      <c r="E160" s="3" t="s">
        <v>319</v>
      </c>
      <c r="F160" s="3">
        <v>1</v>
      </c>
      <c r="G160" s="3" t="s">
        <v>820</v>
      </c>
      <c r="H160" s="3">
        <v>-3</v>
      </c>
      <c r="I160" s="3" t="s">
        <v>42</v>
      </c>
      <c r="J160" s="4">
        <v>0.54305555555555551</v>
      </c>
      <c r="K160" s="5">
        <v>45492</v>
      </c>
      <c r="L160" s="7"/>
      <c r="M160" s="4"/>
    </row>
    <row r="161" spans="1:13" ht="15.75" customHeight="1">
      <c r="A161" s="3" t="s">
        <v>18</v>
      </c>
      <c r="B161" s="3">
        <v>0</v>
      </c>
      <c r="C161" s="3">
        <v>10</v>
      </c>
      <c r="D161" s="3">
        <v>20</v>
      </c>
      <c r="E161" s="3" t="s">
        <v>84</v>
      </c>
      <c r="F161" s="3" t="s">
        <v>535</v>
      </c>
      <c r="G161" s="3" t="s">
        <v>788</v>
      </c>
      <c r="H161" s="3">
        <v>-3</v>
      </c>
      <c r="I161" s="3" t="s">
        <v>42</v>
      </c>
      <c r="J161" s="98">
        <v>0.51875000000000004</v>
      </c>
      <c r="K161" s="5">
        <v>45497</v>
      </c>
      <c r="L161" s="7"/>
      <c r="M161" s="4"/>
    </row>
    <row r="162" spans="1:13" ht="15.75" customHeight="1">
      <c r="A162" s="3" t="s">
        <v>18</v>
      </c>
      <c r="B162" s="3">
        <v>0</v>
      </c>
      <c r="C162" s="3">
        <v>5</v>
      </c>
      <c r="D162" s="3">
        <v>5</v>
      </c>
      <c r="E162" s="3" t="s">
        <v>84</v>
      </c>
      <c r="F162" s="3" t="s">
        <v>85</v>
      </c>
      <c r="G162" s="3" t="s">
        <v>541</v>
      </c>
      <c r="H162" s="3">
        <v>-4</v>
      </c>
      <c r="I162" s="3" t="s">
        <v>42</v>
      </c>
      <c r="J162" s="4">
        <v>0.54166666666666663</v>
      </c>
      <c r="K162" s="5">
        <v>45503</v>
      </c>
      <c r="L162" s="7"/>
      <c r="M162" s="4"/>
    </row>
    <row r="163" spans="1:13" ht="14.4">
      <c r="A163" s="3" t="s">
        <v>55</v>
      </c>
      <c r="B163" s="3">
        <v>0</v>
      </c>
      <c r="C163" s="3">
        <v>4</v>
      </c>
      <c r="D163" s="3"/>
      <c r="E163" s="3" t="s">
        <v>84</v>
      </c>
      <c r="F163" s="3" t="s">
        <v>123</v>
      </c>
      <c r="G163" s="3" t="s">
        <v>124</v>
      </c>
      <c r="H163" s="3">
        <v>3</v>
      </c>
      <c r="I163" s="3" t="s">
        <v>125</v>
      </c>
      <c r="J163" s="4">
        <v>0.38819444444444445</v>
      </c>
      <c r="K163" s="5">
        <v>45084</v>
      </c>
      <c r="L163" s="3" t="s">
        <v>126</v>
      </c>
    </row>
    <row r="164" spans="1:13" ht="15.75" customHeight="1">
      <c r="A164" s="3" t="s">
        <v>55</v>
      </c>
      <c r="B164" s="3">
        <v>0</v>
      </c>
      <c r="C164" s="3">
        <v>4</v>
      </c>
      <c r="D164" s="3"/>
      <c r="E164" s="3" t="s">
        <v>84</v>
      </c>
      <c r="F164" s="3" t="s">
        <v>85</v>
      </c>
      <c r="G164" s="3" t="s">
        <v>164</v>
      </c>
      <c r="H164" s="3">
        <v>0</v>
      </c>
      <c r="I164" s="3" t="s">
        <v>165</v>
      </c>
      <c r="J164" s="4">
        <v>0.6</v>
      </c>
      <c r="K164" s="5">
        <v>45103</v>
      </c>
      <c r="L164" s="7"/>
    </row>
    <row r="165" spans="1:13" ht="15.75" customHeight="1">
      <c r="A165" s="3" t="s">
        <v>55</v>
      </c>
      <c r="B165" s="3">
        <v>2</v>
      </c>
      <c r="C165" s="3">
        <v>5</v>
      </c>
      <c r="D165" s="3"/>
      <c r="E165" s="3" t="s">
        <v>94</v>
      </c>
      <c r="F165" s="3" t="s">
        <v>154</v>
      </c>
      <c r="G165" s="3" t="s">
        <v>154</v>
      </c>
      <c r="H165" s="3">
        <v>0</v>
      </c>
      <c r="I165" s="3" t="s">
        <v>42</v>
      </c>
      <c r="J165" s="4">
        <v>0.55138888888888882</v>
      </c>
      <c r="K165" s="5">
        <v>45136</v>
      </c>
      <c r="L165" s="7"/>
    </row>
    <row r="166" spans="1:13" ht="15.75" customHeight="1">
      <c r="A166" s="3" t="s">
        <v>55</v>
      </c>
      <c r="B166" s="3">
        <v>0</v>
      </c>
      <c r="C166" s="3">
        <v>10</v>
      </c>
      <c r="D166" s="3"/>
      <c r="E166" s="3" t="s">
        <v>94</v>
      </c>
      <c r="F166" s="3" t="s">
        <v>154</v>
      </c>
      <c r="G166" s="3" t="s">
        <v>154</v>
      </c>
      <c r="H166" s="3">
        <v>-3</v>
      </c>
      <c r="I166" s="3" t="s">
        <v>42</v>
      </c>
      <c r="J166" s="4">
        <v>0.55902777777777779</v>
      </c>
      <c r="K166" s="5">
        <v>45142</v>
      </c>
      <c r="L166" s="7"/>
    </row>
    <row r="167" spans="1:13" ht="15.75" customHeight="1">
      <c r="A167" s="3" t="s">
        <v>55</v>
      </c>
      <c r="B167" s="3" t="s">
        <v>308</v>
      </c>
      <c r="C167" s="3">
        <v>10</v>
      </c>
      <c r="D167" s="3"/>
      <c r="E167" s="3" t="s">
        <v>84</v>
      </c>
      <c r="F167" s="3" t="s">
        <v>85</v>
      </c>
      <c r="G167" s="3" t="s">
        <v>309</v>
      </c>
      <c r="H167" s="3">
        <v>0</v>
      </c>
      <c r="I167" s="3" t="s">
        <v>42</v>
      </c>
      <c r="J167" s="4">
        <v>0.55972222222222223</v>
      </c>
      <c r="K167" s="5">
        <v>45148</v>
      </c>
      <c r="L167" s="7"/>
    </row>
    <row r="168" spans="1:13" ht="15.75" customHeight="1">
      <c r="A168" s="3" t="s">
        <v>55</v>
      </c>
      <c r="B168" s="3">
        <v>0</v>
      </c>
      <c r="C168" s="3">
        <v>10</v>
      </c>
      <c r="D168" s="3"/>
      <c r="E168" s="3" t="s">
        <v>94</v>
      </c>
      <c r="F168" s="3" t="s">
        <v>85</v>
      </c>
      <c r="G168" s="3" t="s">
        <v>342</v>
      </c>
      <c r="H168" s="3">
        <v>-2</v>
      </c>
      <c r="I168" s="3" t="s">
        <v>42</v>
      </c>
      <c r="J168" s="4">
        <v>0.53333333333333333</v>
      </c>
      <c r="K168" s="5">
        <v>45153</v>
      </c>
      <c r="L168" s="7"/>
    </row>
    <row r="169" spans="1:13" ht="15.75" customHeight="1">
      <c r="A169" s="3" t="s">
        <v>55</v>
      </c>
      <c r="B169" s="3" t="s">
        <v>478</v>
      </c>
      <c r="C169" s="3">
        <v>10</v>
      </c>
      <c r="D169" s="3"/>
      <c r="E169" s="3" t="s">
        <v>84</v>
      </c>
      <c r="F169" s="3" t="s">
        <v>85</v>
      </c>
      <c r="G169" s="3" t="s">
        <v>171</v>
      </c>
      <c r="H169" s="3">
        <v>-2</v>
      </c>
      <c r="I169" s="3" t="s">
        <v>42</v>
      </c>
      <c r="J169" s="4">
        <v>0.57361111111111118</v>
      </c>
      <c r="K169" s="5">
        <v>45160</v>
      </c>
      <c r="L169" s="7"/>
    </row>
    <row r="170" spans="1:13" ht="15.75" customHeight="1">
      <c r="A170" s="3" t="s">
        <v>55</v>
      </c>
      <c r="B170" s="3">
        <v>0</v>
      </c>
      <c r="C170" s="3">
        <v>5</v>
      </c>
      <c r="D170" s="3"/>
      <c r="E170" s="3" t="s">
        <v>94</v>
      </c>
      <c r="F170" s="3" t="s">
        <v>85</v>
      </c>
      <c r="G170" s="3" t="s">
        <v>541</v>
      </c>
      <c r="H170" s="3">
        <v>-1</v>
      </c>
      <c r="I170" s="3" t="s">
        <v>42</v>
      </c>
      <c r="J170" s="4">
        <v>0.54583333333333328</v>
      </c>
      <c r="K170" s="5">
        <v>45189</v>
      </c>
      <c r="L170" s="7"/>
    </row>
    <row r="171" spans="1:13" ht="15" customHeight="1">
      <c r="A171" s="3" t="s">
        <v>55</v>
      </c>
      <c r="B171" s="3">
        <v>0</v>
      </c>
      <c r="C171" s="3">
        <v>5</v>
      </c>
      <c r="D171" s="3"/>
      <c r="E171" s="3" t="s">
        <v>94</v>
      </c>
      <c r="F171" s="3" t="s">
        <v>154</v>
      </c>
      <c r="G171" s="3" t="s">
        <v>154</v>
      </c>
      <c r="H171" s="3">
        <v>0</v>
      </c>
      <c r="I171" s="3" t="s">
        <v>42</v>
      </c>
      <c r="J171" s="53">
        <v>0.5493055555555556</v>
      </c>
      <c r="K171" s="54">
        <v>45196</v>
      </c>
      <c r="L171" s="7"/>
    </row>
    <row r="172" spans="1:13" ht="15.75" customHeight="1">
      <c r="A172" s="3" t="s">
        <v>55</v>
      </c>
      <c r="B172" s="3">
        <v>0</v>
      </c>
      <c r="C172" s="3">
        <v>5</v>
      </c>
      <c r="D172" s="3"/>
      <c r="E172" s="3" t="s">
        <v>94</v>
      </c>
      <c r="F172" s="3" t="s">
        <v>85</v>
      </c>
      <c r="G172" s="3" t="s">
        <v>649</v>
      </c>
      <c r="H172" s="3">
        <v>-1</v>
      </c>
      <c r="I172" s="3" t="s">
        <v>42</v>
      </c>
      <c r="J172" s="98">
        <v>0.57291666666666663</v>
      </c>
      <c r="K172" s="5">
        <v>45204</v>
      </c>
      <c r="L172" s="7"/>
      <c r="M172" s="4"/>
    </row>
    <row r="173" spans="1:13" ht="15.75" customHeight="1">
      <c r="A173" s="3" t="s">
        <v>55</v>
      </c>
      <c r="B173" s="3">
        <v>0</v>
      </c>
      <c r="C173" s="3">
        <v>10</v>
      </c>
      <c r="D173" s="3"/>
      <c r="E173" s="3" t="s">
        <v>94</v>
      </c>
      <c r="F173" s="3">
        <v>1</v>
      </c>
      <c r="G173" s="3" t="s">
        <v>745</v>
      </c>
      <c r="H173" s="3">
        <v>0</v>
      </c>
      <c r="I173" s="3" t="s">
        <v>42</v>
      </c>
      <c r="J173" s="98">
        <v>0.52916666666666667</v>
      </c>
      <c r="K173" s="100">
        <v>45422</v>
      </c>
      <c r="L173" s="7"/>
      <c r="M173" s="4"/>
    </row>
    <row r="174" spans="1:13" ht="15.75" customHeight="1">
      <c r="A174" s="3" t="s">
        <v>55</v>
      </c>
      <c r="B174" s="3">
        <v>1</v>
      </c>
      <c r="C174" s="3">
        <v>5</v>
      </c>
      <c r="D174" s="3">
        <v>10</v>
      </c>
      <c r="E174" s="3" t="s">
        <v>88</v>
      </c>
      <c r="F174" s="3" t="s">
        <v>85</v>
      </c>
      <c r="G174" s="3" t="s">
        <v>541</v>
      </c>
      <c r="H174" s="3">
        <v>-2</v>
      </c>
      <c r="I174" s="3" t="s">
        <v>42</v>
      </c>
      <c r="J174" s="4">
        <v>0.54722222222222228</v>
      </c>
      <c r="K174" s="5">
        <v>45489</v>
      </c>
      <c r="L174" s="7"/>
      <c r="M174" s="4"/>
    </row>
    <row r="175" spans="1:13" ht="15.75" customHeight="1">
      <c r="A175" s="3" t="s">
        <v>55</v>
      </c>
      <c r="B175" s="3">
        <v>0</v>
      </c>
      <c r="C175" s="3">
        <v>5</v>
      </c>
      <c r="D175" s="3"/>
      <c r="E175" s="3" t="s">
        <v>94</v>
      </c>
      <c r="F175" s="3" t="s">
        <v>85</v>
      </c>
      <c r="G175" s="3" t="s">
        <v>541</v>
      </c>
      <c r="H175" s="3">
        <v>-2</v>
      </c>
      <c r="I175" s="3" t="s">
        <v>42</v>
      </c>
      <c r="J175" s="4">
        <v>0.57986111111111116</v>
      </c>
      <c r="K175" s="5">
        <v>45492</v>
      </c>
      <c r="L175" s="7"/>
      <c r="M175" s="4"/>
    </row>
    <row r="176" spans="1:13" ht="15.75" customHeight="1">
      <c r="A176" s="3" t="s">
        <v>55</v>
      </c>
      <c r="B176" s="3">
        <v>0</v>
      </c>
      <c r="C176" s="3">
        <v>10</v>
      </c>
      <c r="D176" s="3">
        <v>5</v>
      </c>
      <c r="E176" s="3" t="s">
        <v>94</v>
      </c>
      <c r="F176" s="3" t="s">
        <v>85</v>
      </c>
      <c r="G176" s="3" t="s">
        <v>541</v>
      </c>
      <c r="H176" s="3">
        <v>-1</v>
      </c>
      <c r="I176" s="3" t="s">
        <v>42</v>
      </c>
      <c r="J176" s="98">
        <v>0.52986111111111112</v>
      </c>
      <c r="K176" s="5">
        <v>45497</v>
      </c>
      <c r="L176" s="7"/>
      <c r="M176" s="4"/>
    </row>
    <row r="177" spans="1:13" ht="15.75" customHeight="1">
      <c r="A177" s="3" t="s">
        <v>55</v>
      </c>
      <c r="B177" s="3">
        <v>0</v>
      </c>
      <c r="C177" s="3">
        <v>10</v>
      </c>
      <c r="D177" s="3">
        <v>5</v>
      </c>
      <c r="E177" s="3" t="s">
        <v>94</v>
      </c>
      <c r="F177" s="3" t="s">
        <v>85</v>
      </c>
      <c r="G177" s="3" t="s">
        <v>541</v>
      </c>
      <c r="H177" s="3">
        <v>-2</v>
      </c>
      <c r="I177" s="3" t="s">
        <v>42</v>
      </c>
      <c r="J177" s="4">
        <v>0.55555555555555558</v>
      </c>
      <c r="K177" s="5">
        <v>45503</v>
      </c>
      <c r="L177" s="7"/>
      <c r="M177" s="4"/>
    </row>
    <row r="178" spans="1:13" ht="14.4">
      <c r="A178" s="3" t="s">
        <v>20</v>
      </c>
      <c r="B178" s="3">
        <v>4</v>
      </c>
      <c r="C178" s="3">
        <v>20</v>
      </c>
      <c r="D178" s="3"/>
      <c r="E178" s="3" t="s">
        <v>84</v>
      </c>
      <c r="F178" s="3" t="s">
        <v>127</v>
      </c>
      <c r="G178" s="3" t="s">
        <v>128</v>
      </c>
      <c r="H178" s="3">
        <v>-2</v>
      </c>
      <c r="I178" s="3" t="s">
        <v>129</v>
      </c>
      <c r="J178" s="4">
        <v>0.42430555555555555</v>
      </c>
      <c r="K178" s="5">
        <v>45084</v>
      </c>
      <c r="L178" s="3" t="s">
        <v>130</v>
      </c>
    </row>
    <row r="179" spans="1:13" ht="15.75" customHeight="1">
      <c r="A179" s="3" t="s">
        <v>20</v>
      </c>
      <c r="B179" s="3">
        <v>2</v>
      </c>
      <c r="C179" s="3">
        <v>4</v>
      </c>
      <c r="D179" s="3"/>
      <c r="E179" s="3" t="s">
        <v>84</v>
      </c>
      <c r="F179" s="3" t="s">
        <v>85</v>
      </c>
      <c r="G179" s="3" t="s">
        <v>86</v>
      </c>
      <c r="H179" s="3">
        <v>0</v>
      </c>
      <c r="I179" s="3" t="s">
        <v>166</v>
      </c>
      <c r="J179" s="4">
        <v>0.625</v>
      </c>
      <c r="K179" s="5">
        <v>45103</v>
      </c>
      <c r="L179" s="7"/>
    </row>
    <row r="180" spans="1:13" ht="15.75" customHeight="1">
      <c r="A180" s="3" t="s">
        <v>20</v>
      </c>
      <c r="B180" s="3">
        <v>1</v>
      </c>
      <c r="C180" s="3">
        <v>40</v>
      </c>
      <c r="D180" s="3"/>
      <c r="E180" s="3" t="s">
        <v>88</v>
      </c>
      <c r="F180" s="3" t="s">
        <v>154</v>
      </c>
      <c r="G180" s="3" t="s">
        <v>154</v>
      </c>
      <c r="H180" s="3">
        <v>-1</v>
      </c>
      <c r="I180" s="3" t="s">
        <v>42</v>
      </c>
      <c r="J180" s="4">
        <v>0.58194444444444449</v>
      </c>
      <c r="K180" s="5">
        <v>45136</v>
      </c>
      <c r="L180" s="7"/>
    </row>
    <row r="181" spans="1:13" ht="15.75" customHeight="1">
      <c r="A181" s="3" t="s">
        <v>20</v>
      </c>
      <c r="B181" s="3">
        <v>1</v>
      </c>
      <c r="C181" s="3">
        <v>40</v>
      </c>
      <c r="D181" s="3"/>
      <c r="E181" s="3" t="s">
        <v>88</v>
      </c>
      <c r="F181" s="3">
        <v>3</v>
      </c>
      <c r="G181" s="3" t="s">
        <v>287</v>
      </c>
      <c r="H181" s="3">
        <v>-1</v>
      </c>
      <c r="I181" s="3" t="s">
        <v>42</v>
      </c>
      <c r="J181" s="4">
        <v>0.58124999999999993</v>
      </c>
      <c r="K181" s="5">
        <v>45142</v>
      </c>
      <c r="L181" s="7"/>
    </row>
    <row r="182" spans="1:13" ht="15.75" customHeight="1">
      <c r="A182" s="3" t="s">
        <v>20</v>
      </c>
      <c r="B182" s="3">
        <v>0</v>
      </c>
      <c r="C182" s="3">
        <v>20</v>
      </c>
      <c r="D182" s="3"/>
      <c r="E182" s="3" t="s">
        <v>88</v>
      </c>
      <c r="F182" s="3" t="s">
        <v>85</v>
      </c>
      <c r="G182" s="3" t="s">
        <v>310</v>
      </c>
      <c r="H182" s="3">
        <v>-1</v>
      </c>
      <c r="I182" s="3" t="s">
        <v>42</v>
      </c>
      <c r="J182" s="4">
        <v>0.58680555555555558</v>
      </c>
      <c r="K182" s="5">
        <v>45148</v>
      </c>
      <c r="L182" s="7"/>
    </row>
    <row r="183" spans="1:13" ht="15.75" customHeight="1">
      <c r="A183" s="3" t="s">
        <v>20</v>
      </c>
      <c r="B183" s="3">
        <v>0</v>
      </c>
      <c r="C183" s="3">
        <v>40</v>
      </c>
      <c r="D183" s="3"/>
      <c r="E183" s="3" t="s">
        <v>84</v>
      </c>
      <c r="F183" s="3" t="s">
        <v>85</v>
      </c>
      <c r="G183" s="3" t="s">
        <v>86</v>
      </c>
      <c r="H183" s="3">
        <v>-1</v>
      </c>
      <c r="I183" s="3" t="s">
        <v>42</v>
      </c>
      <c r="J183" s="4">
        <v>0.55208333333333337</v>
      </c>
      <c r="K183" s="5">
        <v>45153</v>
      </c>
      <c r="L183" s="7"/>
    </row>
    <row r="184" spans="1:13" ht="15.75" customHeight="1">
      <c r="A184" s="3" t="s">
        <v>20</v>
      </c>
      <c r="B184" s="3">
        <v>0</v>
      </c>
      <c r="C184" s="3">
        <v>30</v>
      </c>
      <c r="D184" s="3"/>
      <c r="E184" s="3" t="s">
        <v>84</v>
      </c>
      <c r="F184" s="3" t="s">
        <v>85</v>
      </c>
      <c r="G184" s="3" t="s">
        <v>86</v>
      </c>
      <c r="H184" s="3">
        <v>-1</v>
      </c>
      <c r="I184" s="3" t="s">
        <v>42</v>
      </c>
      <c r="J184" s="4">
        <v>0.6020833333333333</v>
      </c>
      <c r="K184" s="5">
        <v>45160</v>
      </c>
      <c r="L184" s="7"/>
    </row>
    <row r="185" spans="1:13" ht="15.75" customHeight="1">
      <c r="A185" s="3" t="s">
        <v>20</v>
      </c>
      <c r="B185" s="3">
        <v>0</v>
      </c>
      <c r="C185" s="3">
        <v>5</v>
      </c>
      <c r="D185" s="3"/>
      <c r="E185" s="3" t="s">
        <v>84</v>
      </c>
      <c r="F185" s="3">
        <v>1</v>
      </c>
      <c r="G185" s="3" t="s">
        <v>286</v>
      </c>
      <c r="H185" s="3">
        <v>0</v>
      </c>
      <c r="I185" s="3" t="s">
        <v>42</v>
      </c>
      <c r="J185" s="4">
        <v>0.56805555555555554</v>
      </c>
      <c r="K185" s="5">
        <v>45189</v>
      </c>
      <c r="L185" s="7"/>
    </row>
    <row r="186" spans="1:13" ht="15" customHeight="1">
      <c r="A186" s="3" t="s">
        <v>20</v>
      </c>
      <c r="B186" s="3">
        <v>0</v>
      </c>
      <c r="C186" s="3">
        <v>20</v>
      </c>
      <c r="D186" s="3"/>
      <c r="E186" s="3" t="s">
        <v>88</v>
      </c>
      <c r="F186" s="3">
        <v>2</v>
      </c>
      <c r="G186" s="3" t="s">
        <v>606</v>
      </c>
      <c r="H186" s="3">
        <v>-2</v>
      </c>
      <c r="I186" s="3" t="s">
        <v>42</v>
      </c>
      <c r="J186" s="4">
        <v>0.58333333333333337</v>
      </c>
      <c r="K186" s="54">
        <v>45196</v>
      </c>
      <c r="L186" s="7"/>
    </row>
    <row r="187" spans="1:13" ht="15.75" customHeight="1">
      <c r="A187" s="3" t="s">
        <v>20</v>
      </c>
      <c r="B187" s="3">
        <v>2</v>
      </c>
      <c r="C187" s="3">
        <v>20</v>
      </c>
      <c r="D187" s="3"/>
      <c r="E187" s="3" t="s">
        <v>88</v>
      </c>
      <c r="F187" s="3" t="s">
        <v>154</v>
      </c>
      <c r="G187" s="3" t="s">
        <v>154</v>
      </c>
      <c r="H187" s="3">
        <v>1</v>
      </c>
      <c r="I187" s="3" t="s">
        <v>42</v>
      </c>
      <c r="J187" s="98">
        <v>0.60833333333333328</v>
      </c>
      <c r="K187" s="5">
        <v>45204</v>
      </c>
      <c r="L187" s="7"/>
      <c r="M187" s="4"/>
    </row>
    <row r="188" spans="1:13" ht="15.75" customHeight="1">
      <c r="A188" s="3" t="s">
        <v>20</v>
      </c>
      <c r="B188" s="3">
        <v>0</v>
      </c>
      <c r="C188" s="3">
        <v>30</v>
      </c>
      <c r="D188" s="3">
        <v>40</v>
      </c>
      <c r="E188" s="3" t="s">
        <v>319</v>
      </c>
      <c r="F188" s="3" t="s">
        <v>85</v>
      </c>
      <c r="G188" s="3" t="s">
        <v>86</v>
      </c>
      <c r="H188" s="3">
        <v>-5</v>
      </c>
      <c r="I188" s="3" t="s">
        <v>42</v>
      </c>
      <c r="J188" s="4">
        <v>0.58472222222222225</v>
      </c>
      <c r="K188" s="5">
        <v>45489</v>
      </c>
      <c r="L188" s="7"/>
      <c r="M188" s="4"/>
    </row>
    <row r="189" spans="1:13" ht="15.75" customHeight="1">
      <c r="A189" s="3" t="s">
        <v>20</v>
      </c>
      <c r="B189" s="3">
        <v>1</v>
      </c>
      <c r="C189" s="3">
        <v>20</v>
      </c>
      <c r="D189" s="3">
        <v>30</v>
      </c>
      <c r="E189" s="3" t="s">
        <v>319</v>
      </c>
      <c r="F189" s="3" t="s">
        <v>85</v>
      </c>
      <c r="G189" s="3" t="s">
        <v>86</v>
      </c>
      <c r="H189" s="3">
        <v>-2</v>
      </c>
      <c r="I189" s="3" t="s">
        <v>42</v>
      </c>
      <c r="J189" s="98">
        <v>0.54722222222222228</v>
      </c>
      <c r="K189" s="5">
        <v>45497</v>
      </c>
      <c r="L189" s="7"/>
      <c r="M189" s="4"/>
    </row>
    <row r="190" spans="1:13" ht="15.75" customHeight="1">
      <c r="A190" s="3" t="s">
        <v>20</v>
      </c>
      <c r="B190" s="3">
        <v>0</v>
      </c>
      <c r="C190" s="3">
        <v>30</v>
      </c>
      <c r="D190" s="3">
        <v>40</v>
      </c>
      <c r="E190" s="3" t="s">
        <v>84</v>
      </c>
      <c r="F190" s="3" t="s">
        <v>85</v>
      </c>
      <c r="G190" s="3" t="s">
        <v>86</v>
      </c>
      <c r="H190" s="3">
        <v>-5</v>
      </c>
      <c r="I190" s="3" t="s">
        <v>42</v>
      </c>
      <c r="J190" s="4">
        <v>0.57361111111111107</v>
      </c>
      <c r="K190" s="5">
        <v>45503</v>
      </c>
      <c r="L190" s="7"/>
      <c r="M190" s="4"/>
    </row>
    <row r="191" spans="1:13" ht="14.4">
      <c r="A191" s="3" t="s">
        <v>21</v>
      </c>
      <c r="B191" s="3">
        <v>1</v>
      </c>
      <c r="C191" s="3">
        <v>4</v>
      </c>
      <c r="D191" s="3"/>
      <c r="E191" s="3" t="s">
        <v>84</v>
      </c>
      <c r="F191" s="3">
        <v>10</v>
      </c>
      <c r="G191" s="3" t="s">
        <v>131</v>
      </c>
      <c r="H191" s="3">
        <v>-1</v>
      </c>
      <c r="I191" s="3" t="s">
        <v>42</v>
      </c>
      <c r="J191" s="4">
        <v>0.44722222222222219</v>
      </c>
      <c r="K191" s="5">
        <v>45084</v>
      </c>
      <c r="L191" s="3" t="s">
        <v>132</v>
      </c>
    </row>
    <row r="192" spans="1:13" ht="15.75" customHeight="1">
      <c r="A192" s="3" t="s">
        <v>21</v>
      </c>
      <c r="B192" s="3">
        <v>2</v>
      </c>
      <c r="C192" s="3">
        <v>5</v>
      </c>
      <c r="D192" s="3"/>
      <c r="E192" s="3" t="s">
        <v>84</v>
      </c>
      <c r="F192" s="3">
        <v>2</v>
      </c>
      <c r="G192" s="3" t="s">
        <v>167</v>
      </c>
      <c r="H192" s="3">
        <v>-5</v>
      </c>
      <c r="I192" s="3" t="s">
        <v>168</v>
      </c>
      <c r="J192" s="4">
        <v>0.65486111111111112</v>
      </c>
      <c r="K192" s="5">
        <v>45103</v>
      </c>
      <c r="L192" s="7"/>
    </row>
    <row r="193" spans="1:13" ht="15.75" customHeight="1">
      <c r="A193" s="3" t="s">
        <v>21</v>
      </c>
      <c r="B193" s="3">
        <v>0</v>
      </c>
      <c r="C193" s="3">
        <v>20</v>
      </c>
      <c r="D193" s="3"/>
      <c r="E193" s="3" t="s">
        <v>84</v>
      </c>
      <c r="F193" s="3" t="s">
        <v>154</v>
      </c>
      <c r="G193" s="3" t="s">
        <v>154</v>
      </c>
      <c r="H193" s="3">
        <v>-2</v>
      </c>
      <c r="I193" s="3" t="s">
        <v>42</v>
      </c>
      <c r="J193" s="4">
        <v>0.61458333333333337</v>
      </c>
      <c r="K193" s="5">
        <v>45136</v>
      </c>
      <c r="L193" s="7"/>
    </row>
    <row r="194" spans="1:13" ht="15.75" customHeight="1">
      <c r="A194" s="3" t="s">
        <v>21</v>
      </c>
      <c r="B194" s="3">
        <v>2</v>
      </c>
      <c r="C194" s="3">
        <v>20</v>
      </c>
      <c r="D194" s="3"/>
      <c r="E194" s="3" t="s">
        <v>88</v>
      </c>
      <c r="F194" s="3" t="s">
        <v>154</v>
      </c>
      <c r="G194" s="3" t="s">
        <v>154</v>
      </c>
      <c r="H194" s="3">
        <v>-4</v>
      </c>
      <c r="I194" s="3" t="s">
        <v>42</v>
      </c>
      <c r="J194" s="4">
        <v>0.62083333333333335</v>
      </c>
      <c r="K194" s="5">
        <v>45142</v>
      </c>
      <c r="L194" s="7"/>
    </row>
    <row r="195" spans="1:13" ht="15.75" customHeight="1">
      <c r="A195" s="3" t="s">
        <v>21</v>
      </c>
      <c r="B195" s="3">
        <v>0</v>
      </c>
      <c r="C195" s="3">
        <v>30</v>
      </c>
      <c r="D195" s="3"/>
      <c r="E195" s="3" t="s">
        <v>84</v>
      </c>
      <c r="F195" s="3" t="s">
        <v>85</v>
      </c>
      <c r="G195" s="3" t="s">
        <v>312</v>
      </c>
      <c r="H195" s="3">
        <v>-2</v>
      </c>
      <c r="I195" s="3" t="s">
        <v>42</v>
      </c>
      <c r="J195" s="4">
        <v>0.61875000000000002</v>
      </c>
      <c r="K195" s="5">
        <v>45148</v>
      </c>
      <c r="L195" s="7"/>
    </row>
    <row r="196" spans="1:13" ht="15.75" customHeight="1">
      <c r="A196" s="3" t="s">
        <v>21</v>
      </c>
      <c r="B196" s="3">
        <v>0</v>
      </c>
      <c r="C196" s="3">
        <v>20</v>
      </c>
      <c r="D196" s="3"/>
      <c r="E196" s="3" t="s">
        <v>319</v>
      </c>
      <c r="F196" s="3" t="s">
        <v>85</v>
      </c>
      <c r="G196" s="3" t="s">
        <v>344</v>
      </c>
      <c r="H196" s="3">
        <v>-2</v>
      </c>
      <c r="I196" s="3" t="s">
        <v>42</v>
      </c>
      <c r="J196" s="4">
        <v>0.58611111111111114</v>
      </c>
      <c r="K196" s="5">
        <v>45153</v>
      </c>
      <c r="L196" s="7"/>
    </row>
    <row r="197" spans="1:13" ht="15.75" customHeight="1">
      <c r="A197" s="3" t="s">
        <v>21</v>
      </c>
      <c r="B197" s="3">
        <v>1</v>
      </c>
      <c r="C197" s="3">
        <v>10</v>
      </c>
      <c r="D197" s="3"/>
      <c r="E197" s="3" t="s">
        <v>84</v>
      </c>
      <c r="F197" s="3" t="s">
        <v>85</v>
      </c>
      <c r="G197" s="3" t="s">
        <v>481</v>
      </c>
      <c r="H197" s="3">
        <v>-2</v>
      </c>
      <c r="I197" s="3" t="s">
        <v>42</v>
      </c>
      <c r="J197" s="4">
        <v>0.6430555555555556</v>
      </c>
      <c r="K197" s="5">
        <v>45160</v>
      </c>
      <c r="L197" s="7"/>
    </row>
    <row r="198" spans="1:13" ht="15.75" customHeight="1">
      <c r="A198" s="3" t="s">
        <v>21</v>
      </c>
      <c r="B198" s="3">
        <v>0</v>
      </c>
      <c r="C198" s="3">
        <v>10</v>
      </c>
      <c r="D198" s="3"/>
      <c r="E198" s="3" t="s">
        <v>88</v>
      </c>
      <c r="F198" s="3" t="s">
        <v>154</v>
      </c>
      <c r="G198" s="3" t="s">
        <v>154</v>
      </c>
      <c r="H198" s="3">
        <v>-2</v>
      </c>
      <c r="I198" s="3" t="s">
        <v>42</v>
      </c>
      <c r="J198" s="4">
        <v>0.6118055555555556</v>
      </c>
      <c r="K198" s="5">
        <v>45189</v>
      </c>
      <c r="L198" s="7"/>
    </row>
    <row r="199" spans="1:13" ht="15" customHeight="1">
      <c r="A199" s="3" t="s">
        <v>21</v>
      </c>
      <c r="B199" s="3">
        <v>0</v>
      </c>
      <c r="C199" s="3">
        <v>5</v>
      </c>
      <c r="D199" s="3"/>
      <c r="E199" s="3" t="s">
        <v>319</v>
      </c>
      <c r="F199" s="3" t="s">
        <v>85</v>
      </c>
      <c r="G199" s="3" t="s">
        <v>609</v>
      </c>
      <c r="H199" s="3">
        <v>-1</v>
      </c>
      <c r="I199" s="3" t="s">
        <v>42</v>
      </c>
      <c r="J199" s="98">
        <v>0.61458333333333337</v>
      </c>
      <c r="K199" s="54">
        <v>45196</v>
      </c>
      <c r="L199" s="7"/>
    </row>
    <row r="200" spans="1:13" ht="15.75" customHeight="1">
      <c r="A200" s="3" t="s">
        <v>21</v>
      </c>
      <c r="B200" s="3">
        <v>0</v>
      </c>
      <c r="C200" s="3">
        <v>10</v>
      </c>
      <c r="D200" s="3"/>
      <c r="E200" s="3" t="s">
        <v>653</v>
      </c>
      <c r="F200" s="3" t="s">
        <v>154</v>
      </c>
      <c r="G200" s="3" t="s">
        <v>154</v>
      </c>
      <c r="H200" s="3">
        <v>-3</v>
      </c>
      <c r="I200" s="3" t="s">
        <v>42</v>
      </c>
      <c r="J200" s="98">
        <v>0.65902777777777777</v>
      </c>
      <c r="K200" s="5">
        <v>45204</v>
      </c>
      <c r="L200" s="7"/>
      <c r="M200" s="4"/>
    </row>
    <row r="201" spans="1:13" ht="15.75" customHeight="1">
      <c r="A201" s="3" t="s">
        <v>21</v>
      </c>
      <c r="B201" s="3"/>
      <c r="C201" s="3"/>
      <c r="D201" s="3"/>
      <c r="E201" s="3"/>
      <c r="F201" s="3">
        <v>1</v>
      </c>
      <c r="G201" s="3" t="s">
        <v>747</v>
      </c>
      <c r="H201" s="3"/>
      <c r="I201" s="3"/>
      <c r="J201" s="98"/>
      <c r="K201" s="5">
        <v>45422</v>
      </c>
      <c r="L201" s="7"/>
      <c r="M201" s="4"/>
    </row>
    <row r="202" spans="1:13" ht="15.75" customHeight="1">
      <c r="A202" s="3" t="s">
        <v>21</v>
      </c>
      <c r="B202" s="3">
        <v>0</v>
      </c>
      <c r="C202" s="3">
        <v>0</v>
      </c>
      <c r="D202" s="3"/>
      <c r="E202" s="3" t="s">
        <v>319</v>
      </c>
      <c r="F202" s="3" t="s">
        <v>154</v>
      </c>
      <c r="G202" s="3" t="s">
        <v>154</v>
      </c>
      <c r="H202" s="3">
        <v>-4</v>
      </c>
      <c r="I202" s="3" t="s">
        <v>42</v>
      </c>
      <c r="J202" s="4">
        <v>0.61388888888888893</v>
      </c>
      <c r="K202" s="5">
        <v>45489</v>
      </c>
      <c r="L202" s="7"/>
      <c r="M202" s="4"/>
    </row>
    <row r="203" spans="1:13" ht="15.75" customHeight="1">
      <c r="A203" s="3" t="s">
        <v>21</v>
      </c>
      <c r="B203" s="3">
        <v>0</v>
      </c>
      <c r="C203" s="3">
        <v>10</v>
      </c>
      <c r="D203" s="3">
        <v>5</v>
      </c>
      <c r="E203" s="3" t="s">
        <v>319</v>
      </c>
      <c r="F203" s="3" t="s">
        <v>85</v>
      </c>
      <c r="G203" s="3" t="s">
        <v>718</v>
      </c>
      <c r="H203" s="3">
        <v>-1</v>
      </c>
      <c r="I203" s="3" t="s">
        <v>42</v>
      </c>
      <c r="J203" s="4">
        <v>0.58194444444444449</v>
      </c>
      <c r="K203" s="5">
        <v>45497</v>
      </c>
      <c r="L203" s="7"/>
      <c r="M203" s="4"/>
    </row>
    <row r="204" spans="1:13" ht="15.75" customHeight="1">
      <c r="A204" s="3" t="s">
        <v>21</v>
      </c>
      <c r="B204" s="3">
        <v>0</v>
      </c>
      <c r="C204" s="3">
        <v>10</v>
      </c>
      <c r="D204" s="3">
        <v>10</v>
      </c>
      <c r="E204" s="3" t="s">
        <v>319</v>
      </c>
      <c r="F204" s="3" t="s">
        <v>85</v>
      </c>
      <c r="G204" s="3" t="s">
        <v>813</v>
      </c>
      <c r="H204" s="3">
        <v>-3</v>
      </c>
      <c r="I204" s="3" t="s">
        <v>42</v>
      </c>
      <c r="J204" s="4">
        <v>0.60277777777777775</v>
      </c>
      <c r="K204" s="5">
        <v>45503</v>
      </c>
      <c r="L204" s="7"/>
      <c r="M204" s="4"/>
    </row>
    <row r="205" spans="1:13" ht="14.4">
      <c r="A205" s="3" t="s">
        <v>22</v>
      </c>
      <c r="B205" s="3">
        <v>0</v>
      </c>
      <c r="C205" s="3">
        <v>80</v>
      </c>
      <c r="D205" s="3"/>
      <c r="E205" s="3" t="s">
        <v>84</v>
      </c>
      <c r="F205" s="3" t="s">
        <v>133</v>
      </c>
      <c r="G205" s="3" t="s">
        <v>134</v>
      </c>
      <c r="H205" s="3">
        <v>0</v>
      </c>
      <c r="I205" s="3" t="s">
        <v>135</v>
      </c>
      <c r="J205" s="4">
        <v>0.4861111111111111</v>
      </c>
      <c r="K205" s="5">
        <v>45084</v>
      </c>
      <c r="L205" s="3" t="s">
        <v>136</v>
      </c>
    </row>
    <row r="206" spans="1:13" ht="15.75" customHeight="1">
      <c r="A206" s="3" t="s">
        <v>22</v>
      </c>
      <c r="B206" s="3">
        <v>0</v>
      </c>
      <c r="C206" s="3">
        <v>70</v>
      </c>
      <c r="D206" s="3"/>
      <c r="E206" s="3" t="s">
        <v>84</v>
      </c>
      <c r="F206" s="3">
        <v>1</v>
      </c>
      <c r="G206" s="3" t="s">
        <v>169</v>
      </c>
      <c r="H206" s="3">
        <v>-2</v>
      </c>
      <c r="I206" s="3" t="s">
        <v>170</v>
      </c>
      <c r="J206" s="4">
        <v>0.68680555555555556</v>
      </c>
      <c r="K206" s="5">
        <v>45103</v>
      </c>
      <c r="L206" s="7"/>
    </row>
    <row r="207" spans="1:13" ht="15.75" customHeight="1">
      <c r="A207" s="3" t="s">
        <v>22</v>
      </c>
      <c r="B207" s="3">
        <v>2</v>
      </c>
      <c r="C207" s="3">
        <v>30</v>
      </c>
      <c r="D207" s="3"/>
      <c r="E207" s="3" t="s">
        <v>94</v>
      </c>
      <c r="F207" s="3" t="s">
        <v>154</v>
      </c>
      <c r="G207" s="3" t="s">
        <v>154</v>
      </c>
      <c r="H207" s="3">
        <v>0</v>
      </c>
      <c r="I207" s="3" t="s">
        <v>42</v>
      </c>
      <c r="J207" s="4">
        <v>0.64027777777777783</v>
      </c>
      <c r="K207" s="5">
        <v>45136</v>
      </c>
      <c r="L207" s="7"/>
    </row>
    <row r="208" spans="1:13" ht="15.75" customHeight="1">
      <c r="A208" s="3" t="s">
        <v>22</v>
      </c>
      <c r="B208" s="3">
        <v>0</v>
      </c>
      <c r="C208" s="3">
        <v>30</v>
      </c>
      <c r="D208" s="3"/>
      <c r="E208" s="3" t="s">
        <v>84</v>
      </c>
      <c r="F208" s="3" t="s">
        <v>154</v>
      </c>
      <c r="G208" s="3" t="s">
        <v>154</v>
      </c>
      <c r="H208" s="3">
        <v>-3</v>
      </c>
      <c r="I208" s="3" t="s">
        <v>42</v>
      </c>
      <c r="J208" s="4">
        <v>0.6479166666666667</v>
      </c>
      <c r="K208" s="5">
        <v>45142</v>
      </c>
      <c r="L208" s="7"/>
    </row>
    <row r="209" spans="1:13" ht="15.75" customHeight="1">
      <c r="A209" s="3" t="s">
        <v>22</v>
      </c>
      <c r="B209" s="3">
        <v>0</v>
      </c>
      <c r="C209" s="3">
        <v>30</v>
      </c>
      <c r="D209" s="3"/>
      <c r="E209" s="3" t="s">
        <v>84</v>
      </c>
      <c r="F209" s="3" t="s">
        <v>85</v>
      </c>
      <c r="G209" s="3" t="s">
        <v>314</v>
      </c>
      <c r="H209" s="3">
        <v>-1</v>
      </c>
      <c r="I209" s="3" t="s">
        <v>42</v>
      </c>
      <c r="J209" s="4">
        <v>0.64166666666666672</v>
      </c>
      <c r="K209" s="5">
        <v>45148</v>
      </c>
      <c r="L209" s="7"/>
    </row>
    <row r="210" spans="1:13" ht="15.75" customHeight="1">
      <c r="A210" s="3" t="s">
        <v>22</v>
      </c>
      <c r="B210" s="3">
        <v>0</v>
      </c>
      <c r="C210" s="3">
        <v>3</v>
      </c>
      <c r="D210" s="3"/>
      <c r="E210" s="3" t="s">
        <v>84</v>
      </c>
      <c r="F210" s="3" t="s">
        <v>154</v>
      </c>
      <c r="G210" s="3" t="s">
        <v>154</v>
      </c>
      <c r="H210" s="3">
        <v>-2</v>
      </c>
      <c r="I210" s="3" t="s">
        <v>42</v>
      </c>
      <c r="J210" s="4">
        <v>0.60416666666666663</v>
      </c>
      <c r="K210" s="5">
        <v>45153</v>
      </c>
      <c r="L210" s="7"/>
    </row>
    <row r="211" spans="1:13" ht="15.75" customHeight="1">
      <c r="A211" s="3" t="s">
        <v>22</v>
      </c>
      <c r="B211" s="3">
        <v>0</v>
      </c>
      <c r="C211" s="3">
        <v>10</v>
      </c>
      <c r="D211" s="3"/>
      <c r="E211" s="3" t="s">
        <v>84</v>
      </c>
      <c r="F211" s="3" t="s">
        <v>85</v>
      </c>
      <c r="G211" s="3" t="s">
        <v>482</v>
      </c>
      <c r="H211" s="3">
        <v>-3</v>
      </c>
      <c r="I211" s="3" t="s">
        <v>42</v>
      </c>
      <c r="J211" s="4">
        <v>0.6694444444444444</v>
      </c>
      <c r="K211" s="5">
        <v>45160</v>
      </c>
      <c r="L211" s="7"/>
    </row>
    <row r="212" spans="1:13" ht="15.75" customHeight="1">
      <c r="A212" s="3" t="s">
        <v>22</v>
      </c>
      <c r="B212" s="3">
        <v>0</v>
      </c>
      <c r="C212" s="3">
        <v>15</v>
      </c>
      <c r="D212" s="3"/>
      <c r="E212" s="3" t="s">
        <v>94</v>
      </c>
      <c r="F212" s="3" t="s">
        <v>154</v>
      </c>
      <c r="G212" s="3" t="s">
        <v>154</v>
      </c>
      <c r="H212" s="3">
        <v>-1</v>
      </c>
      <c r="I212" s="3" t="s">
        <v>42</v>
      </c>
      <c r="J212" s="4">
        <v>0.63680555555555551</v>
      </c>
      <c r="K212" s="5">
        <v>45189</v>
      </c>
      <c r="L212" s="7"/>
    </row>
    <row r="213" spans="1:13" ht="15" customHeight="1">
      <c r="A213" s="3" t="s">
        <v>22</v>
      </c>
      <c r="B213" s="3">
        <v>0</v>
      </c>
      <c r="C213" s="3">
        <v>5</v>
      </c>
      <c r="D213" s="3"/>
      <c r="E213" s="3" t="s">
        <v>84</v>
      </c>
      <c r="F213" s="3" t="s">
        <v>154</v>
      </c>
      <c r="G213" s="3" t="s">
        <v>154</v>
      </c>
      <c r="H213" s="3">
        <v>0</v>
      </c>
      <c r="I213" s="3" t="s">
        <v>42</v>
      </c>
      <c r="J213" s="98">
        <v>0.64583333333333337</v>
      </c>
      <c r="K213" s="54">
        <v>45196</v>
      </c>
      <c r="L213" s="7"/>
    </row>
    <row r="214" spans="1:13" ht="15.75" customHeight="1">
      <c r="A214" s="3" t="s">
        <v>22</v>
      </c>
      <c r="B214" s="3">
        <v>0</v>
      </c>
      <c r="C214" s="3">
        <v>40</v>
      </c>
      <c r="D214" s="3"/>
      <c r="E214" s="3" t="s">
        <v>84</v>
      </c>
      <c r="F214" s="3" t="s">
        <v>85</v>
      </c>
      <c r="G214" s="3" t="s">
        <v>656</v>
      </c>
      <c r="H214" s="3">
        <v>-2</v>
      </c>
      <c r="I214" s="3" t="s">
        <v>42</v>
      </c>
      <c r="J214" s="98">
        <v>0.68402777777777779</v>
      </c>
      <c r="K214" s="5">
        <v>45204</v>
      </c>
      <c r="L214" s="7"/>
      <c r="M214" s="4"/>
    </row>
    <row r="215" spans="1:13" ht="15.75" customHeight="1">
      <c r="A215" s="3" t="s">
        <v>22</v>
      </c>
      <c r="B215" s="3">
        <v>0</v>
      </c>
      <c r="C215" s="3">
        <v>20</v>
      </c>
      <c r="D215" s="3"/>
      <c r="E215" s="3" t="s">
        <v>319</v>
      </c>
      <c r="F215" s="3" t="s">
        <v>85</v>
      </c>
      <c r="G215" s="3" t="s">
        <v>86</v>
      </c>
      <c r="H215" s="3">
        <v>0</v>
      </c>
      <c r="I215" s="3" t="s">
        <v>42</v>
      </c>
      <c r="J215" s="98">
        <v>0.63611111111111107</v>
      </c>
      <c r="K215" s="100">
        <v>45422</v>
      </c>
      <c r="L215" s="7"/>
      <c r="M215" s="4"/>
    </row>
    <row r="216" spans="1:13" ht="15.75" customHeight="1">
      <c r="A216" s="3" t="s">
        <v>22</v>
      </c>
      <c r="B216" s="3">
        <v>0</v>
      </c>
      <c r="C216" s="3">
        <v>5</v>
      </c>
      <c r="D216" s="3">
        <v>10</v>
      </c>
      <c r="E216" s="3" t="s">
        <v>84</v>
      </c>
      <c r="F216" s="3" t="s">
        <v>85</v>
      </c>
      <c r="G216" s="3" t="s">
        <v>344</v>
      </c>
      <c r="H216" s="3">
        <v>-2</v>
      </c>
      <c r="I216" s="3" t="s">
        <v>42</v>
      </c>
      <c r="J216" s="4">
        <v>0.63541666666666663</v>
      </c>
      <c r="K216" s="5">
        <v>45489</v>
      </c>
      <c r="L216" s="7"/>
      <c r="M216" s="4"/>
    </row>
    <row r="217" spans="1:13" ht="15.75" customHeight="1">
      <c r="A217" s="3" t="s">
        <v>22</v>
      </c>
      <c r="B217" s="3">
        <v>0</v>
      </c>
      <c r="C217" s="3">
        <v>0</v>
      </c>
      <c r="D217" s="3">
        <v>0</v>
      </c>
      <c r="E217" s="3" t="s">
        <v>84</v>
      </c>
      <c r="F217" s="3" t="s">
        <v>85</v>
      </c>
      <c r="G217" s="3" t="s">
        <v>86</v>
      </c>
      <c r="H217" s="3">
        <v>1</v>
      </c>
      <c r="I217" s="3" t="s">
        <v>42</v>
      </c>
      <c r="J217" s="98">
        <v>0.6</v>
      </c>
      <c r="K217" s="5">
        <v>45497</v>
      </c>
      <c r="L217" s="7"/>
      <c r="M217" s="4"/>
    </row>
    <row r="218" spans="1:13" ht="15.75" customHeight="1">
      <c r="A218" s="3" t="s">
        <v>22</v>
      </c>
      <c r="B218" s="3">
        <v>0</v>
      </c>
      <c r="C218" s="3">
        <v>5</v>
      </c>
      <c r="D218" s="3">
        <v>3</v>
      </c>
      <c r="E218" s="3" t="s">
        <v>84</v>
      </c>
      <c r="F218" s="3" t="s">
        <v>85</v>
      </c>
      <c r="G218" s="3" t="s">
        <v>95</v>
      </c>
      <c r="H218" s="3">
        <v>1</v>
      </c>
      <c r="I218" s="3" t="s">
        <v>42</v>
      </c>
      <c r="J218" s="4">
        <v>0.63194444444444442</v>
      </c>
      <c r="K218" s="5">
        <v>45503</v>
      </c>
      <c r="L218" s="7"/>
      <c r="M218" s="4"/>
    </row>
    <row r="219" spans="1:13" ht="14.4">
      <c r="A219" s="3" t="s">
        <v>24</v>
      </c>
      <c r="B219" s="3">
        <v>0</v>
      </c>
      <c r="C219" s="3">
        <v>10</v>
      </c>
      <c r="D219" s="3"/>
      <c r="E219" s="3" t="s">
        <v>94</v>
      </c>
      <c r="F219" s="3" t="s">
        <v>137</v>
      </c>
      <c r="G219" s="3" t="s">
        <v>138</v>
      </c>
      <c r="H219" s="3">
        <v>0</v>
      </c>
      <c r="I219" s="3" t="s">
        <v>42</v>
      </c>
      <c r="J219" s="4">
        <v>0.50694444444444442</v>
      </c>
      <c r="K219" s="5">
        <v>45084</v>
      </c>
      <c r="L219" s="3" t="s">
        <v>139</v>
      </c>
    </row>
    <row r="220" spans="1:13" ht="15.75" customHeight="1">
      <c r="A220" s="3" t="s">
        <v>24</v>
      </c>
      <c r="B220" s="3">
        <v>0</v>
      </c>
      <c r="C220" s="3">
        <v>10</v>
      </c>
      <c r="D220" s="3"/>
      <c r="E220" s="3" t="s">
        <v>94</v>
      </c>
      <c r="F220" s="3" t="s">
        <v>85</v>
      </c>
      <c r="G220" s="3" t="s">
        <v>171</v>
      </c>
      <c r="H220" s="3">
        <v>0</v>
      </c>
      <c r="I220" s="3" t="s">
        <v>42</v>
      </c>
      <c r="J220" s="4">
        <v>0.7104166666666667</v>
      </c>
      <c r="K220" s="5">
        <v>45103</v>
      </c>
      <c r="L220" s="7"/>
    </row>
    <row r="221" spans="1:13" ht="15.75" customHeight="1">
      <c r="A221" s="3" t="s">
        <v>24</v>
      </c>
      <c r="B221" s="3">
        <v>0</v>
      </c>
      <c r="C221" s="3">
        <v>5</v>
      </c>
      <c r="D221" s="3"/>
      <c r="E221" s="3" t="s">
        <v>94</v>
      </c>
      <c r="F221" s="3" t="s">
        <v>85</v>
      </c>
      <c r="G221" s="3" t="s">
        <v>262</v>
      </c>
      <c r="H221" s="3">
        <v>0</v>
      </c>
      <c r="I221" s="3" t="s">
        <v>42</v>
      </c>
      <c r="J221" s="4">
        <v>0.66180555555555554</v>
      </c>
      <c r="K221" s="5">
        <v>45136</v>
      </c>
      <c r="L221" s="7"/>
    </row>
    <row r="222" spans="1:13" ht="15.75" customHeight="1">
      <c r="A222" s="3" t="s">
        <v>24</v>
      </c>
      <c r="B222" s="3">
        <v>0</v>
      </c>
      <c r="C222" s="3">
        <v>20</v>
      </c>
      <c r="D222" s="3"/>
      <c r="E222" s="3" t="s">
        <v>94</v>
      </c>
      <c r="F222" s="3" t="s">
        <v>154</v>
      </c>
      <c r="G222" s="3" t="s">
        <v>154</v>
      </c>
      <c r="H222" s="3">
        <v>2</v>
      </c>
      <c r="I222" s="3" t="s">
        <v>42</v>
      </c>
      <c r="J222" s="4">
        <v>0.66319444444444442</v>
      </c>
      <c r="K222" s="5">
        <v>45142</v>
      </c>
      <c r="L222" s="10" t="s">
        <v>289</v>
      </c>
    </row>
    <row r="223" spans="1:13" ht="15.75" customHeight="1">
      <c r="A223" s="3" t="s">
        <v>24</v>
      </c>
      <c r="B223" s="3">
        <v>0</v>
      </c>
      <c r="C223" s="3">
        <v>5</v>
      </c>
      <c r="D223" s="3"/>
      <c r="E223" s="3" t="s">
        <v>94</v>
      </c>
      <c r="F223" s="3" t="s">
        <v>85</v>
      </c>
      <c r="G223" s="3" t="s">
        <v>171</v>
      </c>
      <c r="H223" s="3">
        <v>0</v>
      </c>
      <c r="I223" s="3" t="s">
        <v>42</v>
      </c>
      <c r="J223" s="4">
        <v>0.65833333333333333</v>
      </c>
      <c r="K223" s="5">
        <v>45148</v>
      </c>
      <c r="L223" s="10"/>
    </row>
    <row r="224" spans="1:13" ht="15.75" customHeight="1">
      <c r="A224" s="3" t="s">
        <v>24</v>
      </c>
      <c r="B224" s="3">
        <v>0</v>
      </c>
      <c r="C224" s="3">
        <v>1</v>
      </c>
      <c r="D224" s="3"/>
      <c r="E224" s="3" t="s">
        <v>94</v>
      </c>
      <c r="F224" s="3" t="s">
        <v>154</v>
      </c>
      <c r="G224" s="3" t="s">
        <v>154</v>
      </c>
      <c r="H224" s="3">
        <v>-1</v>
      </c>
      <c r="I224" s="3" t="s">
        <v>42</v>
      </c>
      <c r="J224" s="4">
        <v>0.62361111111111112</v>
      </c>
      <c r="K224" s="5">
        <v>45153</v>
      </c>
      <c r="L224" s="10"/>
    </row>
    <row r="225" spans="1:13" ht="15.75" customHeight="1">
      <c r="A225" s="3" t="s">
        <v>24</v>
      </c>
      <c r="B225" s="3">
        <v>0</v>
      </c>
      <c r="C225" s="3">
        <v>30</v>
      </c>
      <c r="D225" s="3"/>
      <c r="E225" s="3" t="s">
        <v>94</v>
      </c>
      <c r="F225" s="3" t="s">
        <v>85</v>
      </c>
      <c r="G225" s="3" t="s">
        <v>171</v>
      </c>
      <c r="H225" s="3">
        <v>0</v>
      </c>
      <c r="I225" s="3" t="s">
        <v>42</v>
      </c>
      <c r="J225" s="4">
        <v>0.68402777777777779</v>
      </c>
      <c r="K225" s="5">
        <v>45160</v>
      </c>
      <c r="L225" s="10"/>
    </row>
    <row r="226" spans="1:13" ht="15.75" customHeight="1">
      <c r="A226" s="3" t="s">
        <v>24</v>
      </c>
      <c r="B226" s="3">
        <v>0</v>
      </c>
      <c r="C226" s="3">
        <v>5</v>
      </c>
      <c r="D226" s="3"/>
      <c r="E226" s="3" t="s">
        <v>94</v>
      </c>
      <c r="F226" s="3" t="s">
        <v>154</v>
      </c>
      <c r="G226" s="3" t="s">
        <v>154</v>
      </c>
      <c r="H226" s="3">
        <v>-1</v>
      </c>
      <c r="I226" s="3" t="s">
        <v>42</v>
      </c>
      <c r="J226" s="4">
        <v>0.65486111111111112</v>
      </c>
      <c r="K226" s="5">
        <v>45189</v>
      </c>
      <c r="L226" s="10"/>
    </row>
    <row r="227" spans="1:13" ht="15" customHeight="1">
      <c r="A227" s="3" t="s">
        <v>24</v>
      </c>
      <c r="B227" s="3">
        <v>1</v>
      </c>
      <c r="C227" s="3">
        <v>5</v>
      </c>
      <c r="D227" s="3"/>
      <c r="E227" s="3" t="s">
        <v>94</v>
      </c>
      <c r="F227" s="3" t="s">
        <v>154</v>
      </c>
      <c r="G227" s="3" t="s">
        <v>154</v>
      </c>
      <c r="H227" s="3">
        <v>0</v>
      </c>
      <c r="I227" s="3" t="s">
        <v>42</v>
      </c>
      <c r="J227" s="4">
        <v>0.66666666666666663</v>
      </c>
      <c r="K227" s="54">
        <v>45196</v>
      </c>
      <c r="L227" s="7"/>
    </row>
    <row r="228" spans="1:13" ht="15.75" customHeight="1">
      <c r="A228" s="3" t="s">
        <v>24</v>
      </c>
      <c r="B228" s="3">
        <v>0</v>
      </c>
      <c r="C228" s="3">
        <v>10</v>
      </c>
      <c r="D228" s="3"/>
      <c r="E228" s="3" t="s">
        <v>94</v>
      </c>
      <c r="F228" s="3" t="s">
        <v>154</v>
      </c>
      <c r="G228" s="3" t="s">
        <v>154</v>
      </c>
      <c r="H228" s="3">
        <v>-1</v>
      </c>
      <c r="I228" s="3" t="s">
        <v>42</v>
      </c>
      <c r="J228" s="98">
        <v>0.71180555555555547</v>
      </c>
      <c r="K228" s="5">
        <v>45204</v>
      </c>
      <c r="L228" s="7"/>
      <c r="M228" s="4"/>
    </row>
    <row r="229" spans="1:13" ht="15.75" customHeight="1">
      <c r="A229" s="3" t="s">
        <v>24</v>
      </c>
      <c r="B229" s="3">
        <v>0</v>
      </c>
      <c r="C229" s="3">
        <v>3</v>
      </c>
      <c r="D229" s="3"/>
      <c r="E229" s="3" t="s">
        <v>94</v>
      </c>
      <c r="F229" s="3" t="s">
        <v>85</v>
      </c>
      <c r="G229" s="3" t="s">
        <v>750</v>
      </c>
      <c r="H229" s="3">
        <v>-1</v>
      </c>
      <c r="I229" s="3" t="s">
        <v>42</v>
      </c>
      <c r="J229" s="98">
        <v>0.65486111111111112</v>
      </c>
      <c r="K229" s="24">
        <v>45422</v>
      </c>
      <c r="L229" s="7"/>
      <c r="M229" s="4"/>
    </row>
    <row r="230" spans="1:13" ht="15.75" customHeight="1">
      <c r="A230" s="3" t="s">
        <v>24</v>
      </c>
      <c r="B230" s="3">
        <v>0</v>
      </c>
      <c r="C230" s="3">
        <v>5</v>
      </c>
      <c r="D230" s="3">
        <v>5</v>
      </c>
      <c r="E230" s="3" t="s">
        <v>94</v>
      </c>
      <c r="F230" s="3" t="s">
        <v>154</v>
      </c>
      <c r="G230" s="3" t="s">
        <v>154</v>
      </c>
      <c r="H230" s="3">
        <v>0</v>
      </c>
      <c r="I230" s="3" t="s">
        <v>42</v>
      </c>
      <c r="J230" s="98">
        <v>0.65138888888888891</v>
      </c>
      <c r="K230" s="5">
        <v>45489</v>
      </c>
      <c r="L230" s="7"/>
      <c r="M230" s="4"/>
    </row>
    <row r="231" spans="1:13" ht="15.75" customHeight="1">
      <c r="A231" s="3" t="s">
        <v>24</v>
      </c>
      <c r="B231" s="3">
        <v>0</v>
      </c>
      <c r="C231" s="3">
        <v>5</v>
      </c>
      <c r="D231" s="3"/>
      <c r="E231" s="3" t="s">
        <v>94</v>
      </c>
      <c r="F231" s="3" t="s">
        <v>85</v>
      </c>
      <c r="G231" s="3" t="s">
        <v>106</v>
      </c>
      <c r="H231" s="3">
        <v>-1</v>
      </c>
      <c r="I231" s="3" t="s">
        <v>42</v>
      </c>
      <c r="J231" s="98">
        <v>0.63680555555555551</v>
      </c>
      <c r="K231" s="5">
        <v>45492</v>
      </c>
      <c r="L231" s="7"/>
      <c r="M231" s="4"/>
    </row>
    <row r="232" spans="1:13" ht="15.75" customHeight="1">
      <c r="A232" s="3" t="s">
        <v>24</v>
      </c>
      <c r="B232" s="3">
        <v>0</v>
      </c>
      <c r="C232" s="3">
        <v>10</v>
      </c>
      <c r="D232" s="3">
        <v>5</v>
      </c>
      <c r="E232" s="3" t="s">
        <v>94</v>
      </c>
      <c r="F232" s="3" t="s">
        <v>85</v>
      </c>
      <c r="G232" s="3" t="s">
        <v>796</v>
      </c>
      <c r="H232" s="3">
        <v>0</v>
      </c>
      <c r="I232" s="3" t="s">
        <v>42</v>
      </c>
      <c r="J232" s="98">
        <v>0.6118055555555556</v>
      </c>
      <c r="K232" s="5">
        <v>45497</v>
      </c>
      <c r="L232" s="7"/>
      <c r="M232" s="4"/>
    </row>
    <row r="233" spans="1:13" ht="15.75" customHeight="1">
      <c r="A233" s="3" t="s">
        <v>24</v>
      </c>
      <c r="B233" s="3">
        <v>0</v>
      </c>
      <c r="C233" s="3">
        <v>10</v>
      </c>
      <c r="D233" s="3">
        <v>5</v>
      </c>
      <c r="E233" s="3" t="s">
        <v>94</v>
      </c>
      <c r="F233" s="3" t="s">
        <v>85</v>
      </c>
      <c r="G233" s="3" t="s">
        <v>171</v>
      </c>
      <c r="H233" s="3">
        <v>0</v>
      </c>
      <c r="I233" s="3" t="s">
        <v>42</v>
      </c>
      <c r="J233" s="4">
        <v>0.65138888888888891</v>
      </c>
      <c r="K233" s="5">
        <v>45503</v>
      </c>
      <c r="L233" s="7"/>
      <c r="M233" s="4"/>
    </row>
    <row r="234" spans="1:13" ht="14.4">
      <c r="A234" s="3" t="s">
        <v>25</v>
      </c>
      <c r="B234" s="3">
        <v>3</v>
      </c>
      <c r="C234" s="3">
        <v>20</v>
      </c>
      <c r="D234" s="3"/>
      <c r="E234" s="3" t="s">
        <v>84</v>
      </c>
      <c r="F234" s="3" t="s">
        <v>140</v>
      </c>
      <c r="G234" s="3" t="s">
        <v>141</v>
      </c>
      <c r="H234" s="3">
        <v>0</v>
      </c>
      <c r="I234" s="3" t="s">
        <v>142</v>
      </c>
      <c r="J234" s="4">
        <v>0.55138888888888882</v>
      </c>
      <c r="K234" s="5">
        <v>45084</v>
      </c>
      <c r="L234" s="3" t="s">
        <v>143</v>
      </c>
    </row>
    <row r="235" spans="1:13" ht="15.75" customHeight="1">
      <c r="A235" s="3" t="s">
        <v>25</v>
      </c>
      <c r="B235" s="3">
        <v>0</v>
      </c>
      <c r="C235" s="3">
        <v>100</v>
      </c>
      <c r="D235" s="3"/>
      <c r="E235" s="3" t="s">
        <v>84</v>
      </c>
      <c r="F235" s="3">
        <v>100</v>
      </c>
      <c r="G235" s="3" t="s">
        <v>172</v>
      </c>
      <c r="H235" s="3">
        <v>0</v>
      </c>
      <c r="I235" s="3" t="s">
        <v>173</v>
      </c>
      <c r="J235" s="4">
        <v>0.72986111111111107</v>
      </c>
      <c r="K235" s="5">
        <v>45103</v>
      </c>
      <c r="L235" s="7"/>
    </row>
    <row r="236" spans="1:13" ht="15.75" customHeight="1">
      <c r="A236" s="3" t="s">
        <v>25</v>
      </c>
      <c r="B236" s="3">
        <v>1</v>
      </c>
      <c r="C236" s="3">
        <v>2</v>
      </c>
      <c r="D236" s="3"/>
      <c r="E236" s="3" t="s">
        <v>84</v>
      </c>
      <c r="F236" s="3" t="s">
        <v>85</v>
      </c>
      <c r="G236" s="3" t="s">
        <v>263</v>
      </c>
      <c r="H236" s="3">
        <v>0</v>
      </c>
      <c r="I236" s="3" t="s">
        <v>42</v>
      </c>
      <c r="J236" s="4">
        <v>0.68055555555555547</v>
      </c>
      <c r="K236" s="5">
        <v>45136</v>
      </c>
      <c r="L236" s="7"/>
    </row>
    <row r="237" spans="1:13" ht="15.75" customHeight="1">
      <c r="A237" s="3" t="s">
        <v>25</v>
      </c>
      <c r="B237" s="3">
        <v>1</v>
      </c>
      <c r="C237" s="3">
        <v>10</v>
      </c>
      <c r="D237" s="3"/>
      <c r="E237" s="3" t="s">
        <v>84</v>
      </c>
      <c r="F237" s="3" t="s">
        <v>85</v>
      </c>
      <c r="G237" s="3" t="s">
        <v>86</v>
      </c>
      <c r="H237" s="3">
        <v>0</v>
      </c>
      <c r="I237" s="3" t="s">
        <v>42</v>
      </c>
      <c r="J237" s="4">
        <v>0.6743055555555556</v>
      </c>
      <c r="K237" s="5">
        <v>45142</v>
      </c>
      <c r="L237" s="7"/>
    </row>
    <row r="238" spans="1:13" ht="15.75" customHeight="1">
      <c r="A238" s="3" t="s">
        <v>25</v>
      </c>
      <c r="B238" s="3">
        <v>0</v>
      </c>
      <c r="C238" s="3">
        <v>10</v>
      </c>
      <c r="D238" s="3"/>
      <c r="E238" s="3" t="s">
        <v>84</v>
      </c>
      <c r="F238" s="3" t="s">
        <v>85</v>
      </c>
      <c r="G238" s="3" t="s">
        <v>310</v>
      </c>
      <c r="H238" s="3">
        <v>-1</v>
      </c>
      <c r="I238" s="3" t="s">
        <v>42</v>
      </c>
      <c r="J238" s="4">
        <v>0.68611111111111101</v>
      </c>
      <c r="K238" s="5">
        <v>45148</v>
      </c>
      <c r="L238" s="7"/>
    </row>
    <row r="239" spans="1:13" ht="15.75" customHeight="1">
      <c r="A239" s="3" t="s">
        <v>25</v>
      </c>
      <c r="B239" s="3">
        <v>0</v>
      </c>
      <c r="C239" s="3">
        <v>10</v>
      </c>
      <c r="D239" s="3"/>
      <c r="E239" s="3" t="s">
        <v>84</v>
      </c>
      <c r="F239" s="3" t="s">
        <v>85</v>
      </c>
      <c r="G239" s="3" t="s">
        <v>86</v>
      </c>
      <c r="H239" s="3">
        <v>-1</v>
      </c>
      <c r="I239" s="3" t="s">
        <v>42</v>
      </c>
      <c r="J239" s="4">
        <v>0.63472222222222219</v>
      </c>
      <c r="K239" s="5">
        <v>45153</v>
      </c>
      <c r="L239" s="7"/>
    </row>
    <row r="240" spans="1:13" ht="15.75" customHeight="1">
      <c r="A240" s="3" t="s">
        <v>25</v>
      </c>
      <c r="B240" s="3">
        <v>0</v>
      </c>
      <c r="C240" s="3">
        <v>5</v>
      </c>
      <c r="D240" s="3"/>
      <c r="E240" s="3" t="s">
        <v>84</v>
      </c>
      <c r="F240" s="3" t="s">
        <v>85</v>
      </c>
      <c r="G240" s="3" t="s">
        <v>86</v>
      </c>
      <c r="H240" s="3">
        <v>-2</v>
      </c>
      <c r="I240" s="3" t="s">
        <v>42</v>
      </c>
      <c r="J240" s="4">
        <v>0.70833333333333337</v>
      </c>
      <c r="K240" s="5">
        <v>45160</v>
      </c>
      <c r="L240" s="7"/>
    </row>
    <row r="241" spans="1:13" ht="15.75" customHeight="1">
      <c r="A241" s="3" t="s">
        <v>25</v>
      </c>
      <c r="B241" s="3">
        <v>0</v>
      </c>
      <c r="C241" s="3">
        <v>10</v>
      </c>
      <c r="D241" s="3"/>
      <c r="E241" s="3" t="s">
        <v>94</v>
      </c>
      <c r="F241" s="3">
        <v>1</v>
      </c>
      <c r="G241" s="3" t="s">
        <v>547</v>
      </c>
      <c r="H241" s="3">
        <v>-1</v>
      </c>
      <c r="I241" s="3" t="s">
        <v>42</v>
      </c>
      <c r="J241" s="4">
        <v>0.67361111111111116</v>
      </c>
      <c r="K241" s="5">
        <v>45189</v>
      </c>
      <c r="L241" s="7"/>
    </row>
    <row r="242" spans="1:13" ht="15" customHeight="1">
      <c r="A242" s="3" t="s">
        <v>25</v>
      </c>
      <c r="B242" s="3">
        <v>0</v>
      </c>
      <c r="C242" s="3">
        <v>0</v>
      </c>
      <c r="D242" s="3"/>
      <c r="E242" s="3" t="s">
        <v>94</v>
      </c>
      <c r="F242" s="3" t="s">
        <v>85</v>
      </c>
      <c r="G242" s="3" t="s">
        <v>86</v>
      </c>
      <c r="H242" s="3">
        <v>-1</v>
      </c>
      <c r="I242" s="3" t="s">
        <v>42</v>
      </c>
      <c r="J242" s="98">
        <v>0.68402777777777779</v>
      </c>
      <c r="K242" s="54">
        <v>45196</v>
      </c>
      <c r="L242" s="7"/>
    </row>
    <row r="243" spans="1:13" ht="15.75" customHeight="1">
      <c r="A243" s="3" t="s">
        <v>25</v>
      </c>
      <c r="B243" s="3">
        <v>0</v>
      </c>
      <c r="C243" s="3">
        <v>5</v>
      </c>
      <c r="D243" s="3"/>
      <c r="E243" s="3" t="s">
        <v>94</v>
      </c>
      <c r="F243" s="3" t="s">
        <v>154</v>
      </c>
      <c r="G243" s="3" t="s">
        <v>154</v>
      </c>
      <c r="H243" s="3">
        <v>-1</v>
      </c>
      <c r="I243" s="3" t="s">
        <v>42</v>
      </c>
      <c r="J243" s="98">
        <v>0.7270833333333333</v>
      </c>
      <c r="K243" s="5">
        <v>45204</v>
      </c>
      <c r="L243" s="7"/>
      <c r="M243" s="4"/>
    </row>
    <row r="244" spans="1:13" ht="15.75" customHeight="1">
      <c r="A244" s="3" t="s">
        <v>25</v>
      </c>
      <c r="B244" s="3">
        <v>0</v>
      </c>
      <c r="C244" s="3">
        <v>10</v>
      </c>
      <c r="D244" s="3"/>
      <c r="E244" s="3"/>
      <c r="F244" s="3" t="s">
        <v>85</v>
      </c>
      <c r="G244" s="3" t="s">
        <v>751</v>
      </c>
      <c r="H244" s="3">
        <v>-1</v>
      </c>
      <c r="I244" s="3" t="s">
        <v>42</v>
      </c>
      <c r="J244" s="98">
        <v>0.66874999999999996</v>
      </c>
      <c r="K244" s="24">
        <v>45422</v>
      </c>
      <c r="L244" s="7"/>
      <c r="M244" s="4"/>
    </row>
    <row r="245" spans="1:13" ht="15.75" customHeight="1">
      <c r="A245" s="3" t="s">
        <v>25</v>
      </c>
      <c r="B245" s="3">
        <v>0</v>
      </c>
      <c r="C245" s="3">
        <v>10</v>
      </c>
      <c r="D245" s="3">
        <v>5</v>
      </c>
      <c r="E245" s="3" t="s">
        <v>94</v>
      </c>
      <c r="F245" s="3" t="s">
        <v>85</v>
      </c>
      <c r="G245" s="3" t="s">
        <v>86</v>
      </c>
      <c r="H245" s="3">
        <v>0</v>
      </c>
      <c r="I245" s="3" t="s">
        <v>42</v>
      </c>
      <c r="J245" s="98">
        <v>0.66527777777777775</v>
      </c>
      <c r="K245" s="5">
        <v>45489</v>
      </c>
      <c r="L245" s="7"/>
      <c r="M245" s="4"/>
    </row>
    <row r="246" spans="1:13" ht="15.75" customHeight="1">
      <c r="A246" s="3" t="s">
        <v>25</v>
      </c>
      <c r="B246" s="3">
        <v>0</v>
      </c>
      <c r="C246" s="3">
        <v>10</v>
      </c>
      <c r="D246" s="3">
        <v>10</v>
      </c>
      <c r="E246" s="3" t="s">
        <v>94</v>
      </c>
      <c r="F246" s="3" t="s">
        <v>85</v>
      </c>
      <c r="G246" s="3" t="s">
        <v>86</v>
      </c>
      <c r="H246" s="3">
        <v>0</v>
      </c>
      <c r="I246" s="3" t="s">
        <v>42</v>
      </c>
      <c r="J246" s="98">
        <v>0.6333333333333333</v>
      </c>
      <c r="K246" s="5">
        <v>45497</v>
      </c>
      <c r="L246" s="7"/>
      <c r="M246" s="4"/>
    </row>
    <row r="247" spans="1:13" ht="15.75" customHeight="1">
      <c r="A247" s="3" t="s">
        <v>25</v>
      </c>
      <c r="B247" s="3">
        <v>0</v>
      </c>
      <c r="C247" s="3">
        <v>10</v>
      </c>
      <c r="D247" s="3">
        <v>10</v>
      </c>
      <c r="E247" s="3" t="s">
        <v>84</v>
      </c>
      <c r="F247" s="3" t="s">
        <v>85</v>
      </c>
      <c r="G247" s="3" t="s">
        <v>310</v>
      </c>
      <c r="H247" s="3">
        <v>-1</v>
      </c>
      <c r="I247" s="3" t="s">
        <v>42</v>
      </c>
      <c r="J247" s="4">
        <v>0.66319444444444442</v>
      </c>
      <c r="K247" s="5">
        <v>45503</v>
      </c>
      <c r="L247" s="7"/>
      <c r="M247" s="4"/>
    </row>
    <row r="248" spans="1:13" ht="15.75" customHeight="1">
      <c r="A248" s="3" t="s">
        <v>26</v>
      </c>
      <c r="B248" s="3">
        <v>4</v>
      </c>
      <c r="C248" s="3">
        <v>5</v>
      </c>
      <c r="D248" s="3"/>
      <c r="E248" s="3" t="s">
        <v>144</v>
      </c>
      <c r="F248" s="3" t="s">
        <v>145</v>
      </c>
      <c r="G248" s="3" t="s">
        <v>146</v>
      </c>
      <c r="H248" s="3">
        <v>-1</v>
      </c>
      <c r="I248" s="3" t="s">
        <v>147</v>
      </c>
      <c r="J248" s="4">
        <v>0.56388888888888888</v>
      </c>
      <c r="K248" s="5">
        <v>45084</v>
      </c>
      <c r="L248" s="3" t="s">
        <v>148</v>
      </c>
    </row>
    <row r="249" spans="1:13" ht="15.75" customHeight="1">
      <c r="A249" s="3" t="s">
        <v>26</v>
      </c>
      <c r="B249" s="3">
        <v>4</v>
      </c>
      <c r="C249" s="3">
        <v>10</v>
      </c>
      <c r="D249" s="3"/>
      <c r="E249" s="3" t="s">
        <v>84</v>
      </c>
      <c r="F249" s="3" t="s">
        <v>174</v>
      </c>
      <c r="G249" s="3" t="s">
        <v>175</v>
      </c>
      <c r="H249" s="3">
        <v>-1</v>
      </c>
      <c r="I249" s="3" t="s">
        <v>176</v>
      </c>
      <c r="J249" s="4">
        <v>0.75347222222222221</v>
      </c>
      <c r="K249" s="5">
        <v>45103</v>
      </c>
      <c r="L249" s="7"/>
    </row>
    <row r="250" spans="1:13" ht="15.75" customHeight="1">
      <c r="A250" s="3" t="s">
        <v>26</v>
      </c>
      <c r="B250" s="3">
        <v>2</v>
      </c>
      <c r="C250" s="3">
        <v>0</v>
      </c>
      <c r="D250" s="3"/>
      <c r="E250" s="3" t="s">
        <v>84</v>
      </c>
      <c r="F250" s="3" t="s">
        <v>85</v>
      </c>
      <c r="G250" s="3" t="s">
        <v>86</v>
      </c>
      <c r="H250" s="3">
        <v>0</v>
      </c>
      <c r="I250" s="3" t="s">
        <v>42</v>
      </c>
      <c r="J250" s="4">
        <v>0.6972222222222223</v>
      </c>
      <c r="K250" s="5">
        <v>45136</v>
      </c>
      <c r="L250" s="7"/>
    </row>
    <row r="251" spans="1:13" ht="15.75" customHeight="1">
      <c r="A251" s="3" t="s">
        <v>26</v>
      </c>
      <c r="B251" s="3">
        <v>6</v>
      </c>
      <c r="C251" s="3">
        <v>5</v>
      </c>
      <c r="D251" s="3"/>
      <c r="E251" s="3" t="s">
        <v>88</v>
      </c>
      <c r="F251" s="3" t="s">
        <v>85</v>
      </c>
      <c r="G251" s="3" t="s">
        <v>86</v>
      </c>
      <c r="H251" s="3">
        <v>-4</v>
      </c>
      <c r="I251" s="3" t="s">
        <v>42</v>
      </c>
      <c r="J251" s="4">
        <v>0.7006944444444444</v>
      </c>
      <c r="K251" s="5">
        <v>45142</v>
      </c>
      <c r="L251" s="7"/>
    </row>
    <row r="252" spans="1:13" ht="15.75" customHeight="1">
      <c r="A252" s="3" t="s">
        <v>26</v>
      </c>
      <c r="B252" s="3">
        <v>2</v>
      </c>
      <c r="C252" s="3">
        <v>5</v>
      </c>
      <c r="D252" s="3"/>
      <c r="E252" s="3" t="s">
        <v>84</v>
      </c>
      <c r="F252" s="3" t="s">
        <v>85</v>
      </c>
      <c r="G252" s="3" t="s">
        <v>310</v>
      </c>
      <c r="H252" s="3">
        <v>0</v>
      </c>
      <c r="I252" s="3" t="s">
        <v>42</v>
      </c>
      <c r="J252" s="4">
        <v>0.70347222222222217</v>
      </c>
      <c r="K252" s="5">
        <v>45148</v>
      </c>
      <c r="L252" s="7"/>
    </row>
    <row r="253" spans="1:13" ht="15.75" customHeight="1">
      <c r="A253" s="3" t="s">
        <v>26</v>
      </c>
      <c r="B253" s="3">
        <v>1</v>
      </c>
      <c r="C253" s="3">
        <v>5</v>
      </c>
      <c r="D253" s="3"/>
      <c r="E253" s="3" t="s">
        <v>84</v>
      </c>
      <c r="F253" s="3" t="s">
        <v>85</v>
      </c>
      <c r="G253" s="3" t="s">
        <v>86</v>
      </c>
      <c r="H253" s="3">
        <v>0</v>
      </c>
      <c r="I253" s="3" t="s">
        <v>42</v>
      </c>
      <c r="J253" s="4">
        <v>0.65347222222222223</v>
      </c>
      <c r="K253" s="5">
        <v>45153</v>
      </c>
      <c r="L253" s="7"/>
    </row>
    <row r="254" spans="1:13" ht="15.75" customHeight="1">
      <c r="A254" s="3" t="s">
        <v>26</v>
      </c>
      <c r="B254" s="3" t="s">
        <v>485</v>
      </c>
      <c r="C254" s="3">
        <v>10</v>
      </c>
      <c r="D254" s="3"/>
      <c r="E254" s="3" t="s">
        <v>84</v>
      </c>
      <c r="F254" s="3" t="s">
        <v>85</v>
      </c>
      <c r="G254" s="3" t="s">
        <v>86</v>
      </c>
      <c r="H254" s="3">
        <v>0</v>
      </c>
      <c r="I254" s="3" t="s">
        <v>42</v>
      </c>
      <c r="J254" s="4">
        <v>0.71736111111111101</v>
      </c>
      <c r="K254" s="5">
        <v>45160</v>
      </c>
      <c r="L254" s="7"/>
    </row>
    <row r="255" spans="1:13" ht="15.75" customHeight="1">
      <c r="A255" s="3" t="s">
        <v>26</v>
      </c>
      <c r="B255" s="3">
        <v>2</v>
      </c>
      <c r="C255" s="3">
        <v>5</v>
      </c>
      <c r="D255" s="3"/>
      <c r="E255" s="3" t="s">
        <v>84</v>
      </c>
      <c r="F255" s="3" t="s">
        <v>85</v>
      </c>
      <c r="G255" s="3" t="s">
        <v>86</v>
      </c>
      <c r="H255" s="3">
        <v>0</v>
      </c>
      <c r="I255" s="3" t="s">
        <v>42</v>
      </c>
      <c r="J255" s="4">
        <v>0.68888888888888899</v>
      </c>
      <c r="K255" s="5">
        <v>45189</v>
      </c>
      <c r="L255" s="7"/>
    </row>
    <row r="256" spans="1:13" ht="15" customHeight="1">
      <c r="A256" s="3" t="s">
        <v>26</v>
      </c>
      <c r="B256" s="3">
        <v>0</v>
      </c>
      <c r="C256" s="3">
        <v>0</v>
      </c>
      <c r="D256" s="3"/>
      <c r="E256" s="3" t="s">
        <v>84</v>
      </c>
      <c r="F256" s="3" t="s">
        <v>85</v>
      </c>
      <c r="G256" s="3" t="s">
        <v>86</v>
      </c>
      <c r="H256" s="3">
        <v>0</v>
      </c>
      <c r="I256" s="3" t="s">
        <v>42</v>
      </c>
      <c r="J256" s="4">
        <v>0.70694444444444438</v>
      </c>
      <c r="K256" s="54">
        <v>45196</v>
      </c>
      <c r="L256" s="7"/>
    </row>
    <row r="257" spans="1:13" ht="15.75" customHeight="1">
      <c r="A257" s="3" t="s">
        <v>26</v>
      </c>
      <c r="B257" s="3">
        <v>2</v>
      </c>
      <c r="C257" s="3">
        <v>5</v>
      </c>
      <c r="D257" s="3"/>
      <c r="E257" s="3" t="s">
        <v>84</v>
      </c>
      <c r="F257" s="3" t="s">
        <v>85</v>
      </c>
      <c r="G257" s="3" t="s">
        <v>86</v>
      </c>
      <c r="H257" s="3">
        <v>-1</v>
      </c>
      <c r="I257" s="3" t="s">
        <v>42</v>
      </c>
      <c r="J257" s="98">
        <v>0.74375000000000002</v>
      </c>
      <c r="K257" s="5">
        <v>45204</v>
      </c>
      <c r="L257" s="7"/>
      <c r="M257" s="4"/>
    </row>
    <row r="258" spans="1:13" ht="15.75" customHeight="1">
      <c r="A258" s="3" t="s">
        <v>26</v>
      </c>
      <c r="B258" s="3">
        <v>1</v>
      </c>
      <c r="C258" s="3">
        <v>0</v>
      </c>
      <c r="D258" s="3"/>
      <c r="E258" s="3" t="s">
        <v>84</v>
      </c>
      <c r="F258" s="3" t="s">
        <v>85</v>
      </c>
      <c r="G258" s="3" t="s">
        <v>86</v>
      </c>
      <c r="H258" s="3">
        <v>-1</v>
      </c>
      <c r="I258" s="3" t="s">
        <v>42</v>
      </c>
      <c r="J258" s="98">
        <v>0.68125000000000002</v>
      </c>
      <c r="K258" s="24">
        <v>45422</v>
      </c>
      <c r="L258" s="7"/>
      <c r="M258" s="4"/>
    </row>
    <row r="259" spans="1:13" ht="15.75" customHeight="1">
      <c r="A259" s="3" t="s">
        <v>26</v>
      </c>
      <c r="B259" s="3">
        <v>0</v>
      </c>
      <c r="C259" s="3">
        <v>10</v>
      </c>
      <c r="D259" s="3">
        <v>5</v>
      </c>
      <c r="E259" s="3" t="s">
        <v>84</v>
      </c>
      <c r="F259" s="3" t="s">
        <v>85</v>
      </c>
      <c r="G259" s="3" t="s">
        <v>106</v>
      </c>
      <c r="H259" s="3">
        <v>-3</v>
      </c>
      <c r="I259" s="3" t="s">
        <v>42</v>
      </c>
      <c r="J259" s="4">
        <v>0.67708333333333337</v>
      </c>
      <c r="K259" s="5">
        <v>45489</v>
      </c>
      <c r="L259" s="7"/>
      <c r="M259" s="4"/>
    </row>
    <row r="260" spans="1:13" ht="15.75" customHeight="1">
      <c r="A260" s="3" t="s">
        <v>26</v>
      </c>
      <c r="B260" s="3">
        <v>0</v>
      </c>
      <c r="C260" s="3">
        <v>10</v>
      </c>
      <c r="D260" s="11" t="s">
        <v>798</v>
      </c>
      <c r="E260" s="3" t="s">
        <v>84</v>
      </c>
      <c r="F260" s="3" t="s">
        <v>85</v>
      </c>
      <c r="G260" s="3" t="s">
        <v>86</v>
      </c>
      <c r="H260" s="3">
        <v>-1</v>
      </c>
      <c r="I260" s="3" t="s">
        <v>42</v>
      </c>
      <c r="J260" s="4">
        <v>0.64583333333333337</v>
      </c>
      <c r="K260" s="5">
        <v>45497</v>
      </c>
      <c r="L260" s="7"/>
      <c r="M260" s="4"/>
    </row>
    <row r="261" spans="1:13" ht="15.75" customHeight="1">
      <c r="A261" s="3" t="s">
        <v>26</v>
      </c>
      <c r="B261" s="3">
        <v>2</v>
      </c>
      <c r="C261" s="3">
        <v>10</v>
      </c>
      <c r="D261" s="11">
        <v>0</v>
      </c>
      <c r="E261" s="3" t="s">
        <v>84</v>
      </c>
      <c r="F261" s="3" t="s">
        <v>85</v>
      </c>
      <c r="G261" s="3" t="s">
        <v>310</v>
      </c>
      <c r="H261" s="3">
        <v>0</v>
      </c>
      <c r="I261" s="3" t="s">
        <v>42</v>
      </c>
      <c r="J261" s="4">
        <v>0.67708333333333337</v>
      </c>
      <c r="K261" s="5">
        <v>45503</v>
      </c>
      <c r="L261" s="7"/>
      <c r="M261" s="4"/>
    </row>
    <row r="262" spans="1:13" ht="15.75" customHeight="1">
      <c r="A262" s="3" t="s">
        <v>149</v>
      </c>
      <c r="B262" s="3">
        <v>0</v>
      </c>
      <c r="C262" s="3">
        <v>6</v>
      </c>
      <c r="D262" s="3"/>
      <c r="E262" s="3" t="s">
        <v>84</v>
      </c>
      <c r="F262" s="3" t="s">
        <v>150</v>
      </c>
      <c r="G262" s="3" t="s">
        <v>151</v>
      </c>
      <c r="H262" s="3">
        <v>-4</v>
      </c>
      <c r="I262" s="3" t="s">
        <v>152</v>
      </c>
      <c r="J262" s="4">
        <v>0.59027777777777779</v>
      </c>
      <c r="K262" s="5">
        <v>45084</v>
      </c>
      <c r="L262" s="3" t="s">
        <v>153</v>
      </c>
    </row>
    <row r="263" spans="1:13" ht="15.75" customHeight="1">
      <c r="A263" s="3" t="s">
        <v>149</v>
      </c>
      <c r="B263" s="3">
        <v>0</v>
      </c>
      <c r="C263" s="3">
        <v>80</v>
      </c>
      <c r="D263" s="3"/>
      <c r="E263" s="3" t="s">
        <v>94</v>
      </c>
      <c r="F263" s="3" t="s">
        <v>154</v>
      </c>
      <c r="G263" s="3" t="s">
        <v>154</v>
      </c>
      <c r="H263" s="3">
        <v>0</v>
      </c>
      <c r="I263" s="3" t="s">
        <v>42</v>
      </c>
      <c r="J263" s="4">
        <v>0.76875000000000004</v>
      </c>
      <c r="K263" s="5">
        <v>45103</v>
      </c>
      <c r="L263" s="7"/>
    </row>
    <row r="264" spans="1:13" s="14" customFormat="1" ht="15.75" customHeight="1">
      <c r="A264" s="10" t="s">
        <v>149</v>
      </c>
      <c r="B264" s="11">
        <v>0</v>
      </c>
      <c r="C264" s="11">
        <v>20</v>
      </c>
      <c r="D264" s="11"/>
      <c r="E264" s="10" t="s">
        <v>94</v>
      </c>
      <c r="F264" s="10" t="s">
        <v>85</v>
      </c>
      <c r="G264" s="15" t="s">
        <v>86</v>
      </c>
      <c r="H264" s="12">
        <v>-1</v>
      </c>
      <c r="I264" s="15" t="s">
        <v>42</v>
      </c>
      <c r="J264" s="13">
        <v>0.71458333333333324</v>
      </c>
      <c r="K264" s="129">
        <v>45136</v>
      </c>
      <c r="L264" s="10"/>
    </row>
    <row r="265" spans="1:13" ht="15.75" customHeight="1">
      <c r="A265" s="10" t="s">
        <v>149</v>
      </c>
      <c r="B265" s="11">
        <v>0</v>
      </c>
      <c r="C265" s="3">
        <v>40</v>
      </c>
      <c r="D265" s="3"/>
      <c r="E265" s="10" t="s">
        <v>84</v>
      </c>
      <c r="F265" s="3" t="s">
        <v>85</v>
      </c>
      <c r="G265" s="3" t="s">
        <v>86</v>
      </c>
      <c r="H265" s="3">
        <v>-1</v>
      </c>
      <c r="I265" s="3" t="s">
        <v>42</v>
      </c>
      <c r="J265" s="9">
        <v>0.71805555555555556</v>
      </c>
      <c r="K265" s="5">
        <v>45142</v>
      </c>
      <c r="L265" s="7"/>
    </row>
    <row r="266" spans="1:13" ht="15.75" customHeight="1">
      <c r="A266" s="10" t="s">
        <v>149</v>
      </c>
      <c r="B266" s="11">
        <v>0</v>
      </c>
      <c r="C266" s="3">
        <v>20</v>
      </c>
      <c r="D266" s="3"/>
      <c r="E266" s="10" t="s">
        <v>319</v>
      </c>
      <c r="F266" s="10" t="s">
        <v>85</v>
      </c>
      <c r="G266" s="3" t="s">
        <v>320</v>
      </c>
      <c r="H266" s="3">
        <v>-1</v>
      </c>
      <c r="I266" s="3" t="s">
        <v>42</v>
      </c>
      <c r="J266" s="9">
        <v>0.72222222222222221</v>
      </c>
      <c r="K266" s="5">
        <v>45148</v>
      </c>
      <c r="L266" s="7"/>
    </row>
    <row r="267" spans="1:13" ht="15.75" customHeight="1">
      <c r="A267" s="10" t="s">
        <v>149</v>
      </c>
      <c r="B267" s="11">
        <v>0</v>
      </c>
      <c r="C267" s="11">
        <v>20</v>
      </c>
      <c r="D267" s="11"/>
      <c r="E267" s="10" t="s">
        <v>84</v>
      </c>
      <c r="F267" s="3" t="s">
        <v>85</v>
      </c>
      <c r="G267" s="16" t="s">
        <v>86</v>
      </c>
      <c r="H267" s="6">
        <v>-1</v>
      </c>
      <c r="I267" s="16" t="s">
        <v>42</v>
      </c>
      <c r="J267" s="9">
        <v>0.67013888888888884</v>
      </c>
      <c r="K267" s="5">
        <v>45153</v>
      </c>
      <c r="L267" s="7"/>
    </row>
    <row r="268" spans="1:13" ht="15.75" customHeight="1">
      <c r="A268" s="10" t="s">
        <v>149</v>
      </c>
      <c r="B268" s="11">
        <v>0</v>
      </c>
      <c r="C268" s="11">
        <v>3</v>
      </c>
      <c r="D268" s="11"/>
      <c r="E268" s="10" t="s">
        <v>94</v>
      </c>
      <c r="F268" s="10" t="s">
        <v>85</v>
      </c>
      <c r="G268" s="16" t="s">
        <v>86</v>
      </c>
      <c r="H268" s="6">
        <v>-1</v>
      </c>
      <c r="I268" s="16" t="s">
        <v>42</v>
      </c>
      <c r="J268" s="9">
        <v>0.74444444444444446</v>
      </c>
      <c r="K268" s="5">
        <v>45160</v>
      </c>
      <c r="L268" s="7"/>
    </row>
    <row r="269" spans="1:13" ht="15.75" customHeight="1">
      <c r="A269" s="10" t="s">
        <v>149</v>
      </c>
      <c r="B269" s="88">
        <v>0</v>
      </c>
      <c r="C269" s="88">
        <v>20</v>
      </c>
      <c r="D269" s="88"/>
      <c r="E269" s="99" t="s">
        <v>84</v>
      </c>
      <c r="F269" s="99" t="s">
        <v>154</v>
      </c>
      <c r="G269" s="16" t="s">
        <v>154</v>
      </c>
      <c r="H269" s="6">
        <v>-1</v>
      </c>
      <c r="I269" s="16" t="s">
        <v>42</v>
      </c>
      <c r="J269" s="53">
        <v>0.72013888888888899</v>
      </c>
      <c r="K269" s="5">
        <v>45189</v>
      </c>
      <c r="L269" s="1"/>
    </row>
    <row r="270" spans="1:13" ht="15.75" customHeight="1">
      <c r="A270" s="10" t="s">
        <v>149</v>
      </c>
      <c r="B270" s="88">
        <v>0</v>
      </c>
      <c r="C270" s="88">
        <v>5</v>
      </c>
      <c r="D270" s="88"/>
      <c r="E270" s="99" t="s">
        <v>319</v>
      </c>
      <c r="F270" s="99" t="s">
        <v>154</v>
      </c>
      <c r="G270" s="16" t="s">
        <v>154</v>
      </c>
      <c r="H270" s="6">
        <v>-1</v>
      </c>
      <c r="I270" s="16" t="s">
        <v>42</v>
      </c>
      <c r="J270" s="9">
        <v>0.72916666666666663</v>
      </c>
      <c r="K270" s="54">
        <v>45196</v>
      </c>
      <c r="L270" s="1"/>
    </row>
    <row r="271" spans="1:13" ht="15.75" customHeight="1">
      <c r="A271" s="10" t="s">
        <v>149</v>
      </c>
      <c r="B271" s="88">
        <v>0</v>
      </c>
      <c r="C271" s="88">
        <v>50</v>
      </c>
      <c r="D271" s="88"/>
      <c r="E271" s="99" t="s">
        <v>319</v>
      </c>
      <c r="F271" s="99" t="s">
        <v>154</v>
      </c>
      <c r="G271" s="16" t="s">
        <v>154</v>
      </c>
      <c r="H271" s="6">
        <v>-1</v>
      </c>
      <c r="I271" s="16" t="s">
        <v>42</v>
      </c>
      <c r="J271" s="98">
        <v>0.76041666666666663</v>
      </c>
      <c r="K271" s="5">
        <v>45204</v>
      </c>
      <c r="L271" s="1"/>
    </row>
    <row r="272" spans="1:13" ht="15.75" customHeight="1">
      <c r="A272" s="10" t="s">
        <v>149</v>
      </c>
      <c r="B272" s="88">
        <v>0</v>
      </c>
      <c r="C272" s="88">
        <v>50</v>
      </c>
      <c r="D272" s="88"/>
      <c r="E272" s="99" t="s">
        <v>84</v>
      </c>
      <c r="F272" s="99" t="s">
        <v>154</v>
      </c>
      <c r="G272" s="16" t="s">
        <v>154</v>
      </c>
      <c r="H272" s="6">
        <v>-2</v>
      </c>
      <c r="I272" s="16" t="s">
        <v>42</v>
      </c>
      <c r="J272" s="98">
        <v>0.69791666666666663</v>
      </c>
      <c r="K272" s="24">
        <v>45422</v>
      </c>
      <c r="L272" s="1"/>
    </row>
    <row r="273" spans="1:12" ht="15.75" customHeight="1">
      <c r="A273" s="10" t="s">
        <v>149</v>
      </c>
      <c r="B273" s="88">
        <v>0</v>
      </c>
      <c r="C273" s="88">
        <v>5</v>
      </c>
      <c r="D273" s="88">
        <v>10</v>
      </c>
      <c r="E273" s="99" t="s">
        <v>84</v>
      </c>
      <c r="F273" s="99" t="s">
        <v>85</v>
      </c>
      <c r="G273" s="16" t="s">
        <v>86</v>
      </c>
      <c r="H273" s="6">
        <v>-1</v>
      </c>
      <c r="I273" s="16" t="s">
        <v>42</v>
      </c>
      <c r="J273" s="98">
        <v>0.69791666666666663</v>
      </c>
      <c r="K273" s="5">
        <v>45489</v>
      </c>
      <c r="L273" s="1"/>
    </row>
    <row r="274" spans="1:12" ht="15.75" customHeight="1">
      <c r="A274" s="10" t="s">
        <v>149</v>
      </c>
      <c r="B274" s="88">
        <v>0</v>
      </c>
      <c r="C274" s="88">
        <v>20</v>
      </c>
      <c r="D274" s="88" t="s">
        <v>799</v>
      </c>
      <c r="E274" s="99" t="s">
        <v>516</v>
      </c>
      <c r="F274" s="99" t="s">
        <v>154</v>
      </c>
      <c r="G274" s="16" t="s">
        <v>154</v>
      </c>
      <c r="H274" s="6">
        <v>-2</v>
      </c>
      <c r="I274" s="16" t="s">
        <v>42</v>
      </c>
      <c r="J274" s="9">
        <v>0.66527777777777775</v>
      </c>
      <c r="K274" s="5">
        <v>45497</v>
      </c>
      <c r="L274" s="1"/>
    </row>
    <row r="275" spans="1:12" ht="15.75" customHeight="1">
      <c r="A275" s="10" t="s">
        <v>149</v>
      </c>
      <c r="B275" s="88">
        <v>0</v>
      </c>
      <c r="C275" s="88">
        <v>30</v>
      </c>
      <c r="D275" s="88">
        <v>0</v>
      </c>
      <c r="E275" s="99" t="s">
        <v>84</v>
      </c>
      <c r="F275" s="99" t="s">
        <v>154</v>
      </c>
      <c r="G275" s="16" t="s">
        <v>154</v>
      </c>
      <c r="H275" s="6">
        <v>-1</v>
      </c>
      <c r="I275" s="16" t="s">
        <v>42</v>
      </c>
      <c r="J275" s="9">
        <v>0.70416666666666672</v>
      </c>
      <c r="K275" s="5">
        <v>45503</v>
      </c>
      <c r="L275" s="1"/>
    </row>
    <row r="276" spans="1:12" ht="15.75" customHeight="1">
      <c r="A276" s="2"/>
      <c r="B276" s="2"/>
      <c r="C276" s="2"/>
      <c r="D276" s="2"/>
      <c r="E276" s="2"/>
      <c r="F276" s="2"/>
      <c r="L276" s="1"/>
    </row>
    <row r="277" spans="1:12" ht="15.75" customHeight="1">
      <c r="A277" s="2"/>
      <c r="B277" s="2"/>
      <c r="C277" s="2"/>
      <c r="D277" s="2"/>
      <c r="E277" s="2"/>
      <c r="F277" s="2"/>
      <c r="L277" s="1"/>
    </row>
    <row r="278" spans="1:12" ht="15.75" customHeight="1">
      <c r="A278" s="2"/>
      <c r="B278" s="2"/>
      <c r="C278" s="2"/>
      <c r="D278" s="2"/>
      <c r="E278" s="2"/>
      <c r="F278" s="2"/>
      <c r="L278" s="1"/>
    </row>
    <row r="279" spans="1:12" ht="15.75" customHeight="1">
      <c r="A279" s="2"/>
      <c r="B279" s="2"/>
      <c r="C279" s="2"/>
      <c r="D279" s="2"/>
      <c r="E279" s="2"/>
      <c r="F279" s="2"/>
      <c r="L279" s="1"/>
    </row>
    <row r="280" spans="1:12" ht="15.75" customHeight="1">
      <c r="A280" s="2"/>
      <c r="B280" s="2"/>
      <c r="C280" s="2"/>
      <c r="D280" s="2"/>
      <c r="E280" s="2"/>
      <c r="F280" s="2"/>
      <c r="L280" s="1"/>
    </row>
    <row r="281" spans="1:12" ht="15.75" customHeight="1">
      <c r="A281" s="2"/>
      <c r="B281" s="2"/>
      <c r="C281" s="2"/>
      <c r="D281" s="2"/>
      <c r="E281" s="2"/>
      <c r="F281" s="2"/>
      <c r="L281" s="1"/>
    </row>
    <row r="282" spans="1:12" ht="15.75" customHeight="1">
      <c r="A282" s="2"/>
      <c r="B282" s="2"/>
      <c r="C282" s="2"/>
      <c r="D282" s="2"/>
      <c r="E282" s="2"/>
      <c r="F282" s="2"/>
      <c r="L282" s="1"/>
    </row>
    <row r="283" spans="1:12" ht="15.75" customHeight="1">
      <c r="A283" s="2"/>
      <c r="B283" s="2"/>
      <c r="C283" s="2"/>
      <c r="D283" s="2"/>
      <c r="E283" s="2"/>
      <c r="F283" s="2"/>
      <c r="L283" s="1"/>
    </row>
    <row r="284" spans="1:12" ht="15.75" customHeight="1">
      <c r="A284" s="2"/>
      <c r="B284" s="2"/>
      <c r="C284" s="2"/>
      <c r="D284" s="2"/>
      <c r="E284" s="2"/>
      <c r="F284" s="2"/>
      <c r="L284" s="1"/>
    </row>
    <row r="285" spans="1:12" ht="15.75" customHeight="1">
      <c r="A285" s="2"/>
      <c r="B285" s="2"/>
      <c r="C285" s="2"/>
      <c r="D285" s="2"/>
      <c r="E285" s="2"/>
      <c r="L285" s="1"/>
    </row>
    <row r="286" spans="1:12" ht="15.75" customHeight="1">
      <c r="A286" s="2"/>
      <c r="B286" s="2"/>
      <c r="C286" s="2"/>
      <c r="D286" s="2"/>
      <c r="E286" s="2"/>
      <c r="L286" s="1"/>
    </row>
    <row r="287" spans="1:12" ht="15.75" customHeight="1">
      <c r="A287" s="2"/>
      <c r="B287" s="2"/>
      <c r="C287" s="2"/>
      <c r="D287" s="2"/>
      <c r="E287" s="2"/>
      <c r="L287" s="1"/>
    </row>
    <row r="288" spans="1:12" ht="15.75" customHeight="1">
      <c r="A288" s="2"/>
      <c r="B288" s="2"/>
      <c r="C288" s="2"/>
      <c r="D288" s="2"/>
      <c r="E288" s="2"/>
      <c r="L288" s="1"/>
    </row>
    <row r="289" spans="1:12" ht="15.75" customHeight="1">
      <c r="A289" s="2"/>
      <c r="B289" s="2"/>
      <c r="C289" s="2"/>
      <c r="D289" s="2"/>
      <c r="E289" s="2"/>
      <c r="L289" s="1"/>
    </row>
    <row r="290" spans="1:12" ht="15.75" customHeight="1">
      <c r="A290" s="2"/>
      <c r="B290" s="2"/>
      <c r="C290" s="2"/>
      <c r="D290" s="2"/>
      <c r="E290" s="2"/>
      <c r="L290" s="1"/>
    </row>
    <row r="291" spans="1:12" ht="15.75" customHeight="1">
      <c r="A291" s="2"/>
      <c r="B291" s="2"/>
      <c r="C291" s="2"/>
      <c r="D291" s="2"/>
      <c r="E291" s="2"/>
      <c r="L291" s="1"/>
    </row>
    <row r="292" spans="1:12" ht="15.75" customHeight="1">
      <c r="A292" s="2"/>
      <c r="B292" s="2"/>
      <c r="C292" s="2"/>
      <c r="D292" s="2"/>
      <c r="E292" s="2"/>
      <c r="L292" s="1"/>
    </row>
    <row r="293" spans="1:12" ht="15.75" customHeight="1">
      <c r="A293" s="2"/>
      <c r="B293" s="2"/>
      <c r="C293" s="2"/>
      <c r="D293" s="2"/>
      <c r="E293" s="2"/>
      <c r="L293" s="1"/>
    </row>
    <row r="294" spans="1:12" ht="15.75" customHeight="1">
      <c r="A294" s="2"/>
      <c r="B294" s="2"/>
      <c r="C294" s="2"/>
      <c r="D294" s="2"/>
      <c r="E294" s="2"/>
      <c r="L294" s="1"/>
    </row>
    <row r="295" spans="1:12" ht="15.75" customHeight="1">
      <c r="A295" s="2"/>
      <c r="B295" s="2"/>
      <c r="C295" s="2"/>
      <c r="D295" s="2"/>
      <c r="E295" s="2"/>
      <c r="L295" s="1"/>
    </row>
    <row r="296" spans="1:12" ht="15.75" customHeight="1">
      <c r="A296" s="2"/>
      <c r="B296" s="2"/>
      <c r="C296" s="2"/>
      <c r="D296" s="2"/>
      <c r="E296" s="2"/>
      <c r="L296" s="1"/>
    </row>
    <row r="297" spans="1:12" ht="15.75" customHeight="1">
      <c r="A297" s="2"/>
      <c r="B297" s="2"/>
      <c r="C297" s="2"/>
      <c r="D297" s="2"/>
      <c r="E297" s="2"/>
      <c r="L297" s="1"/>
    </row>
    <row r="298" spans="1:12" ht="15.75" customHeight="1">
      <c r="A298" s="2"/>
      <c r="B298" s="2"/>
      <c r="C298" s="2"/>
      <c r="D298" s="2"/>
      <c r="E298" s="2"/>
      <c r="L298" s="1"/>
    </row>
    <row r="299" spans="1:12" ht="15.75" customHeight="1">
      <c r="A299" s="2"/>
      <c r="B299" s="2"/>
      <c r="C299" s="2"/>
      <c r="D299" s="2"/>
      <c r="E299" s="2"/>
      <c r="L299" s="1"/>
    </row>
    <row r="300" spans="1:12" ht="15.75" customHeight="1">
      <c r="A300" s="2"/>
      <c r="B300" s="2"/>
      <c r="C300" s="2"/>
      <c r="D300" s="2"/>
      <c r="E300" s="2"/>
      <c r="L300" s="1"/>
    </row>
    <row r="301" spans="1:12" ht="15.75" customHeight="1">
      <c r="A301" s="2"/>
      <c r="B301" s="2"/>
      <c r="C301" s="2"/>
      <c r="D301" s="2"/>
      <c r="E301" s="2"/>
      <c r="L301" s="1"/>
    </row>
    <row r="302" spans="1:12" ht="15.75" customHeight="1">
      <c r="A302" s="2"/>
      <c r="B302" s="2"/>
      <c r="C302" s="2"/>
      <c r="D302" s="2"/>
      <c r="E302" s="2"/>
      <c r="L302" s="1"/>
    </row>
    <row r="303" spans="1:12" ht="15.75" customHeight="1">
      <c r="A303" s="2"/>
      <c r="B303" s="2"/>
      <c r="C303" s="2"/>
      <c r="D303" s="2"/>
      <c r="E303" s="2"/>
      <c r="L303" s="1"/>
    </row>
    <row r="304" spans="1:12" ht="15.75" customHeight="1">
      <c r="A304" s="2"/>
      <c r="B304" s="2"/>
      <c r="C304" s="2"/>
      <c r="D304" s="2"/>
      <c r="E304" s="2"/>
      <c r="L304" s="1"/>
    </row>
    <row r="305" spans="1:12" ht="15.75" customHeight="1">
      <c r="A305" s="2"/>
      <c r="B305" s="2"/>
      <c r="C305" s="2"/>
      <c r="D305" s="2"/>
      <c r="E305" s="2"/>
      <c r="L305" s="1"/>
    </row>
    <row r="306" spans="1:12" ht="15.75" customHeight="1">
      <c r="L306" s="1"/>
    </row>
    <row r="307" spans="1:12" ht="15.75" customHeight="1">
      <c r="L307" s="1"/>
    </row>
    <row r="308" spans="1:12" ht="15.75" customHeight="1">
      <c r="L308" s="1"/>
    </row>
    <row r="309" spans="1:12" ht="15.75" customHeight="1">
      <c r="L309" s="1"/>
    </row>
    <row r="310" spans="1:12" ht="15.75" customHeight="1">
      <c r="L310" s="1"/>
    </row>
    <row r="311" spans="1:12" ht="15.75" customHeight="1">
      <c r="L311" s="1"/>
    </row>
    <row r="312" spans="1:12" ht="15.75" customHeight="1">
      <c r="L312" s="1"/>
    </row>
    <row r="313" spans="1:12" ht="15.75" customHeight="1">
      <c r="L313" s="1"/>
    </row>
    <row r="314" spans="1:12" ht="15.75" customHeight="1">
      <c r="L314" s="1"/>
    </row>
    <row r="315" spans="1:12" ht="15.75" customHeight="1">
      <c r="L315" s="1"/>
    </row>
    <row r="316" spans="1:12" ht="15.75" customHeight="1">
      <c r="L316" s="1"/>
    </row>
    <row r="317" spans="1:12" ht="15.75" customHeight="1">
      <c r="L317" s="1"/>
    </row>
    <row r="318" spans="1:12" ht="15.75" customHeight="1">
      <c r="L318" s="1"/>
    </row>
    <row r="319" spans="1:12" ht="15.75" customHeight="1">
      <c r="L319" s="1"/>
    </row>
    <row r="320" spans="1:12" ht="15.75" customHeight="1">
      <c r="L320" s="1"/>
    </row>
    <row r="321" spans="12:12" ht="15.75" customHeight="1">
      <c r="L321" s="1"/>
    </row>
    <row r="322" spans="12:12" ht="15.75" customHeight="1">
      <c r="L322" s="1"/>
    </row>
    <row r="323" spans="12:12" ht="15.75" customHeight="1">
      <c r="L323" s="1"/>
    </row>
    <row r="324" spans="12:12" ht="15.75" customHeight="1">
      <c r="L324" s="1"/>
    </row>
    <row r="325" spans="12:12" ht="15.75" customHeight="1">
      <c r="L325" s="1"/>
    </row>
    <row r="326" spans="12:12" ht="15.75" customHeight="1">
      <c r="L326" s="1"/>
    </row>
    <row r="327" spans="12:12" ht="15.75" customHeight="1">
      <c r="L327" s="1"/>
    </row>
    <row r="328" spans="12:12" ht="15.75" customHeight="1">
      <c r="L328" s="1"/>
    </row>
    <row r="329" spans="12:12" ht="15.75" customHeight="1">
      <c r="L329" s="1"/>
    </row>
    <row r="330" spans="12:12" ht="15.75" customHeight="1">
      <c r="L330" s="1"/>
    </row>
    <row r="331" spans="12:12" ht="15.75" customHeight="1">
      <c r="L331" s="1"/>
    </row>
    <row r="332" spans="12:12" ht="15.75" customHeight="1">
      <c r="L332" s="1"/>
    </row>
    <row r="333" spans="12:12" ht="15.75" customHeight="1">
      <c r="L333" s="1"/>
    </row>
    <row r="334" spans="12:12" ht="15.75" customHeight="1">
      <c r="L334" s="1"/>
    </row>
    <row r="335" spans="12:12" ht="15.75" customHeight="1">
      <c r="L335" s="1"/>
    </row>
    <row r="336" spans="12:12" ht="15.75" customHeight="1">
      <c r="L336" s="1"/>
    </row>
    <row r="337" spans="12:12" ht="15.75" customHeight="1">
      <c r="L337" s="1"/>
    </row>
    <row r="338" spans="12:12" ht="15.75" customHeight="1">
      <c r="L338" s="1"/>
    </row>
    <row r="339" spans="12:12" ht="15.75" customHeight="1">
      <c r="L339" s="1"/>
    </row>
    <row r="340" spans="12:12" ht="15.75" customHeight="1">
      <c r="L340" s="1"/>
    </row>
    <row r="341" spans="12:12" ht="15.75" customHeight="1">
      <c r="L341" s="1"/>
    </row>
    <row r="342" spans="12:12" ht="15.75" customHeight="1">
      <c r="L342" s="1"/>
    </row>
    <row r="343" spans="12:12" ht="15.75" customHeight="1">
      <c r="L343" s="1"/>
    </row>
    <row r="344" spans="12:12" ht="15.75" customHeight="1">
      <c r="L344" s="1"/>
    </row>
    <row r="345" spans="12:12" ht="15.75" customHeight="1">
      <c r="L345" s="1"/>
    </row>
    <row r="346" spans="12:12" ht="15.75" customHeight="1">
      <c r="L346" s="1"/>
    </row>
    <row r="347" spans="12:12" ht="15.75" customHeight="1">
      <c r="L347" s="1"/>
    </row>
    <row r="348" spans="12:12" ht="15.75" customHeight="1">
      <c r="L348" s="1"/>
    </row>
    <row r="349" spans="12:12" ht="15.75" customHeight="1">
      <c r="L349" s="1"/>
    </row>
    <row r="350" spans="12:12" ht="15.75" customHeight="1">
      <c r="L350" s="1"/>
    </row>
    <row r="351" spans="12:12" ht="15.75" customHeight="1">
      <c r="L351" s="1"/>
    </row>
    <row r="352" spans="12:12" ht="15.75" customHeight="1">
      <c r="L352" s="1"/>
    </row>
    <row r="353" spans="12:12" ht="15.75" customHeight="1">
      <c r="L353" s="1"/>
    </row>
    <row r="354" spans="12:12" ht="15.75" customHeight="1">
      <c r="L354" s="1"/>
    </row>
    <row r="355" spans="12:12" ht="15.75" customHeight="1">
      <c r="L355" s="1"/>
    </row>
    <row r="356" spans="12:12" ht="15.75" customHeight="1">
      <c r="L356" s="1"/>
    </row>
    <row r="357" spans="12:12" ht="15.75" customHeight="1">
      <c r="L357" s="1"/>
    </row>
    <row r="358" spans="12:12" ht="15.75" customHeight="1">
      <c r="L358" s="1"/>
    </row>
    <row r="359" spans="12:12" ht="15.75" customHeight="1">
      <c r="L359" s="1"/>
    </row>
    <row r="360" spans="12:12" ht="15.75" customHeight="1">
      <c r="L360" s="1"/>
    </row>
    <row r="361" spans="12:12" ht="15.75" customHeight="1">
      <c r="L361" s="1"/>
    </row>
    <row r="362" spans="12:12" ht="15.75" customHeight="1">
      <c r="L362" s="1"/>
    </row>
    <row r="363" spans="12:12" ht="15.75" customHeight="1">
      <c r="L363" s="1"/>
    </row>
    <row r="364" spans="12:12" ht="15.75" customHeight="1">
      <c r="L364" s="1"/>
    </row>
    <row r="365" spans="12:12" ht="15.75" customHeight="1">
      <c r="L365" s="1"/>
    </row>
    <row r="366" spans="12:12" ht="15.75" customHeight="1">
      <c r="L366" s="1"/>
    </row>
    <row r="367" spans="12:12" ht="15.75" customHeight="1">
      <c r="L367" s="1"/>
    </row>
    <row r="368" spans="12:12" ht="15.75" customHeight="1">
      <c r="L368" s="1"/>
    </row>
    <row r="369" spans="12:12" ht="15.75" customHeight="1">
      <c r="L369" s="1"/>
    </row>
    <row r="370" spans="12:12" ht="15.75" customHeight="1">
      <c r="L370" s="1"/>
    </row>
    <row r="371" spans="12:12" ht="15.75" customHeight="1">
      <c r="L371" s="1"/>
    </row>
    <row r="372" spans="12:12" ht="15.75" customHeight="1">
      <c r="L372" s="1"/>
    </row>
    <row r="373" spans="12:12" ht="15.75" customHeight="1">
      <c r="L373" s="1"/>
    </row>
    <row r="374" spans="12:12" ht="15.75" customHeight="1">
      <c r="L374" s="1"/>
    </row>
    <row r="375" spans="12:12" ht="15.75" customHeight="1">
      <c r="L375" s="1"/>
    </row>
    <row r="376" spans="12:12" ht="15.75" customHeight="1">
      <c r="L376" s="1"/>
    </row>
    <row r="377" spans="12:12" ht="15.75" customHeight="1">
      <c r="L377" s="1"/>
    </row>
    <row r="378" spans="12:12" ht="15.75" customHeight="1">
      <c r="L378" s="1"/>
    </row>
    <row r="379" spans="12:12" ht="15.75" customHeight="1">
      <c r="L379" s="1"/>
    </row>
    <row r="380" spans="12:12" ht="15.75" customHeight="1">
      <c r="L380" s="1"/>
    </row>
    <row r="381" spans="12:12" ht="15.75" customHeight="1">
      <c r="L381" s="1"/>
    </row>
    <row r="382" spans="12:12" ht="15.75" customHeight="1">
      <c r="L382" s="1"/>
    </row>
    <row r="383" spans="12:12" ht="15.75" customHeight="1">
      <c r="L383" s="1"/>
    </row>
    <row r="384" spans="12:12" ht="15.75" customHeight="1">
      <c r="L384" s="1"/>
    </row>
    <row r="385" spans="12:12" ht="15.75" customHeight="1">
      <c r="L385" s="1"/>
    </row>
    <row r="386" spans="12:12" ht="15.75" customHeight="1">
      <c r="L386" s="1"/>
    </row>
    <row r="387" spans="12:12" ht="15.75" customHeight="1">
      <c r="L387" s="1"/>
    </row>
    <row r="388" spans="12:12" ht="15.75" customHeight="1">
      <c r="L388" s="1"/>
    </row>
    <row r="389" spans="12:12" ht="15.75" customHeight="1">
      <c r="L389" s="1"/>
    </row>
    <row r="390" spans="12:12" ht="15.75" customHeight="1">
      <c r="L390" s="1"/>
    </row>
    <row r="391" spans="12:12" ht="15.75" customHeight="1">
      <c r="L391" s="1"/>
    </row>
    <row r="392" spans="12:12" ht="15.75" customHeight="1">
      <c r="L392" s="1"/>
    </row>
    <row r="393" spans="12:12" ht="15.75" customHeight="1">
      <c r="L393" s="1"/>
    </row>
    <row r="394" spans="12:12" ht="15.75" customHeight="1">
      <c r="L394" s="1"/>
    </row>
    <row r="395" spans="12:12" ht="15.75" customHeight="1">
      <c r="L395" s="1"/>
    </row>
    <row r="396" spans="12:12" ht="15.75" customHeight="1">
      <c r="L396" s="1"/>
    </row>
    <row r="397" spans="12:12" ht="15.75" customHeight="1">
      <c r="L397" s="1"/>
    </row>
    <row r="398" spans="12:12" ht="15.75" customHeight="1">
      <c r="L398" s="1"/>
    </row>
    <row r="399" spans="12:12" ht="15.75" customHeight="1">
      <c r="L399" s="1"/>
    </row>
    <row r="400" spans="12:12" ht="15.75" customHeight="1">
      <c r="L400" s="1"/>
    </row>
    <row r="401" spans="12:12" ht="15.75" customHeight="1">
      <c r="L401" s="1"/>
    </row>
    <row r="402" spans="12:12" ht="15.75" customHeight="1">
      <c r="L402" s="1"/>
    </row>
    <row r="403" spans="12:12" ht="15.75" customHeight="1">
      <c r="L403" s="1"/>
    </row>
    <row r="404" spans="12:12" ht="15.75" customHeight="1">
      <c r="L404" s="1"/>
    </row>
    <row r="405" spans="12:12" ht="15.75" customHeight="1">
      <c r="L405" s="1"/>
    </row>
    <row r="406" spans="12:12" ht="15.75" customHeight="1">
      <c r="L406" s="1"/>
    </row>
    <row r="407" spans="12:12" ht="15.75" customHeight="1">
      <c r="L407" s="1"/>
    </row>
    <row r="408" spans="12:12" ht="15.75" customHeight="1">
      <c r="L408" s="1"/>
    </row>
    <row r="409" spans="12:12" ht="15.75" customHeight="1">
      <c r="L409" s="1"/>
    </row>
    <row r="410" spans="12:12" ht="15.75" customHeight="1">
      <c r="L410" s="1"/>
    </row>
    <row r="411" spans="12:12" ht="15.75" customHeight="1">
      <c r="L411" s="1"/>
    </row>
    <row r="412" spans="12:12" ht="15.75" customHeight="1">
      <c r="L412" s="1"/>
    </row>
    <row r="413" spans="12:12" ht="15.75" customHeight="1">
      <c r="L413" s="1"/>
    </row>
    <row r="414" spans="12:12" ht="15.75" customHeight="1">
      <c r="L414" s="1"/>
    </row>
    <row r="415" spans="12:12" ht="15.75" customHeight="1">
      <c r="L415" s="1"/>
    </row>
    <row r="416" spans="12:12" ht="15.75" customHeight="1">
      <c r="L416" s="1"/>
    </row>
    <row r="417" spans="12:12" ht="15.75" customHeight="1">
      <c r="L417" s="1"/>
    </row>
    <row r="418" spans="12:12" ht="15.75" customHeight="1">
      <c r="L418" s="1"/>
    </row>
    <row r="419" spans="12:12" ht="15.75" customHeight="1">
      <c r="L419" s="1"/>
    </row>
    <row r="420" spans="12:12" ht="15.75" customHeight="1">
      <c r="L420" s="1"/>
    </row>
    <row r="421" spans="12:12" ht="15.75" customHeight="1">
      <c r="L421" s="1"/>
    </row>
    <row r="422" spans="12:12" ht="15.75" customHeight="1">
      <c r="L422" s="1"/>
    </row>
    <row r="423" spans="12:12" ht="15.75" customHeight="1">
      <c r="L423" s="1"/>
    </row>
    <row r="424" spans="12:12" ht="15.75" customHeight="1">
      <c r="L424" s="1"/>
    </row>
    <row r="425" spans="12:12" ht="15.75" customHeight="1">
      <c r="L425" s="1"/>
    </row>
    <row r="426" spans="12:12" ht="15.75" customHeight="1">
      <c r="L426" s="1"/>
    </row>
    <row r="427" spans="12:12" ht="15.75" customHeight="1">
      <c r="L427" s="1"/>
    </row>
    <row r="428" spans="12:12" ht="15.75" customHeight="1">
      <c r="L428" s="1"/>
    </row>
    <row r="429" spans="12:12" ht="15.75" customHeight="1">
      <c r="L429" s="1"/>
    </row>
    <row r="430" spans="12:12" ht="15.75" customHeight="1">
      <c r="L430" s="1"/>
    </row>
    <row r="431" spans="12:12" ht="15.75" customHeight="1">
      <c r="L431" s="1"/>
    </row>
    <row r="432" spans="12:12" ht="15.75" customHeight="1">
      <c r="L432" s="1"/>
    </row>
    <row r="433" spans="12:12" ht="15.75" customHeight="1">
      <c r="L433" s="1"/>
    </row>
    <row r="434" spans="12:12" ht="15.75" customHeight="1">
      <c r="L434" s="1"/>
    </row>
    <row r="435" spans="12:12" ht="15.75" customHeight="1">
      <c r="L435" s="1"/>
    </row>
    <row r="436" spans="12:12" ht="15.75" customHeight="1">
      <c r="L436" s="1"/>
    </row>
    <row r="437" spans="12:12" ht="15.75" customHeight="1">
      <c r="L437" s="1"/>
    </row>
    <row r="438" spans="12:12" ht="15.75" customHeight="1">
      <c r="L438" s="1"/>
    </row>
    <row r="439" spans="12:12" ht="15.75" customHeight="1">
      <c r="L439" s="1"/>
    </row>
    <row r="440" spans="12:12" ht="15.75" customHeight="1">
      <c r="L440" s="1"/>
    </row>
    <row r="441" spans="12:12" ht="15.75" customHeight="1">
      <c r="L441" s="1"/>
    </row>
    <row r="442" spans="12:12" ht="15.75" customHeight="1">
      <c r="L442" s="1"/>
    </row>
    <row r="443" spans="12:12" ht="15.75" customHeight="1">
      <c r="L443" s="1"/>
    </row>
    <row r="444" spans="12:12" ht="15.75" customHeight="1">
      <c r="L444" s="1"/>
    </row>
    <row r="445" spans="12:12" ht="15.75" customHeight="1">
      <c r="L445" s="1"/>
    </row>
    <row r="446" spans="12:12" ht="15.75" customHeight="1">
      <c r="L446" s="1"/>
    </row>
    <row r="447" spans="12:12" ht="15.75" customHeight="1">
      <c r="L447" s="1"/>
    </row>
    <row r="448" spans="12:12" ht="15.75" customHeight="1">
      <c r="L448" s="1"/>
    </row>
    <row r="449" spans="12:12" ht="15.75" customHeight="1">
      <c r="L449" s="1"/>
    </row>
    <row r="450" spans="12:12" ht="15.75" customHeight="1">
      <c r="L450" s="1"/>
    </row>
    <row r="451" spans="12:12" ht="15.75" customHeight="1">
      <c r="L451" s="1"/>
    </row>
    <row r="452" spans="12:12" ht="15.75" customHeight="1">
      <c r="L452" s="1"/>
    </row>
    <row r="453" spans="12:12" ht="15.75" customHeight="1">
      <c r="L453" s="1"/>
    </row>
    <row r="454" spans="12:12" ht="15.75" customHeight="1">
      <c r="L454" s="1"/>
    </row>
    <row r="455" spans="12:12" ht="15.75" customHeight="1">
      <c r="L455" s="1"/>
    </row>
    <row r="456" spans="12:12" ht="15.75" customHeight="1">
      <c r="L456" s="1"/>
    </row>
    <row r="457" spans="12:12" ht="15.75" customHeight="1">
      <c r="L457" s="1"/>
    </row>
    <row r="458" spans="12:12" ht="15.75" customHeight="1">
      <c r="L458" s="1"/>
    </row>
    <row r="459" spans="12:12" ht="15.75" customHeight="1">
      <c r="L459" s="1"/>
    </row>
    <row r="460" spans="12:12" ht="15.75" customHeight="1">
      <c r="L460" s="1"/>
    </row>
    <row r="461" spans="12:12" ht="15.75" customHeight="1">
      <c r="L461" s="1"/>
    </row>
    <row r="462" spans="12:12" ht="15.75" customHeight="1">
      <c r="L462" s="1"/>
    </row>
    <row r="463" spans="12:12" ht="15.75" customHeight="1">
      <c r="L463" s="1"/>
    </row>
    <row r="464" spans="12:12" ht="15.75" customHeight="1">
      <c r="L464" s="1"/>
    </row>
    <row r="465" spans="12:12" ht="15.75" customHeight="1">
      <c r="L465" s="1"/>
    </row>
    <row r="466" spans="12:12" ht="15.75" customHeight="1">
      <c r="L466" s="1"/>
    </row>
    <row r="467" spans="12:12" ht="15.75" customHeight="1">
      <c r="L467" s="1"/>
    </row>
    <row r="468" spans="12:12" ht="15.75" customHeight="1">
      <c r="L468" s="1"/>
    </row>
    <row r="469" spans="12:12" ht="15.75" customHeight="1">
      <c r="L469" s="1"/>
    </row>
    <row r="470" spans="12:12" ht="15.75" customHeight="1">
      <c r="L470" s="1"/>
    </row>
    <row r="471" spans="12:12" ht="15.75" customHeight="1">
      <c r="L471" s="1"/>
    </row>
    <row r="472" spans="12:12" ht="15.75" customHeight="1">
      <c r="L472" s="1"/>
    </row>
    <row r="473" spans="12:12" ht="15.75" customHeight="1">
      <c r="L473" s="1"/>
    </row>
    <row r="474" spans="12:12" ht="15.75" customHeight="1">
      <c r="L474" s="1"/>
    </row>
    <row r="475" spans="12:12" ht="15.75" customHeight="1">
      <c r="L475" s="1"/>
    </row>
    <row r="476" spans="12:12" ht="15.75" customHeight="1">
      <c r="L476" s="1"/>
    </row>
    <row r="477" spans="12:12" ht="15.75" customHeight="1">
      <c r="L477" s="1"/>
    </row>
    <row r="478" spans="12:12" ht="15.75" customHeight="1">
      <c r="L478" s="1"/>
    </row>
    <row r="479" spans="12:12" ht="15.75" customHeight="1">
      <c r="L479" s="1"/>
    </row>
    <row r="480" spans="12:12" ht="15.75" customHeight="1">
      <c r="L480" s="1"/>
    </row>
    <row r="481" spans="12:12" ht="15.75" customHeight="1">
      <c r="L481" s="1"/>
    </row>
    <row r="482" spans="12:12" ht="15.75" customHeight="1">
      <c r="L482" s="1"/>
    </row>
    <row r="483" spans="12:12" ht="15.75" customHeight="1">
      <c r="L483" s="1"/>
    </row>
    <row r="484" spans="12:12" ht="15.75" customHeight="1">
      <c r="L484" s="1"/>
    </row>
    <row r="485" spans="12:12" ht="15.75" customHeight="1">
      <c r="L485" s="1"/>
    </row>
    <row r="486" spans="12:12" ht="15.75" customHeight="1">
      <c r="L486" s="1"/>
    </row>
    <row r="487" spans="12:12" ht="15.75" customHeight="1">
      <c r="L487" s="1"/>
    </row>
    <row r="488" spans="12:12" ht="15.75" customHeight="1">
      <c r="L488" s="1"/>
    </row>
    <row r="489" spans="12:12" ht="15.75" customHeight="1">
      <c r="L489" s="1"/>
    </row>
    <row r="490" spans="12:12" ht="15.75" customHeight="1">
      <c r="L490" s="1"/>
    </row>
    <row r="491" spans="12:12" ht="15.75" customHeight="1">
      <c r="L491" s="1"/>
    </row>
    <row r="492" spans="12:12" ht="15.75" customHeight="1">
      <c r="L492" s="1"/>
    </row>
    <row r="493" spans="12:12" ht="15.75" customHeight="1">
      <c r="L493" s="1"/>
    </row>
    <row r="494" spans="12:12" ht="15.75" customHeight="1">
      <c r="L494" s="1"/>
    </row>
    <row r="495" spans="12:12" ht="15.75" customHeight="1">
      <c r="L495" s="1"/>
    </row>
    <row r="496" spans="12:12" ht="15.75" customHeight="1">
      <c r="L496" s="1"/>
    </row>
    <row r="497" spans="12:12" ht="15.75" customHeight="1">
      <c r="L497" s="1"/>
    </row>
    <row r="498" spans="12:12" ht="15.75" customHeight="1">
      <c r="L498" s="1"/>
    </row>
    <row r="499" spans="12:12" ht="15.75" customHeight="1">
      <c r="L499" s="1"/>
    </row>
    <row r="500" spans="12:12" ht="15.75" customHeight="1">
      <c r="L500" s="1"/>
    </row>
    <row r="501" spans="12:12" ht="15.75" customHeight="1">
      <c r="L501" s="1"/>
    </row>
    <row r="502" spans="12:12" ht="15.75" customHeight="1">
      <c r="L502" s="1"/>
    </row>
    <row r="503" spans="12:12" ht="15.75" customHeight="1">
      <c r="L503" s="1"/>
    </row>
    <row r="504" spans="12:12" ht="15.75" customHeight="1">
      <c r="L504" s="1"/>
    </row>
    <row r="505" spans="12:12" ht="15.75" customHeight="1">
      <c r="L505" s="1"/>
    </row>
    <row r="506" spans="12:12" ht="15.75" customHeight="1">
      <c r="L506" s="1"/>
    </row>
    <row r="507" spans="12:12" ht="15.75" customHeight="1">
      <c r="L507" s="1"/>
    </row>
    <row r="508" spans="12:12" ht="15.75" customHeight="1">
      <c r="L508" s="1"/>
    </row>
    <row r="509" spans="12:12" ht="15.75" customHeight="1">
      <c r="L509" s="1"/>
    </row>
    <row r="510" spans="12:12" ht="15.75" customHeight="1">
      <c r="L510" s="1"/>
    </row>
    <row r="511" spans="12:12" ht="15.75" customHeight="1">
      <c r="L511" s="1"/>
    </row>
    <row r="512" spans="12:12" ht="15.75" customHeight="1">
      <c r="L512" s="1"/>
    </row>
    <row r="513" spans="12:12" ht="15.75" customHeight="1">
      <c r="L513" s="1"/>
    </row>
    <row r="514" spans="12:12" ht="15.75" customHeight="1">
      <c r="L514" s="1"/>
    </row>
    <row r="515" spans="12:12" ht="15.75" customHeight="1">
      <c r="L515" s="1"/>
    </row>
    <row r="516" spans="12:12" ht="15.75" customHeight="1">
      <c r="L516" s="1"/>
    </row>
    <row r="517" spans="12:12" ht="15.75" customHeight="1">
      <c r="L517" s="1"/>
    </row>
    <row r="518" spans="12:12" ht="15.75" customHeight="1">
      <c r="L518" s="1"/>
    </row>
    <row r="519" spans="12:12" ht="15.75" customHeight="1">
      <c r="L519" s="1"/>
    </row>
    <row r="520" spans="12:12" ht="15.75" customHeight="1">
      <c r="L520" s="1"/>
    </row>
    <row r="521" spans="12:12" ht="15.75" customHeight="1">
      <c r="L521" s="1"/>
    </row>
    <row r="522" spans="12:12" ht="15.75" customHeight="1">
      <c r="L522" s="1"/>
    </row>
    <row r="523" spans="12:12" ht="15.75" customHeight="1">
      <c r="L523" s="1"/>
    </row>
    <row r="524" spans="12:12" ht="15.75" customHeight="1">
      <c r="L524" s="1"/>
    </row>
    <row r="525" spans="12:12" ht="15.75" customHeight="1">
      <c r="L525" s="1"/>
    </row>
    <row r="526" spans="12:12" ht="15.75" customHeight="1">
      <c r="L526" s="1"/>
    </row>
    <row r="527" spans="12:12" ht="15.75" customHeight="1">
      <c r="L527" s="1"/>
    </row>
    <row r="528" spans="12:12" ht="15.75" customHeight="1">
      <c r="L528" s="1"/>
    </row>
    <row r="529" spans="12:12" ht="15.75" customHeight="1">
      <c r="L529" s="1"/>
    </row>
    <row r="530" spans="12:12" ht="15.75" customHeight="1">
      <c r="L530" s="1"/>
    </row>
    <row r="531" spans="12:12" ht="15.75" customHeight="1">
      <c r="L531" s="1"/>
    </row>
    <row r="532" spans="12:12" ht="15.75" customHeight="1">
      <c r="L532" s="1"/>
    </row>
    <row r="533" spans="12:12" ht="15.75" customHeight="1">
      <c r="L533" s="1"/>
    </row>
    <row r="534" spans="12:12" ht="15.75" customHeight="1">
      <c r="L534" s="1"/>
    </row>
    <row r="535" spans="12:12" ht="15.75" customHeight="1">
      <c r="L535" s="1"/>
    </row>
    <row r="536" spans="12:12" ht="15.75" customHeight="1">
      <c r="L536" s="1"/>
    </row>
    <row r="537" spans="12:12" ht="15.75" customHeight="1">
      <c r="L537" s="1"/>
    </row>
    <row r="538" spans="12:12" ht="15.75" customHeight="1">
      <c r="L538" s="1"/>
    </row>
    <row r="539" spans="12:12" ht="15.75" customHeight="1">
      <c r="L539" s="1"/>
    </row>
    <row r="540" spans="12:12" ht="15.75" customHeight="1">
      <c r="L540" s="1"/>
    </row>
    <row r="541" spans="12:12" ht="15.75" customHeight="1">
      <c r="L541" s="1"/>
    </row>
    <row r="542" spans="12:12" ht="15.75" customHeight="1">
      <c r="L542" s="1"/>
    </row>
    <row r="543" spans="12:12" ht="15.75" customHeight="1">
      <c r="L543" s="1"/>
    </row>
    <row r="544" spans="12:12" ht="15.75" customHeight="1">
      <c r="L544" s="1"/>
    </row>
    <row r="545" spans="12:12" ht="15.75" customHeight="1">
      <c r="L545" s="1"/>
    </row>
    <row r="546" spans="12:12" ht="15.75" customHeight="1">
      <c r="L546" s="1"/>
    </row>
    <row r="547" spans="12:12" ht="15.75" customHeight="1">
      <c r="L547" s="1"/>
    </row>
    <row r="548" spans="12:12" ht="15.75" customHeight="1">
      <c r="L548" s="1"/>
    </row>
    <row r="549" spans="12:12" ht="15.75" customHeight="1">
      <c r="L549" s="1"/>
    </row>
    <row r="550" spans="12:12" ht="15.75" customHeight="1">
      <c r="L550" s="1"/>
    </row>
    <row r="551" spans="12:12" ht="15.75" customHeight="1">
      <c r="L551" s="1"/>
    </row>
    <row r="552" spans="12:12" ht="15.75" customHeight="1">
      <c r="L552" s="1"/>
    </row>
    <row r="553" spans="12:12" ht="15.75" customHeight="1">
      <c r="L553" s="1"/>
    </row>
    <row r="554" spans="12:12" ht="15.75" customHeight="1">
      <c r="L554" s="1"/>
    </row>
    <row r="555" spans="12:12" ht="15.75" customHeight="1">
      <c r="L555" s="1"/>
    </row>
    <row r="556" spans="12:12" ht="15.75" customHeight="1">
      <c r="L556" s="1"/>
    </row>
    <row r="557" spans="12:12" ht="15.75" customHeight="1">
      <c r="L557" s="1"/>
    </row>
    <row r="558" spans="12:12" ht="15.75" customHeight="1">
      <c r="L558" s="1"/>
    </row>
    <row r="559" spans="12:12" ht="15.75" customHeight="1">
      <c r="L559" s="1"/>
    </row>
    <row r="560" spans="12:12" ht="15.75" customHeight="1">
      <c r="L560" s="1"/>
    </row>
    <row r="561" spans="12:12" ht="15.75" customHeight="1">
      <c r="L561" s="1"/>
    </row>
    <row r="562" spans="12:12" ht="15.75" customHeight="1">
      <c r="L562" s="1"/>
    </row>
    <row r="563" spans="12:12" ht="15.75" customHeight="1">
      <c r="L563" s="1"/>
    </row>
    <row r="564" spans="12:12" ht="15.75" customHeight="1">
      <c r="L564" s="1"/>
    </row>
    <row r="565" spans="12:12" ht="15.75" customHeight="1">
      <c r="L565" s="1"/>
    </row>
    <row r="566" spans="12:12" ht="15.75" customHeight="1">
      <c r="L566" s="1"/>
    </row>
    <row r="567" spans="12:12" ht="15.75" customHeight="1">
      <c r="L567" s="1"/>
    </row>
    <row r="568" spans="12:12" ht="15.75" customHeight="1">
      <c r="L568" s="1"/>
    </row>
    <row r="569" spans="12:12" ht="15.75" customHeight="1">
      <c r="L569" s="1"/>
    </row>
    <row r="570" spans="12:12" ht="15.75" customHeight="1">
      <c r="L570" s="1"/>
    </row>
    <row r="571" spans="12:12" ht="15.75" customHeight="1">
      <c r="L571" s="1"/>
    </row>
    <row r="572" spans="12:12" ht="15.75" customHeight="1">
      <c r="L572" s="1"/>
    </row>
    <row r="573" spans="12:12" ht="15.75" customHeight="1">
      <c r="L573" s="1"/>
    </row>
    <row r="574" spans="12:12" ht="15.75" customHeight="1">
      <c r="L574" s="1"/>
    </row>
    <row r="575" spans="12:12" ht="15.75" customHeight="1">
      <c r="L575" s="1"/>
    </row>
    <row r="576" spans="12:12" ht="15.75" customHeight="1">
      <c r="L576" s="1"/>
    </row>
    <row r="577" spans="12:12" ht="15.75" customHeight="1">
      <c r="L577" s="1"/>
    </row>
    <row r="578" spans="12:12" ht="15.75" customHeight="1">
      <c r="L578" s="1"/>
    </row>
    <row r="579" spans="12:12" ht="15.75" customHeight="1">
      <c r="L579" s="1"/>
    </row>
    <row r="580" spans="12:12" ht="15.75" customHeight="1">
      <c r="L580" s="1"/>
    </row>
    <row r="581" spans="12:12" ht="15.75" customHeight="1">
      <c r="L581" s="1"/>
    </row>
    <row r="582" spans="12:12" ht="15.75" customHeight="1">
      <c r="L582" s="1"/>
    </row>
    <row r="583" spans="12:12" ht="15.75" customHeight="1">
      <c r="L583" s="1"/>
    </row>
    <row r="584" spans="12:12" ht="15.75" customHeight="1">
      <c r="L584" s="1"/>
    </row>
    <row r="585" spans="12:12" ht="15.75" customHeight="1">
      <c r="L585" s="1"/>
    </row>
    <row r="586" spans="12:12" ht="15.75" customHeight="1">
      <c r="L586" s="1"/>
    </row>
    <row r="587" spans="12:12" ht="15.75" customHeight="1">
      <c r="L587" s="1"/>
    </row>
    <row r="588" spans="12:12" ht="15.75" customHeight="1">
      <c r="L588" s="1"/>
    </row>
    <row r="589" spans="12:12" ht="15.75" customHeight="1">
      <c r="L589" s="1"/>
    </row>
    <row r="590" spans="12:12" ht="15.75" customHeight="1">
      <c r="L590" s="1"/>
    </row>
    <row r="591" spans="12:12" ht="15.75" customHeight="1">
      <c r="L591" s="1"/>
    </row>
    <row r="592" spans="12:12" ht="15.75" customHeight="1">
      <c r="L592" s="1"/>
    </row>
    <row r="593" spans="12:12" ht="15.75" customHeight="1">
      <c r="L593" s="1"/>
    </row>
    <row r="594" spans="12:12" ht="15.75" customHeight="1">
      <c r="L594" s="1"/>
    </row>
    <row r="595" spans="12:12" ht="15.75" customHeight="1">
      <c r="L595" s="1"/>
    </row>
    <row r="596" spans="12:12" ht="15.75" customHeight="1">
      <c r="L596" s="1"/>
    </row>
    <row r="597" spans="12:12" ht="15.75" customHeight="1">
      <c r="L597" s="1"/>
    </row>
    <row r="598" spans="12:12" ht="15.75" customHeight="1">
      <c r="L598" s="1"/>
    </row>
    <row r="599" spans="12:12" ht="15.75" customHeight="1">
      <c r="L599" s="1"/>
    </row>
    <row r="600" spans="12:12" ht="15.75" customHeight="1">
      <c r="L600" s="1"/>
    </row>
    <row r="601" spans="12:12" ht="15.75" customHeight="1">
      <c r="L601" s="1"/>
    </row>
    <row r="602" spans="12:12" ht="15.75" customHeight="1">
      <c r="L602" s="1"/>
    </row>
    <row r="603" spans="12:12" ht="15.75" customHeight="1">
      <c r="L603" s="1"/>
    </row>
    <row r="604" spans="12:12" ht="15.75" customHeight="1">
      <c r="L604" s="1"/>
    </row>
    <row r="605" spans="12:12" ht="15.75" customHeight="1">
      <c r="L605" s="1"/>
    </row>
    <row r="606" spans="12:12" ht="15.75" customHeight="1">
      <c r="L606" s="1"/>
    </row>
    <row r="607" spans="12:12" ht="15.75" customHeight="1">
      <c r="L607" s="1"/>
    </row>
    <row r="608" spans="12:12" ht="15.75" customHeight="1">
      <c r="L608" s="1"/>
    </row>
    <row r="609" spans="12:12" ht="15.75" customHeight="1">
      <c r="L609" s="1"/>
    </row>
    <row r="610" spans="12:12" ht="15.75" customHeight="1">
      <c r="L610" s="1"/>
    </row>
    <row r="611" spans="12:12" ht="15.75" customHeight="1">
      <c r="L611" s="1"/>
    </row>
    <row r="612" spans="12:12" ht="15.75" customHeight="1">
      <c r="L612" s="1"/>
    </row>
    <row r="613" spans="12:12" ht="15.75" customHeight="1">
      <c r="L613" s="1"/>
    </row>
    <row r="614" spans="12:12" ht="15.75" customHeight="1">
      <c r="L614" s="1"/>
    </row>
    <row r="615" spans="12:12" ht="15.75" customHeight="1">
      <c r="L615" s="1"/>
    </row>
    <row r="616" spans="12:12" ht="15.75" customHeight="1">
      <c r="L616" s="1"/>
    </row>
    <row r="617" spans="12:12" ht="15.75" customHeight="1">
      <c r="L617" s="1"/>
    </row>
    <row r="618" spans="12:12" ht="15.75" customHeight="1">
      <c r="L618" s="1"/>
    </row>
    <row r="619" spans="12:12" ht="15.75" customHeight="1">
      <c r="L619" s="1"/>
    </row>
    <row r="620" spans="12:12" ht="15.75" customHeight="1">
      <c r="L620" s="1"/>
    </row>
    <row r="621" spans="12:12" ht="15.75" customHeight="1">
      <c r="L621" s="1"/>
    </row>
    <row r="622" spans="12:12" ht="15.75" customHeight="1">
      <c r="L622" s="1"/>
    </row>
    <row r="623" spans="12:12" ht="15.75" customHeight="1">
      <c r="L623" s="1"/>
    </row>
    <row r="624" spans="12:12" ht="15.75" customHeight="1">
      <c r="L624" s="1"/>
    </row>
    <row r="625" spans="12:12" ht="15.75" customHeight="1">
      <c r="L625" s="1"/>
    </row>
    <row r="626" spans="12:12" ht="15.75" customHeight="1">
      <c r="L626" s="1"/>
    </row>
    <row r="627" spans="12:12" ht="15.75" customHeight="1">
      <c r="L627" s="1"/>
    </row>
    <row r="628" spans="12:12" ht="15.75" customHeight="1">
      <c r="L628" s="1"/>
    </row>
    <row r="629" spans="12:12" ht="15.75" customHeight="1">
      <c r="L629" s="1"/>
    </row>
    <row r="630" spans="12:12" ht="15.75" customHeight="1">
      <c r="L630" s="1"/>
    </row>
    <row r="631" spans="12:12" ht="15.75" customHeight="1">
      <c r="L631" s="1"/>
    </row>
    <row r="632" spans="12:12" ht="15.75" customHeight="1">
      <c r="L632" s="1"/>
    </row>
    <row r="633" spans="12:12" ht="15.75" customHeight="1">
      <c r="L633" s="1"/>
    </row>
    <row r="634" spans="12:12" ht="15.75" customHeight="1">
      <c r="L634" s="1"/>
    </row>
    <row r="635" spans="12:12" ht="15.75" customHeight="1">
      <c r="L635" s="1"/>
    </row>
    <row r="636" spans="12:12" ht="15.75" customHeight="1">
      <c r="L636" s="1"/>
    </row>
    <row r="637" spans="12:12" ht="15.75" customHeight="1">
      <c r="L637" s="1"/>
    </row>
    <row r="638" spans="12:12" ht="15.75" customHeight="1">
      <c r="L638" s="1"/>
    </row>
    <row r="639" spans="12:12" ht="15.75" customHeight="1">
      <c r="L639" s="1"/>
    </row>
    <row r="640" spans="12:12" ht="15.75" customHeight="1">
      <c r="L640" s="1"/>
    </row>
    <row r="641" spans="12:12" ht="15.75" customHeight="1">
      <c r="L641" s="1"/>
    </row>
    <row r="642" spans="12:12" ht="15.75" customHeight="1">
      <c r="L642" s="1"/>
    </row>
    <row r="643" spans="12:12" ht="15.75" customHeight="1">
      <c r="L643" s="1"/>
    </row>
    <row r="644" spans="12:12" ht="15.75" customHeight="1">
      <c r="L644" s="1"/>
    </row>
    <row r="645" spans="12:12" ht="15.75" customHeight="1">
      <c r="L645" s="1"/>
    </row>
    <row r="646" spans="12:12" ht="15.75" customHeight="1">
      <c r="L646" s="1"/>
    </row>
    <row r="647" spans="12:12" ht="15.75" customHeight="1">
      <c r="L647" s="1"/>
    </row>
    <row r="648" spans="12:12" ht="15.75" customHeight="1">
      <c r="L648" s="1"/>
    </row>
    <row r="649" spans="12:12" ht="15.75" customHeight="1">
      <c r="L649" s="1"/>
    </row>
    <row r="650" spans="12:12" ht="15.75" customHeight="1">
      <c r="L650" s="1"/>
    </row>
    <row r="651" spans="12:12" ht="15.75" customHeight="1">
      <c r="L651" s="1"/>
    </row>
    <row r="652" spans="12:12" ht="15.75" customHeight="1">
      <c r="L652" s="1"/>
    </row>
    <row r="653" spans="12:12" ht="15.75" customHeight="1">
      <c r="L653" s="1"/>
    </row>
    <row r="654" spans="12:12" ht="15.75" customHeight="1">
      <c r="L654" s="1"/>
    </row>
    <row r="655" spans="12:12" ht="15.75" customHeight="1">
      <c r="L655" s="1"/>
    </row>
    <row r="656" spans="12:12" ht="15.75" customHeight="1">
      <c r="L656" s="1"/>
    </row>
    <row r="657" spans="12:12" ht="15.75" customHeight="1">
      <c r="L657" s="1"/>
    </row>
    <row r="658" spans="12:12" ht="15.75" customHeight="1">
      <c r="L658" s="1"/>
    </row>
    <row r="659" spans="12:12" ht="15.75" customHeight="1">
      <c r="L659" s="1"/>
    </row>
    <row r="660" spans="12:12" ht="15.75" customHeight="1">
      <c r="L660" s="1"/>
    </row>
    <row r="661" spans="12:12" ht="15.75" customHeight="1">
      <c r="L661" s="1"/>
    </row>
    <row r="662" spans="12:12" ht="15.75" customHeight="1">
      <c r="L662" s="1"/>
    </row>
    <row r="663" spans="12:12" ht="15.75" customHeight="1">
      <c r="L663" s="1"/>
    </row>
    <row r="664" spans="12:12" ht="15.75" customHeight="1">
      <c r="L664" s="1"/>
    </row>
    <row r="665" spans="12:12" ht="15.75" customHeight="1">
      <c r="L665" s="1"/>
    </row>
    <row r="666" spans="12:12" ht="15.75" customHeight="1">
      <c r="L666" s="1"/>
    </row>
    <row r="667" spans="12:12" ht="15.75" customHeight="1">
      <c r="L667" s="1"/>
    </row>
    <row r="668" spans="12:12" ht="15.75" customHeight="1">
      <c r="L668" s="1"/>
    </row>
    <row r="669" spans="12:12" ht="15.75" customHeight="1">
      <c r="L669" s="1"/>
    </row>
    <row r="670" spans="12:12" ht="15.75" customHeight="1">
      <c r="L670" s="1"/>
    </row>
    <row r="671" spans="12:12" ht="15.75" customHeight="1">
      <c r="L671" s="1"/>
    </row>
    <row r="672" spans="12:12" ht="15.75" customHeight="1">
      <c r="L672" s="1"/>
    </row>
    <row r="673" spans="12:12" ht="15.75" customHeight="1">
      <c r="L673" s="1"/>
    </row>
    <row r="674" spans="12:12" ht="15.75" customHeight="1">
      <c r="L674" s="1"/>
    </row>
    <row r="675" spans="12:12" ht="15.75" customHeight="1">
      <c r="L675" s="1"/>
    </row>
    <row r="676" spans="12:12" ht="15.75" customHeight="1">
      <c r="L676" s="1"/>
    </row>
    <row r="677" spans="12:12" ht="15.75" customHeight="1">
      <c r="L677" s="1"/>
    </row>
    <row r="678" spans="12:12" ht="15.75" customHeight="1">
      <c r="L678" s="1"/>
    </row>
    <row r="679" spans="12:12" ht="15.75" customHeight="1">
      <c r="L679" s="1"/>
    </row>
    <row r="680" spans="12:12" ht="15.75" customHeight="1">
      <c r="L680" s="1"/>
    </row>
    <row r="681" spans="12:12" ht="15.75" customHeight="1">
      <c r="L681" s="1"/>
    </row>
    <row r="682" spans="12:12" ht="15.75" customHeight="1">
      <c r="L682" s="1"/>
    </row>
    <row r="683" spans="12:12" ht="15.75" customHeight="1">
      <c r="L683" s="1"/>
    </row>
    <row r="684" spans="12:12" ht="15.75" customHeight="1">
      <c r="L684" s="1"/>
    </row>
    <row r="685" spans="12:12" ht="15.75" customHeight="1">
      <c r="L685" s="1"/>
    </row>
    <row r="686" spans="12:12" ht="15.75" customHeight="1">
      <c r="L686" s="1"/>
    </row>
    <row r="687" spans="12:12" ht="15.75" customHeight="1">
      <c r="L687" s="1"/>
    </row>
    <row r="688" spans="12:12" ht="15.75" customHeight="1">
      <c r="L688" s="1"/>
    </row>
    <row r="689" spans="12:12" ht="15.75" customHeight="1">
      <c r="L689" s="1"/>
    </row>
    <row r="690" spans="12:12" ht="15.75" customHeight="1">
      <c r="L690" s="1"/>
    </row>
    <row r="691" spans="12:12" ht="15.75" customHeight="1">
      <c r="L691" s="1"/>
    </row>
    <row r="692" spans="12:12" ht="15.75" customHeight="1">
      <c r="L692" s="1"/>
    </row>
    <row r="693" spans="12:12" ht="15.75" customHeight="1">
      <c r="L693" s="1"/>
    </row>
    <row r="694" spans="12:12" ht="15.75" customHeight="1">
      <c r="L694" s="1"/>
    </row>
    <row r="695" spans="12:12" ht="15.75" customHeight="1">
      <c r="L695" s="1"/>
    </row>
    <row r="696" spans="12:12" ht="15.75" customHeight="1">
      <c r="L696" s="1"/>
    </row>
    <row r="697" spans="12:12" ht="15.75" customHeight="1">
      <c r="L697" s="1"/>
    </row>
    <row r="698" spans="12:12" ht="15.75" customHeight="1">
      <c r="L698" s="1"/>
    </row>
    <row r="699" spans="12:12" ht="15.75" customHeight="1">
      <c r="L699" s="1"/>
    </row>
    <row r="700" spans="12:12" ht="15.75" customHeight="1">
      <c r="L700" s="1"/>
    </row>
    <row r="701" spans="12:12" ht="15.75" customHeight="1">
      <c r="L701" s="1"/>
    </row>
    <row r="702" spans="12:12" ht="15.75" customHeight="1">
      <c r="L702" s="1"/>
    </row>
    <row r="703" spans="12:12" ht="15.75" customHeight="1">
      <c r="L703" s="1"/>
    </row>
    <row r="704" spans="12:12" ht="15.75" customHeight="1">
      <c r="L704" s="1"/>
    </row>
    <row r="705" spans="12:12" ht="15.75" customHeight="1">
      <c r="L705" s="1"/>
    </row>
    <row r="706" spans="12:12" ht="15.75" customHeight="1">
      <c r="L706" s="1"/>
    </row>
    <row r="707" spans="12:12" ht="15.75" customHeight="1">
      <c r="L707" s="1"/>
    </row>
    <row r="708" spans="12:12" ht="15.75" customHeight="1">
      <c r="L708" s="1"/>
    </row>
    <row r="709" spans="12:12" ht="15.75" customHeight="1">
      <c r="L709" s="1"/>
    </row>
    <row r="710" spans="12:12" ht="15.75" customHeight="1">
      <c r="L710" s="1"/>
    </row>
    <row r="711" spans="12:12" ht="15.75" customHeight="1">
      <c r="L711" s="1"/>
    </row>
    <row r="712" spans="12:12" ht="15.75" customHeight="1">
      <c r="L712" s="1"/>
    </row>
    <row r="713" spans="12:12" ht="15.75" customHeight="1">
      <c r="L713" s="1"/>
    </row>
    <row r="714" spans="12:12" ht="15.75" customHeight="1">
      <c r="L714" s="1"/>
    </row>
    <row r="715" spans="12:12" ht="15.75" customHeight="1">
      <c r="L715" s="1"/>
    </row>
    <row r="716" spans="12:12" ht="15.75" customHeight="1">
      <c r="L716" s="1"/>
    </row>
    <row r="717" spans="12:12" ht="15.75" customHeight="1">
      <c r="L717" s="1"/>
    </row>
    <row r="718" spans="12:12" ht="15.75" customHeight="1">
      <c r="L718" s="1"/>
    </row>
    <row r="719" spans="12:12" ht="15.75" customHeight="1">
      <c r="L719" s="1"/>
    </row>
    <row r="720" spans="12:12" ht="15.75" customHeight="1">
      <c r="L720" s="1"/>
    </row>
    <row r="721" spans="12:12" ht="15.75" customHeight="1">
      <c r="L721" s="1"/>
    </row>
    <row r="722" spans="12:12" ht="15.75" customHeight="1">
      <c r="L722" s="1"/>
    </row>
    <row r="723" spans="12:12" ht="15.75" customHeight="1">
      <c r="L723" s="1"/>
    </row>
    <row r="724" spans="12:12" ht="15.75" customHeight="1">
      <c r="L724" s="1"/>
    </row>
    <row r="725" spans="12:12" ht="15.75" customHeight="1">
      <c r="L725" s="1"/>
    </row>
    <row r="726" spans="12:12" ht="15.75" customHeight="1">
      <c r="L726" s="1"/>
    </row>
    <row r="727" spans="12:12" ht="15.75" customHeight="1">
      <c r="L727" s="1"/>
    </row>
    <row r="728" spans="12:12" ht="15.75" customHeight="1">
      <c r="L728" s="1"/>
    </row>
    <row r="729" spans="12:12" ht="15.75" customHeight="1">
      <c r="L729" s="1"/>
    </row>
    <row r="730" spans="12:12" ht="15.75" customHeight="1">
      <c r="L730" s="1"/>
    </row>
    <row r="731" spans="12:12" ht="15.75" customHeight="1">
      <c r="L731" s="1"/>
    </row>
    <row r="732" spans="12:12" ht="15.75" customHeight="1">
      <c r="L732" s="1"/>
    </row>
    <row r="733" spans="12:12" ht="15.75" customHeight="1">
      <c r="L733" s="1"/>
    </row>
    <row r="734" spans="12:12" ht="15.75" customHeight="1">
      <c r="L734" s="1"/>
    </row>
    <row r="735" spans="12:12" ht="15.75" customHeight="1">
      <c r="L735" s="1"/>
    </row>
    <row r="736" spans="12:12" ht="15.75" customHeight="1">
      <c r="L736" s="1"/>
    </row>
    <row r="737" spans="12:12" ht="15.75" customHeight="1">
      <c r="L737" s="1"/>
    </row>
    <row r="738" spans="12:12" ht="15.75" customHeight="1">
      <c r="L738" s="1"/>
    </row>
    <row r="739" spans="12:12" ht="15.75" customHeight="1">
      <c r="L739" s="1"/>
    </row>
    <row r="740" spans="12:12" ht="15.75" customHeight="1">
      <c r="L740" s="1"/>
    </row>
    <row r="741" spans="12:12" ht="15.75" customHeight="1">
      <c r="L741" s="1"/>
    </row>
    <row r="742" spans="12:12" ht="15.75" customHeight="1">
      <c r="L742" s="1"/>
    </row>
    <row r="743" spans="12:12" ht="15.75" customHeight="1">
      <c r="L743" s="1"/>
    </row>
    <row r="744" spans="12:12" ht="15.75" customHeight="1">
      <c r="L744" s="1"/>
    </row>
    <row r="745" spans="12:12" ht="15.75" customHeight="1">
      <c r="L745" s="1"/>
    </row>
    <row r="746" spans="12:12" ht="15.75" customHeight="1">
      <c r="L746" s="1"/>
    </row>
    <row r="747" spans="12:12" ht="15.75" customHeight="1">
      <c r="L747" s="1"/>
    </row>
    <row r="748" spans="12:12" ht="15.75" customHeight="1">
      <c r="L748" s="1"/>
    </row>
    <row r="749" spans="12:12" ht="15.75" customHeight="1">
      <c r="L749" s="1"/>
    </row>
    <row r="750" spans="12:12" ht="15.75" customHeight="1">
      <c r="L750" s="1"/>
    </row>
    <row r="751" spans="12:12" ht="15.75" customHeight="1">
      <c r="L751" s="1"/>
    </row>
    <row r="752" spans="12:12" ht="15.75" customHeight="1">
      <c r="L752" s="1"/>
    </row>
    <row r="753" spans="12:12" ht="15.75" customHeight="1">
      <c r="L753" s="1"/>
    </row>
    <row r="754" spans="12:12" ht="15.75" customHeight="1">
      <c r="L754" s="1"/>
    </row>
    <row r="755" spans="12:12" ht="15.75" customHeight="1">
      <c r="L755" s="1"/>
    </row>
    <row r="756" spans="12:12" ht="15.75" customHeight="1">
      <c r="L756" s="1"/>
    </row>
    <row r="757" spans="12:12" ht="15.75" customHeight="1">
      <c r="L757" s="1"/>
    </row>
    <row r="758" spans="12:12" ht="15.75" customHeight="1">
      <c r="L758" s="1"/>
    </row>
    <row r="759" spans="12:12" ht="15.75" customHeight="1">
      <c r="L759" s="1"/>
    </row>
    <row r="760" spans="12:12" ht="15.75" customHeight="1">
      <c r="L760" s="1"/>
    </row>
    <row r="761" spans="12:12" ht="15.75" customHeight="1">
      <c r="L761" s="1"/>
    </row>
    <row r="762" spans="12:12" ht="15.75" customHeight="1">
      <c r="L762" s="1"/>
    </row>
    <row r="763" spans="12:12" ht="15.75" customHeight="1">
      <c r="L763" s="1"/>
    </row>
    <row r="764" spans="12:12" ht="15.75" customHeight="1">
      <c r="L764" s="1"/>
    </row>
    <row r="765" spans="12:12" ht="15.75" customHeight="1">
      <c r="L765" s="1"/>
    </row>
    <row r="766" spans="12:12" ht="15.75" customHeight="1">
      <c r="L766" s="1"/>
    </row>
    <row r="767" spans="12:12" ht="15.75" customHeight="1">
      <c r="L767" s="1"/>
    </row>
    <row r="768" spans="12:12" ht="15.75" customHeight="1">
      <c r="L768" s="1"/>
    </row>
    <row r="769" spans="12:12" ht="15.75" customHeight="1">
      <c r="L769" s="1"/>
    </row>
    <row r="770" spans="12:12" ht="15.75" customHeight="1">
      <c r="L770" s="1"/>
    </row>
    <row r="771" spans="12:12" ht="15.75" customHeight="1">
      <c r="L771" s="1"/>
    </row>
    <row r="772" spans="12:12" ht="15.75" customHeight="1">
      <c r="L772" s="1"/>
    </row>
    <row r="773" spans="12:12" ht="15.75" customHeight="1">
      <c r="L773" s="1"/>
    </row>
    <row r="774" spans="12:12" ht="15.75" customHeight="1">
      <c r="L774" s="1"/>
    </row>
    <row r="775" spans="12:12" ht="15.75" customHeight="1">
      <c r="L775" s="1"/>
    </row>
    <row r="776" spans="12:12" ht="15.75" customHeight="1">
      <c r="L776" s="1"/>
    </row>
    <row r="777" spans="12:12" ht="15.75" customHeight="1">
      <c r="L777" s="1"/>
    </row>
    <row r="778" spans="12:12" ht="15.75" customHeight="1">
      <c r="L778" s="1"/>
    </row>
    <row r="779" spans="12:12" ht="15.75" customHeight="1">
      <c r="L779" s="1"/>
    </row>
    <row r="780" spans="12:12" ht="15.75" customHeight="1">
      <c r="L780" s="1"/>
    </row>
    <row r="781" spans="12:12" ht="15.75" customHeight="1">
      <c r="L781" s="1"/>
    </row>
    <row r="782" spans="12:12" ht="15.75" customHeight="1">
      <c r="L782" s="1"/>
    </row>
    <row r="783" spans="12:12" ht="15.75" customHeight="1">
      <c r="L783" s="1"/>
    </row>
    <row r="784" spans="12:12" ht="15.75" customHeight="1">
      <c r="L784" s="1"/>
    </row>
    <row r="785" spans="12:12" ht="15.75" customHeight="1">
      <c r="L785" s="1"/>
    </row>
    <row r="786" spans="12:12" ht="15.75" customHeight="1">
      <c r="L786" s="1"/>
    </row>
    <row r="787" spans="12:12" ht="15.75" customHeight="1">
      <c r="L787" s="1"/>
    </row>
    <row r="788" spans="12:12" ht="15.75" customHeight="1">
      <c r="L788" s="1"/>
    </row>
    <row r="789" spans="12:12" ht="15.75" customHeight="1">
      <c r="L789" s="1"/>
    </row>
    <row r="790" spans="12:12" ht="15.75" customHeight="1">
      <c r="L790" s="1"/>
    </row>
    <row r="791" spans="12:12" ht="15.75" customHeight="1">
      <c r="L791" s="1"/>
    </row>
    <row r="792" spans="12:12" ht="15.75" customHeight="1">
      <c r="L792" s="1"/>
    </row>
    <row r="793" spans="12:12" ht="15.75" customHeight="1">
      <c r="L793" s="1"/>
    </row>
    <row r="794" spans="12:12" ht="15.75" customHeight="1">
      <c r="L794" s="1"/>
    </row>
    <row r="795" spans="12:12" ht="15.75" customHeight="1">
      <c r="L795" s="1"/>
    </row>
    <row r="796" spans="12:12" ht="15.75" customHeight="1">
      <c r="L796" s="1"/>
    </row>
    <row r="797" spans="12:12" ht="15.75" customHeight="1">
      <c r="L797" s="1"/>
    </row>
    <row r="798" spans="12:12" ht="15.75" customHeight="1">
      <c r="L798" s="1"/>
    </row>
    <row r="799" spans="12:12" ht="15.75" customHeight="1">
      <c r="L799" s="1"/>
    </row>
    <row r="800" spans="12:12" ht="15.75" customHeight="1">
      <c r="L800" s="1"/>
    </row>
    <row r="801" spans="12:12" ht="15.75" customHeight="1">
      <c r="L801" s="1"/>
    </row>
    <row r="802" spans="12:12" ht="15.75" customHeight="1">
      <c r="L802" s="1"/>
    </row>
    <row r="803" spans="12:12" ht="15.75" customHeight="1">
      <c r="L803" s="1"/>
    </row>
    <row r="804" spans="12:12" ht="15.75" customHeight="1">
      <c r="L804" s="1"/>
    </row>
    <row r="805" spans="12:12" ht="15.75" customHeight="1">
      <c r="L805" s="1"/>
    </row>
    <row r="806" spans="12:12" ht="15.75" customHeight="1">
      <c r="L806" s="1"/>
    </row>
    <row r="807" spans="12:12" ht="15.75" customHeight="1">
      <c r="L807" s="1"/>
    </row>
    <row r="808" spans="12:12" ht="15.75" customHeight="1">
      <c r="L808" s="1"/>
    </row>
    <row r="809" spans="12:12" ht="15.75" customHeight="1">
      <c r="L809" s="1"/>
    </row>
    <row r="810" spans="12:12" ht="15.75" customHeight="1">
      <c r="L810" s="1"/>
    </row>
    <row r="811" spans="12:12" ht="15.75" customHeight="1">
      <c r="L811" s="1"/>
    </row>
    <row r="812" spans="12:12" ht="15.75" customHeight="1">
      <c r="L812" s="1"/>
    </row>
    <row r="813" spans="12:12" ht="15.75" customHeight="1">
      <c r="L813" s="1"/>
    </row>
    <row r="814" spans="12:12" ht="15.75" customHeight="1">
      <c r="L814" s="1"/>
    </row>
    <row r="815" spans="12:12" ht="15.75" customHeight="1">
      <c r="L815" s="1"/>
    </row>
    <row r="816" spans="12:12" ht="15.75" customHeight="1">
      <c r="L816" s="1"/>
    </row>
    <row r="817" spans="12:12" ht="15.75" customHeight="1">
      <c r="L817" s="1"/>
    </row>
    <row r="818" spans="12:12" ht="15.75" customHeight="1">
      <c r="L818" s="1"/>
    </row>
    <row r="819" spans="12:12" ht="15.75" customHeight="1">
      <c r="L819" s="1"/>
    </row>
    <row r="820" spans="12:12" ht="15.75" customHeight="1">
      <c r="L820" s="1"/>
    </row>
    <row r="821" spans="12:12" ht="15.75" customHeight="1">
      <c r="L821" s="1"/>
    </row>
    <row r="822" spans="12:12" ht="15.75" customHeight="1">
      <c r="L822" s="1"/>
    </row>
    <row r="823" spans="12:12" ht="15.75" customHeight="1">
      <c r="L823" s="1"/>
    </row>
    <row r="824" spans="12:12" ht="15.75" customHeight="1">
      <c r="L824" s="1"/>
    </row>
    <row r="825" spans="12:12" ht="15.75" customHeight="1">
      <c r="L825" s="1"/>
    </row>
    <row r="826" spans="12:12" ht="15.75" customHeight="1">
      <c r="L826" s="1"/>
    </row>
    <row r="827" spans="12:12" ht="15.75" customHeight="1">
      <c r="L827" s="1"/>
    </row>
    <row r="828" spans="12:12" ht="15.75" customHeight="1">
      <c r="L828" s="1"/>
    </row>
    <row r="829" spans="12:12" ht="15.75" customHeight="1">
      <c r="L829" s="1"/>
    </row>
    <row r="830" spans="12:12" ht="15.75" customHeight="1">
      <c r="L830" s="1"/>
    </row>
    <row r="831" spans="12:12" ht="15.75" customHeight="1">
      <c r="L831" s="1"/>
    </row>
    <row r="832" spans="12:12" ht="15.75" customHeight="1">
      <c r="L832" s="1"/>
    </row>
    <row r="833" spans="12:12" ht="15.75" customHeight="1">
      <c r="L833" s="1"/>
    </row>
    <row r="834" spans="12:12" ht="15.75" customHeight="1">
      <c r="L834" s="1"/>
    </row>
    <row r="835" spans="12:12" ht="15.75" customHeight="1">
      <c r="L835" s="1"/>
    </row>
    <row r="836" spans="12:12" ht="15.75" customHeight="1">
      <c r="L836" s="1"/>
    </row>
    <row r="837" spans="12:12" ht="15.75" customHeight="1">
      <c r="L837" s="1"/>
    </row>
    <row r="838" spans="12:12" ht="15.75" customHeight="1">
      <c r="L838" s="1"/>
    </row>
    <row r="839" spans="12:12" ht="15.75" customHeight="1">
      <c r="L839" s="1"/>
    </row>
    <row r="840" spans="12:12" ht="15.75" customHeight="1">
      <c r="L840" s="1"/>
    </row>
    <row r="841" spans="12:12" ht="15.75" customHeight="1">
      <c r="L841" s="1"/>
    </row>
    <row r="842" spans="12:12" ht="15.75" customHeight="1">
      <c r="L842" s="1"/>
    </row>
    <row r="843" spans="12:12" ht="15.75" customHeight="1">
      <c r="L843" s="1"/>
    </row>
    <row r="844" spans="12:12" ht="15.75" customHeight="1">
      <c r="L844" s="1"/>
    </row>
    <row r="845" spans="12:12" ht="15.75" customHeight="1">
      <c r="L845" s="1"/>
    </row>
    <row r="846" spans="12:12" ht="15.75" customHeight="1">
      <c r="L846" s="1"/>
    </row>
    <row r="847" spans="12:12" ht="15.75" customHeight="1">
      <c r="L847" s="1"/>
    </row>
    <row r="848" spans="12:12" ht="15.75" customHeight="1">
      <c r="L848" s="1"/>
    </row>
    <row r="849" spans="12:12" ht="15.75" customHeight="1">
      <c r="L849" s="1"/>
    </row>
    <row r="850" spans="12:12" ht="15.75" customHeight="1">
      <c r="L850" s="1"/>
    </row>
    <row r="851" spans="12:12" ht="15.75" customHeight="1">
      <c r="L851" s="1"/>
    </row>
    <row r="852" spans="12:12" ht="15.75" customHeight="1">
      <c r="L852" s="1"/>
    </row>
    <row r="853" spans="12:12" ht="15.75" customHeight="1">
      <c r="L853" s="1"/>
    </row>
    <row r="854" spans="12:12" ht="15.75" customHeight="1">
      <c r="L854" s="1"/>
    </row>
    <row r="855" spans="12:12" ht="15.75" customHeight="1">
      <c r="L855" s="1"/>
    </row>
    <row r="856" spans="12:12" ht="15.75" customHeight="1">
      <c r="L856" s="1"/>
    </row>
    <row r="857" spans="12:12" ht="15.75" customHeight="1">
      <c r="L857" s="1"/>
    </row>
    <row r="858" spans="12:12" ht="15.75" customHeight="1">
      <c r="L858" s="1"/>
    </row>
    <row r="859" spans="12:12" ht="15.75" customHeight="1">
      <c r="L859" s="1"/>
    </row>
    <row r="860" spans="12:12" ht="15.75" customHeight="1">
      <c r="L860" s="1"/>
    </row>
    <row r="861" spans="12:12" ht="15.75" customHeight="1">
      <c r="L861" s="1"/>
    </row>
    <row r="862" spans="12:12" ht="15.75" customHeight="1">
      <c r="L862" s="1"/>
    </row>
    <row r="863" spans="12:12" ht="15.75" customHeight="1">
      <c r="L863" s="1"/>
    </row>
    <row r="864" spans="12:12" ht="15.75" customHeight="1">
      <c r="L864" s="1"/>
    </row>
    <row r="865" spans="12:12" ht="15.75" customHeight="1">
      <c r="L865" s="1"/>
    </row>
    <row r="866" spans="12:12" ht="15.75" customHeight="1">
      <c r="L866" s="1"/>
    </row>
    <row r="867" spans="12:12" ht="15.75" customHeight="1">
      <c r="L867" s="1"/>
    </row>
    <row r="868" spans="12:12" ht="15.75" customHeight="1">
      <c r="L868" s="1"/>
    </row>
    <row r="869" spans="12:12" ht="15.75" customHeight="1">
      <c r="L869" s="1"/>
    </row>
    <row r="870" spans="12:12" ht="15.75" customHeight="1">
      <c r="L870" s="1"/>
    </row>
    <row r="871" spans="12:12" ht="15.75" customHeight="1">
      <c r="L871" s="1"/>
    </row>
    <row r="872" spans="12:12" ht="15.75" customHeight="1">
      <c r="L872" s="1"/>
    </row>
    <row r="873" spans="12:12" ht="15.75" customHeight="1">
      <c r="L873" s="1"/>
    </row>
    <row r="874" spans="12:12" ht="15.75" customHeight="1">
      <c r="L874" s="1"/>
    </row>
    <row r="875" spans="12:12" ht="15.75" customHeight="1">
      <c r="L875" s="1"/>
    </row>
    <row r="876" spans="12:12" ht="15.75" customHeight="1">
      <c r="L876" s="1"/>
    </row>
    <row r="877" spans="12:12" ht="15.75" customHeight="1">
      <c r="L877" s="1"/>
    </row>
    <row r="878" spans="12:12" ht="15.75" customHeight="1">
      <c r="L878" s="1"/>
    </row>
    <row r="879" spans="12:12" ht="15.75" customHeight="1">
      <c r="L879" s="1"/>
    </row>
    <row r="880" spans="12:12" ht="15.75" customHeight="1">
      <c r="L880" s="1"/>
    </row>
    <row r="881" spans="12:12" ht="15.75" customHeight="1">
      <c r="L881" s="1"/>
    </row>
    <row r="882" spans="12:12" ht="15.75" customHeight="1">
      <c r="L882" s="1"/>
    </row>
    <row r="883" spans="12:12" ht="15.75" customHeight="1">
      <c r="L883" s="1"/>
    </row>
    <row r="884" spans="12:12" ht="15.75" customHeight="1">
      <c r="L884" s="1"/>
    </row>
    <row r="885" spans="12:12" ht="15.75" customHeight="1">
      <c r="L885" s="1"/>
    </row>
    <row r="886" spans="12:12" ht="15.75" customHeight="1">
      <c r="L886" s="1"/>
    </row>
    <row r="887" spans="12:12" ht="15.75" customHeight="1">
      <c r="L887" s="1"/>
    </row>
    <row r="888" spans="12:12" ht="15.75" customHeight="1">
      <c r="L888" s="1"/>
    </row>
    <row r="889" spans="12:12" ht="15.75" customHeight="1">
      <c r="L889" s="1"/>
    </row>
    <row r="890" spans="12:12" ht="15.75" customHeight="1">
      <c r="L890" s="1"/>
    </row>
    <row r="891" spans="12:12" ht="15.75" customHeight="1">
      <c r="L891" s="1"/>
    </row>
    <row r="892" spans="12:12" ht="15.75" customHeight="1">
      <c r="L892" s="1"/>
    </row>
    <row r="893" spans="12:12" ht="15.75" customHeight="1">
      <c r="L893" s="1"/>
    </row>
    <row r="894" spans="12:12" ht="15.75" customHeight="1">
      <c r="L894" s="1"/>
    </row>
    <row r="895" spans="12:12" ht="15.75" customHeight="1">
      <c r="L895" s="1"/>
    </row>
    <row r="896" spans="12:12" ht="15.75" customHeight="1">
      <c r="L896" s="1"/>
    </row>
    <row r="897" spans="12:12" ht="15.75" customHeight="1">
      <c r="L897" s="1"/>
    </row>
    <row r="898" spans="12:12" ht="15.75" customHeight="1">
      <c r="L898" s="1"/>
    </row>
    <row r="899" spans="12:12" ht="15.75" customHeight="1">
      <c r="L899" s="1"/>
    </row>
    <row r="900" spans="12:12" ht="15.75" customHeight="1">
      <c r="L900" s="1"/>
    </row>
    <row r="901" spans="12:12" ht="15.75" customHeight="1">
      <c r="L901" s="1"/>
    </row>
    <row r="902" spans="12:12" ht="15.75" customHeight="1">
      <c r="L902" s="1"/>
    </row>
    <row r="903" spans="12:12" ht="15.75" customHeight="1">
      <c r="L903" s="1"/>
    </row>
    <row r="904" spans="12:12" ht="15.75" customHeight="1">
      <c r="L904" s="1"/>
    </row>
    <row r="905" spans="12:12" ht="15.75" customHeight="1">
      <c r="L905" s="1"/>
    </row>
    <row r="906" spans="12:12" ht="15.75" customHeight="1">
      <c r="L906" s="1"/>
    </row>
    <row r="907" spans="12:12" ht="15.75" customHeight="1">
      <c r="L907" s="1"/>
    </row>
    <row r="908" spans="12:12" ht="15.75" customHeight="1">
      <c r="L908" s="1"/>
    </row>
    <row r="909" spans="12:12" ht="15.75" customHeight="1">
      <c r="L909" s="1"/>
    </row>
    <row r="910" spans="12:12" ht="15.75" customHeight="1">
      <c r="L910" s="1"/>
    </row>
    <row r="911" spans="12:12" ht="15.75" customHeight="1">
      <c r="L911" s="1"/>
    </row>
    <row r="912" spans="12:12" ht="15.75" customHeight="1">
      <c r="L912" s="1"/>
    </row>
    <row r="913" spans="12:12" ht="15.75" customHeight="1">
      <c r="L913" s="1"/>
    </row>
    <row r="914" spans="12:12" ht="15.75" customHeight="1">
      <c r="L914" s="1"/>
    </row>
    <row r="915" spans="12:12" ht="15.75" customHeight="1">
      <c r="L915" s="1"/>
    </row>
    <row r="916" spans="12:12" ht="15.75" customHeight="1">
      <c r="L916" s="1"/>
    </row>
    <row r="917" spans="12:12" ht="15.75" customHeight="1">
      <c r="L917" s="1"/>
    </row>
    <row r="918" spans="12:12" ht="15.75" customHeight="1">
      <c r="L918" s="1"/>
    </row>
    <row r="919" spans="12:12" ht="15.75" customHeight="1">
      <c r="L919" s="1"/>
    </row>
    <row r="920" spans="12:12" ht="15.75" customHeight="1">
      <c r="L920" s="1"/>
    </row>
    <row r="921" spans="12:12" ht="15.75" customHeight="1">
      <c r="L921" s="1"/>
    </row>
    <row r="922" spans="12:12" ht="15.75" customHeight="1">
      <c r="L922" s="1"/>
    </row>
    <row r="923" spans="12:12" ht="15.75" customHeight="1">
      <c r="L923" s="1"/>
    </row>
    <row r="924" spans="12:12" ht="15.75" customHeight="1">
      <c r="L924" s="1"/>
    </row>
    <row r="925" spans="12:12" ht="15.75" customHeight="1">
      <c r="L925" s="1"/>
    </row>
    <row r="926" spans="12:12" ht="15.75" customHeight="1">
      <c r="L926" s="1"/>
    </row>
    <row r="927" spans="12:12" ht="15.75" customHeight="1">
      <c r="L927" s="1"/>
    </row>
    <row r="928" spans="12:12" ht="15.75" customHeight="1">
      <c r="L928" s="1"/>
    </row>
    <row r="929" spans="12:12" ht="15.75" customHeight="1">
      <c r="L929" s="1"/>
    </row>
    <row r="930" spans="12:12" ht="15.75" customHeight="1">
      <c r="L930" s="1"/>
    </row>
    <row r="931" spans="12:12" ht="15.75" customHeight="1">
      <c r="L931" s="1"/>
    </row>
    <row r="932" spans="12:12" ht="15.75" customHeight="1">
      <c r="L932" s="1"/>
    </row>
    <row r="933" spans="12:12" ht="15.75" customHeight="1">
      <c r="L933" s="1"/>
    </row>
    <row r="934" spans="12:12" ht="15.75" customHeight="1">
      <c r="L934" s="1"/>
    </row>
    <row r="935" spans="12:12" ht="15.75" customHeight="1">
      <c r="L935" s="1"/>
    </row>
    <row r="936" spans="12:12" ht="15.75" customHeight="1">
      <c r="L936" s="1"/>
    </row>
    <row r="937" spans="12:12" ht="15.75" customHeight="1">
      <c r="L937" s="1"/>
    </row>
    <row r="938" spans="12:12" ht="15.75" customHeight="1">
      <c r="L938" s="1"/>
    </row>
    <row r="939" spans="12:12" ht="15.75" customHeight="1">
      <c r="L939" s="1"/>
    </row>
    <row r="940" spans="12:12" ht="15.75" customHeight="1">
      <c r="L940" s="1"/>
    </row>
    <row r="941" spans="12:12" ht="15.75" customHeight="1">
      <c r="L941" s="1"/>
    </row>
    <row r="942" spans="12:12" ht="15.75" customHeight="1">
      <c r="L942" s="1"/>
    </row>
    <row r="943" spans="12:12" ht="15.75" customHeight="1">
      <c r="L943" s="1"/>
    </row>
    <row r="944" spans="12:12" ht="15.75" customHeight="1">
      <c r="L944" s="1"/>
    </row>
    <row r="945" spans="12:12" ht="15.75" customHeight="1">
      <c r="L945" s="1"/>
    </row>
    <row r="946" spans="12:12" ht="15.75" customHeight="1">
      <c r="L946" s="1"/>
    </row>
    <row r="947" spans="12:12" ht="15.75" customHeight="1">
      <c r="L947" s="1"/>
    </row>
    <row r="948" spans="12:12" ht="15.75" customHeight="1">
      <c r="L948" s="1"/>
    </row>
    <row r="949" spans="12:12" ht="15.75" customHeight="1">
      <c r="L949" s="1"/>
    </row>
    <row r="950" spans="12:12" ht="15.75" customHeight="1">
      <c r="L950" s="1"/>
    </row>
    <row r="951" spans="12:12" ht="15.75" customHeight="1">
      <c r="L951" s="1"/>
    </row>
    <row r="952" spans="12:12" ht="15.75" customHeight="1">
      <c r="L952" s="1"/>
    </row>
    <row r="953" spans="12:12" ht="15.75" customHeight="1">
      <c r="L953" s="1"/>
    </row>
    <row r="954" spans="12:12" ht="15.75" customHeight="1">
      <c r="L954" s="1"/>
    </row>
    <row r="955" spans="12:12" ht="15.75" customHeight="1">
      <c r="L955" s="1"/>
    </row>
    <row r="956" spans="12:12" ht="15.75" customHeight="1">
      <c r="L956" s="1"/>
    </row>
    <row r="957" spans="12:12" ht="15.75" customHeight="1">
      <c r="L957" s="1"/>
    </row>
    <row r="958" spans="12:12" ht="15.75" customHeight="1">
      <c r="L958" s="1"/>
    </row>
    <row r="959" spans="12:12" ht="15.75" customHeight="1">
      <c r="L959" s="1"/>
    </row>
    <row r="960" spans="12:12" ht="15.75" customHeight="1">
      <c r="L960" s="1"/>
    </row>
    <row r="961" spans="12:12" ht="15.75" customHeight="1">
      <c r="L961" s="1"/>
    </row>
    <row r="962" spans="12:12" ht="15.75" customHeight="1">
      <c r="L962" s="1"/>
    </row>
    <row r="963" spans="12:12" ht="15.75" customHeight="1">
      <c r="L963" s="1"/>
    </row>
    <row r="964" spans="12:12" ht="15.75" customHeight="1">
      <c r="L964" s="1"/>
    </row>
    <row r="965" spans="12:12" ht="15.75" customHeight="1">
      <c r="L965" s="1"/>
    </row>
    <row r="966" spans="12:12" ht="15.75" customHeight="1">
      <c r="L966" s="1"/>
    </row>
    <row r="967" spans="12:12" ht="15.75" customHeight="1">
      <c r="L967" s="1"/>
    </row>
    <row r="968" spans="12:12" ht="15.75" customHeight="1">
      <c r="L968" s="1"/>
    </row>
    <row r="969" spans="12:12" ht="15.75" customHeight="1">
      <c r="L969" s="1"/>
    </row>
    <row r="970" spans="12:12" ht="15.75" customHeight="1">
      <c r="L970" s="1"/>
    </row>
    <row r="971" spans="12:12" ht="15.75" customHeight="1">
      <c r="L971" s="1"/>
    </row>
    <row r="972" spans="12:12" ht="15.75" customHeight="1">
      <c r="L972" s="1"/>
    </row>
    <row r="973" spans="12:12" ht="15.75" customHeight="1">
      <c r="L973" s="1"/>
    </row>
    <row r="974" spans="12:12" ht="15.75" customHeight="1">
      <c r="L974" s="1"/>
    </row>
    <row r="975" spans="12:12" ht="15.75" customHeight="1">
      <c r="L975" s="1"/>
    </row>
    <row r="976" spans="12:12" ht="15.75" customHeight="1">
      <c r="L976" s="1"/>
    </row>
    <row r="977" spans="12:12" ht="15.75" customHeight="1">
      <c r="L977" s="1"/>
    </row>
    <row r="978" spans="12:12" ht="15.75" customHeight="1">
      <c r="L978" s="1"/>
    </row>
    <row r="979" spans="12:12" ht="15.75" customHeight="1">
      <c r="L979" s="1"/>
    </row>
    <row r="980" spans="12:12" ht="15.75" customHeight="1">
      <c r="L980" s="1"/>
    </row>
    <row r="981" spans="12:12" ht="15.75" customHeight="1">
      <c r="L981" s="1"/>
    </row>
    <row r="982" spans="12:12" ht="15.75" customHeight="1">
      <c r="L982" s="1"/>
    </row>
    <row r="983" spans="12:12" ht="15.75" customHeight="1">
      <c r="L983" s="1"/>
    </row>
    <row r="984" spans="12:12" ht="15.75" customHeight="1">
      <c r="L984" s="1"/>
    </row>
    <row r="985" spans="12:12" ht="15.75" customHeight="1">
      <c r="L985" s="1"/>
    </row>
    <row r="986" spans="12:12" ht="15.75" customHeight="1">
      <c r="L986" s="1"/>
    </row>
    <row r="987" spans="12:12" ht="15.75" customHeight="1">
      <c r="L987" s="1"/>
    </row>
    <row r="988" spans="12:12" ht="15.75" customHeight="1">
      <c r="L988" s="1"/>
    </row>
    <row r="989" spans="12:12" ht="15.75" customHeight="1">
      <c r="L989" s="1"/>
    </row>
    <row r="990" spans="12:12" ht="15.75" customHeight="1">
      <c r="L990" s="1"/>
    </row>
    <row r="991" spans="12:12" ht="15.75" customHeight="1">
      <c r="L991" s="1"/>
    </row>
    <row r="992" spans="12:12" ht="15.75" customHeight="1">
      <c r="L992" s="1"/>
    </row>
    <row r="993" spans="12:12" ht="15.75" customHeight="1">
      <c r="L993" s="1"/>
    </row>
    <row r="994" spans="12:12" ht="15.75" customHeight="1">
      <c r="L994" s="1"/>
    </row>
    <row r="995" spans="12:12" ht="15.75" customHeight="1">
      <c r="L995" s="1"/>
    </row>
    <row r="996" spans="12:12" ht="15.75" customHeight="1">
      <c r="L996" s="1"/>
    </row>
    <row r="997" spans="12:12" ht="15.75" customHeight="1">
      <c r="L997" s="1"/>
    </row>
    <row r="998" spans="12:12" ht="15.75" customHeight="1">
      <c r="L998" s="1"/>
    </row>
    <row r="999" spans="12:12" ht="15.75" customHeight="1">
      <c r="L999" s="1"/>
    </row>
    <row r="1000" spans="12:12" ht="15.75" customHeight="1">
      <c r="L1000" s="1"/>
    </row>
    <row r="1001" spans="12:12" ht="15.75" customHeight="1">
      <c r="L1001" s="1"/>
    </row>
    <row r="1002" spans="12:12" ht="15.75" customHeight="1">
      <c r="L1002" s="1"/>
    </row>
    <row r="1003" spans="12:12" ht="15.75" customHeight="1">
      <c r="L1003" s="1"/>
    </row>
    <row r="1004" spans="12:12" ht="15.75" customHeight="1">
      <c r="L1004" s="1"/>
    </row>
    <row r="1005" spans="12:12" ht="15.75" customHeight="1">
      <c r="L1005" s="1"/>
    </row>
    <row r="1006" spans="12:12" ht="15.75" customHeight="1">
      <c r="L1006" s="1"/>
    </row>
    <row r="1007" spans="12:12" ht="15.75" customHeight="1">
      <c r="L1007" s="1"/>
    </row>
    <row r="1008" spans="12:12" ht="15.75" customHeight="1">
      <c r="L1008" s="1"/>
    </row>
    <row r="1009" spans="12:12" ht="15.75" customHeight="1">
      <c r="L1009" s="1"/>
    </row>
    <row r="1010" spans="12:12" ht="15.75" customHeight="1">
      <c r="L1010" s="1"/>
    </row>
    <row r="1011" spans="12:12" ht="15.75" customHeight="1">
      <c r="L1011" s="1"/>
    </row>
    <row r="1012" spans="12:12" ht="15.75" customHeight="1">
      <c r="L1012" s="1"/>
    </row>
    <row r="1013" spans="12:12" ht="15.75" customHeight="1">
      <c r="L1013" s="1"/>
    </row>
    <row r="1014" spans="12:12" ht="15.75" customHeight="1">
      <c r="L1014" s="1"/>
    </row>
    <row r="1015" spans="12:12" ht="15.75" customHeight="1">
      <c r="L1015" s="1"/>
    </row>
    <row r="1016" spans="12:12" ht="15.75" customHeight="1">
      <c r="L1016" s="1"/>
    </row>
    <row r="1017" spans="12:12" ht="15.75" customHeight="1">
      <c r="L1017" s="1"/>
    </row>
    <row r="1018" spans="12:12" ht="15.75" customHeight="1">
      <c r="L1018" s="1"/>
    </row>
    <row r="1019" spans="12:12" ht="15.75" customHeight="1">
      <c r="L1019" s="1"/>
    </row>
    <row r="1020" spans="12:12" ht="15.75" customHeight="1">
      <c r="L1020" s="1"/>
    </row>
    <row r="1021" spans="12:12" ht="15.75" customHeight="1">
      <c r="L1021" s="1"/>
    </row>
    <row r="1022" spans="12:12" ht="15.75" customHeight="1">
      <c r="L1022" s="1"/>
    </row>
    <row r="1023" spans="12:12" ht="15.75" customHeight="1">
      <c r="L1023" s="1"/>
    </row>
    <row r="1024" spans="12:12" ht="15.75" customHeight="1">
      <c r="L1024" s="1"/>
    </row>
    <row r="1025" spans="12:12" ht="15.75" customHeight="1">
      <c r="L1025" s="1"/>
    </row>
    <row r="1026" spans="12:12" ht="15.75" customHeight="1">
      <c r="L1026" s="1"/>
    </row>
    <row r="1027" spans="12:12" ht="15.75" customHeight="1">
      <c r="L1027" s="1"/>
    </row>
    <row r="1028" spans="12:12" ht="15.75" customHeight="1">
      <c r="L1028" s="1"/>
    </row>
    <row r="1029" spans="12:12" ht="15.75" customHeight="1">
      <c r="L1029" s="1"/>
    </row>
    <row r="1030" spans="12:12" ht="15.75" customHeight="1">
      <c r="L1030" s="1"/>
    </row>
    <row r="1031" spans="12:12" ht="15.75" customHeight="1">
      <c r="L1031" s="1"/>
    </row>
    <row r="1032" spans="12:12" ht="15.75" customHeight="1">
      <c r="L1032" s="1"/>
    </row>
    <row r="1033" spans="12:12" ht="15.75" customHeight="1">
      <c r="L1033" s="1"/>
    </row>
    <row r="1034" spans="12:12" ht="15.75" customHeight="1">
      <c r="L1034" s="1"/>
    </row>
    <row r="1035" spans="12:12" ht="15.75" customHeight="1">
      <c r="L1035" s="1"/>
    </row>
    <row r="1036" spans="12:12" ht="15.75" customHeight="1">
      <c r="L1036" s="1"/>
    </row>
    <row r="1037" spans="12:12" ht="15.75" customHeight="1">
      <c r="L1037" s="1"/>
    </row>
    <row r="1038" spans="12:12" ht="15.75" customHeight="1">
      <c r="L1038" s="1"/>
    </row>
    <row r="1039" spans="12:12" ht="15.75" customHeight="1">
      <c r="L1039" s="1"/>
    </row>
    <row r="1040" spans="12:12" ht="15.75" customHeight="1">
      <c r="L1040" s="1"/>
    </row>
    <row r="1041" spans="12:12" ht="15.75" customHeight="1">
      <c r="L1041" s="1"/>
    </row>
    <row r="1042" spans="12:12" ht="15.75" customHeight="1">
      <c r="L1042" s="1"/>
    </row>
    <row r="1043" spans="12:12" ht="15.75" customHeight="1">
      <c r="L1043" s="1"/>
    </row>
    <row r="1044" spans="12:12" ht="15.75" customHeight="1">
      <c r="L1044" s="1"/>
    </row>
    <row r="1045" spans="12:12" ht="15.75" customHeight="1">
      <c r="L1045" s="1"/>
    </row>
    <row r="1046" spans="12:12" ht="15.75" customHeight="1">
      <c r="L1046" s="1"/>
    </row>
    <row r="1047" spans="12:12" ht="15.75" customHeight="1">
      <c r="L1047" s="1"/>
    </row>
    <row r="1048" spans="12:12" ht="15.75" customHeight="1">
      <c r="L1048" s="1"/>
    </row>
    <row r="1049" spans="12:12" ht="15.75" customHeight="1">
      <c r="L1049" s="1"/>
    </row>
    <row r="1050" spans="12:12" ht="15.75" customHeight="1">
      <c r="L1050" s="1"/>
    </row>
    <row r="1051" spans="12:12" ht="15.75" customHeight="1">
      <c r="L1051" s="1"/>
    </row>
    <row r="1052" spans="12:12" ht="15.75" customHeight="1">
      <c r="L1052" s="1"/>
    </row>
    <row r="1053" spans="12:12" ht="15.75" customHeight="1">
      <c r="L1053" s="1"/>
    </row>
    <row r="1054" spans="12:12" ht="15.75" customHeight="1">
      <c r="L1054" s="1"/>
    </row>
    <row r="1055" spans="12:12" ht="15.75" customHeight="1">
      <c r="L1055" s="1"/>
    </row>
    <row r="1056" spans="12:12" ht="15.75" customHeight="1">
      <c r="L1056" s="1"/>
    </row>
    <row r="1057" spans="12:12" ht="15.75" customHeight="1">
      <c r="L1057" s="1"/>
    </row>
    <row r="1058" spans="12:12" ht="15.75" customHeight="1">
      <c r="L1058" s="1"/>
    </row>
    <row r="1059" spans="12:12" ht="15.75" customHeight="1">
      <c r="L1059" s="1"/>
    </row>
    <row r="1060" spans="12:12" ht="15.75" customHeight="1">
      <c r="L1060" s="1"/>
    </row>
    <row r="1061" spans="12:12" ht="15.75" customHeight="1">
      <c r="L1061" s="1"/>
    </row>
    <row r="1062" spans="12:12" ht="15.75" customHeight="1">
      <c r="L1062" s="1"/>
    </row>
    <row r="1063" spans="12:12" ht="15.75" customHeight="1">
      <c r="L1063" s="1"/>
    </row>
    <row r="1064" spans="12:12" ht="15.75" customHeight="1">
      <c r="L1064" s="1"/>
    </row>
    <row r="1065" spans="12:12" ht="15.75" customHeight="1">
      <c r="L1065" s="1"/>
    </row>
    <row r="1066" spans="12:12" ht="15.75" customHeight="1">
      <c r="L1066" s="1"/>
    </row>
    <row r="1067" spans="12:12" ht="15.75" customHeight="1">
      <c r="L1067" s="1"/>
    </row>
    <row r="1068" spans="12:12" ht="15.75" customHeight="1">
      <c r="L1068" s="1"/>
    </row>
    <row r="1069" spans="12:12" ht="15.75" customHeight="1">
      <c r="L1069" s="1"/>
    </row>
    <row r="1070" spans="12:12" ht="15.75" customHeight="1">
      <c r="L1070" s="1"/>
    </row>
    <row r="1071" spans="12:12" ht="15.75" customHeight="1">
      <c r="L1071" s="1"/>
    </row>
    <row r="1072" spans="12:12" ht="15.75" customHeight="1">
      <c r="L1072" s="1"/>
    </row>
    <row r="1073" spans="12:12" ht="15.75" customHeight="1">
      <c r="L1073" s="1"/>
    </row>
    <row r="1074" spans="12:12" ht="15.75" customHeight="1">
      <c r="L1074" s="1"/>
    </row>
    <row r="1075" spans="12:12" ht="15.75" customHeight="1">
      <c r="L1075" s="1"/>
    </row>
    <row r="1076" spans="12:12" ht="15.75" customHeight="1">
      <c r="L1076" s="1"/>
    </row>
    <row r="1077" spans="12:12" ht="15.75" customHeight="1">
      <c r="L1077" s="1"/>
    </row>
    <row r="1078" spans="12:12" ht="15.75" customHeight="1">
      <c r="L1078" s="1"/>
    </row>
    <row r="1079" spans="12:12" ht="15.75" customHeight="1">
      <c r="L1079" s="1"/>
    </row>
    <row r="1080" spans="12:12" ht="15.75" customHeight="1">
      <c r="L1080" s="1"/>
    </row>
    <row r="1081" spans="12:12" ht="15.75" customHeight="1">
      <c r="L1081" s="1"/>
    </row>
    <row r="1082" spans="12:12" ht="15.75" customHeight="1">
      <c r="L1082" s="1"/>
    </row>
    <row r="1083" spans="12:12" ht="15.75" customHeight="1">
      <c r="L1083" s="1"/>
    </row>
    <row r="1084" spans="12:12" ht="15.75" customHeight="1">
      <c r="L1084" s="1"/>
    </row>
    <row r="1085" spans="12:12" ht="15.75" customHeight="1">
      <c r="L1085" s="1"/>
    </row>
    <row r="1086" spans="12:12" ht="15.75" customHeight="1">
      <c r="L1086" s="1"/>
    </row>
    <row r="1087" spans="12:12" ht="15.75" customHeight="1">
      <c r="L1087" s="1"/>
    </row>
    <row r="1088" spans="12:12" ht="15.75" customHeight="1">
      <c r="L1088" s="1"/>
    </row>
    <row r="1089" spans="12:12" ht="15.75" customHeight="1">
      <c r="L1089" s="1"/>
    </row>
    <row r="1090" spans="12:12" ht="15.75" customHeight="1">
      <c r="L1090" s="1"/>
    </row>
    <row r="1091" spans="12:12" ht="15.75" customHeight="1">
      <c r="L1091" s="1"/>
    </row>
    <row r="1092" spans="12:12" ht="15.75" customHeight="1">
      <c r="L1092" s="1"/>
    </row>
    <row r="1093" spans="12:12" ht="15.75" customHeight="1">
      <c r="L1093" s="1"/>
    </row>
    <row r="1094" spans="12:12" ht="15.75" customHeight="1">
      <c r="L1094" s="1"/>
    </row>
    <row r="1095" spans="12:12" ht="15.75" customHeight="1">
      <c r="L1095" s="1"/>
    </row>
    <row r="1096" spans="12:12" ht="15.75" customHeight="1">
      <c r="L1096" s="1"/>
    </row>
    <row r="1097" spans="12:12" ht="15.75" customHeight="1">
      <c r="L1097" s="1"/>
    </row>
    <row r="1098" spans="12:12" ht="15.75" customHeight="1">
      <c r="L1098" s="1"/>
    </row>
    <row r="1099" spans="12:12" ht="15.75" customHeight="1">
      <c r="L1099" s="1"/>
    </row>
    <row r="1100" spans="12:12" ht="15.75" customHeight="1">
      <c r="L1100" s="1"/>
    </row>
    <row r="1101" spans="12:12" ht="15.75" customHeight="1">
      <c r="L1101" s="1"/>
    </row>
    <row r="1102" spans="12:12" ht="15.75" customHeight="1">
      <c r="L1102" s="1"/>
    </row>
    <row r="1103" spans="12:12" ht="15.75" customHeight="1">
      <c r="L1103" s="1"/>
    </row>
    <row r="1104" spans="12:12" ht="15.75" customHeight="1">
      <c r="L1104" s="1"/>
    </row>
    <row r="1105" spans="12:12" ht="15.75" customHeight="1">
      <c r="L1105" s="1"/>
    </row>
    <row r="1106" spans="12:12" ht="15.75" customHeight="1">
      <c r="L1106" s="1"/>
    </row>
    <row r="1107" spans="12:12" ht="15.75" customHeight="1">
      <c r="L1107" s="1"/>
    </row>
    <row r="1108" spans="12:12" ht="15.75" customHeight="1">
      <c r="L1108" s="1"/>
    </row>
    <row r="1109" spans="12:12" ht="15.75" customHeight="1">
      <c r="L1109" s="1"/>
    </row>
    <row r="1110" spans="12:12" ht="15.75" customHeight="1">
      <c r="L1110" s="1"/>
    </row>
    <row r="1111" spans="12:12" ht="15.75" customHeight="1">
      <c r="L1111" s="1"/>
    </row>
    <row r="1112" spans="12:12" ht="15.75" customHeight="1">
      <c r="L1112" s="1"/>
    </row>
    <row r="1113" spans="12:12" ht="15.75" customHeight="1">
      <c r="L1113" s="1"/>
    </row>
    <row r="1114" spans="12:12" ht="15.75" customHeight="1">
      <c r="L1114" s="1"/>
    </row>
    <row r="1115" spans="12:12" ht="15.75" customHeight="1">
      <c r="L1115" s="1"/>
    </row>
    <row r="1116" spans="12:12" ht="15.75" customHeight="1">
      <c r="L1116" s="1"/>
    </row>
    <row r="1117" spans="12:12" ht="15.75" customHeight="1">
      <c r="L1117" s="1"/>
    </row>
    <row r="1118" spans="12:12" ht="15.75" customHeight="1">
      <c r="L1118" s="1"/>
    </row>
    <row r="1119" spans="12:12" ht="15.75" customHeight="1">
      <c r="L1119" s="1"/>
    </row>
    <row r="1120" spans="12:12" ht="15.75" customHeight="1">
      <c r="L1120" s="1"/>
    </row>
    <row r="1121" spans="12:12" ht="15.75" customHeight="1">
      <c r="L1121" s="1"/>
    </row>
    <row r="1122" spans="12:12" ht="15.75" customHeight="1">
      <c r="L1122" s="1"/>
    </row>
    <row r="1123" spans="12:12" ht="15.75" customHeight="1">
      <c r="L1123" s="1"/>
    </row>
    <row r="1124" spans="12:12" ht="15.75" customHeight="1">
      <c r="L1124" s="1"/>
    </row>
    <row r="1125" spans="12:12" ht="15.75" customHeight="1">
      <c r="L1125" s="1"/>
    </row>
    <row r="1126" spans="12:12" ht="15.75" customHeight="1">
      <c r="L1126" s="1"/>
    </row>
    <row r="1127" spans="12:12" ht="15.75" customHeight="1">
      <c r="L1127" s="1"/>
    </row>
    <row r="1128" spans="12:12" ht="15.75" customHeight="1">
      <c r="L1128" s="1"/>
    </row>
    <row r="1129" spans="12:12" ht="15.75" customHeight="1">
      <c r="L1129" s="1"/>
    </row>
    <row r="1130" spans="12:12" ht="15.75" customHeight="1">
      <c r="L1130" s="1"/>
    </row>
    <row r="1131" spans="12:12" ht="15.75" customHeight="1">
      <c r="L1131" s="1"/>
    </row>
    <row r="1132" spans="12:12" ht="15.75" customHeight="1">
      <c r="L1132" s="1"/>
    </row>
    <row r="1133" spans="12:12" ht="15.75" customHeight="1">
      <c r="L1133" s="1"/>
    </row>
    <row r="1134" spans="12:12" ht="15.75" customHeight="1">
      <c r="L1134" s="1"/>
    </row>
    <row r="1135" spans="12:12" ht="15.75" customHeight="1">
      <c r="L1135" s="1"/>
    </row>
    <row r="1136" spans="12:12" ht="15.75" customHeight="1">
      <c r="L1136" s="1"/>
    </row>
    <row r="1137" spans="12:12" ht="15.75" customHeight="1">
      <c r="L1137" s="1"/>
    </row>
    <row r="1138" spans="12:12" ht="15.75" customHeight="1">
      <c r="L1138" s="1"/>
    </row>
    <row r="1139" spans="12:12" ht="15.75" customHeight="1">
      <c r="L1139" s="1"/>
    </row>
    <row r="1140" spans="12:12" ht="15.75" customHeight="1">
      <c r="L1140" s="1"/>
    </row>
    <row r="1141" spans="12:12" ht="15.75" customHeight="1">
      <c r="L1141" s="1"/>
    </row>
    <row r="1142" spans="12:12" ht="15.75" customHeight="1">
      <c r="L1142" s="1"/>
    </row>
    <row r="1143" spans="12:12" ht="15.75" customHeight="1">
      <c r="L1143" s="1"/>
    </row>
    <row r="1144" spans="12:12" ht="15.75" customHeight="1">
      <c r="L1144" s="1"/>
    </row>
    <row r="1145" spans="12:12" ht="15.75" customHeight="1">
      <c r="L1145" s="1"/>
    </row>
    <row r="1146" spans="12:12" ht="15.75" customHeight="1">
      <c r="L1146" s="1"/>
    </row>
    <row r="1147" spans="12:12" ht="15.75" customHeight="1">
      <c r="L1147" s="1"/>
    </row>
    <row r="1148" spans="12:12" ht="15.75" customHeight="1">
      <c r="L1148" s="1"/>
    </row>
    <row r="1149" spans="12:12" ht="15.75" customHeight="1">
      <c r="L1149" s="1"/>
    </row>
    <row r="1150" spans="12:12" ht="15.75" customHeight="1">
      <c r="L1150" s="1"/>
    </row>
    <row r="1151" spans="12:12" ht="15.75" customHeight="1">
      <c r="L1151" s="1"/>
    </row>
    <row r="1152" spans="12:12" ht="15.75" customHeight="1">
      <c r="L1152" s="1"/>
    </row>
    <row r="1153" spans="12:12" ht="15.75" customHeight="1">
      <c r="L1153" s="1"/>
    </row>
    <row r="1154" spans="12:12" ht="15.75" customHeight="1">
      <c r="L1154" s="1"/>
    </row>
    <row r="1155" spans="12:12" ht="15.75" customHeight="1">
      <c r="L1155" s="1"/>
    </row>
    <row r="1156" spans="12:12" ht="15.75" customHeight="1">
      <c r="L1156" s="1"/>
    </row>
    <row r="1157" spans="12:12" ht="15.75" customHeight="1">
      <c r="L1157" s="1"/>
    </row>
    <row r="1158" spans="12:12" ht="15.75" customHeight="1">
      <c r="L1158" s="1"/>
    </row>
    <row r="1159" spans="12:12" ht="15.75" customHeight="1">
      <c r="L1159" s="1"/>
    </row>
    <row r="1160" spans="12:12" ht="15.75" customHeight="1">
      <c r="L1160" s="1"/>
    </row>
    <row r="1161" spans="12:12" ht="15.75" customHeight="1">
      <c r="L1161" s="1"/>
    </row>
    <row r="1162" spans="12:12" ht="15.75" customHeight="1">
      <c r="L1162" s="1"/>
    </row>
    <row r="1163" spans="12:12" ht="15.75" customHeight="1">
      <c r="L1163" s="1"/>
    </row>
    <row r="1164" spans="12:12" ht="15.75" customHeight="1">
      <c r="L1164" s="1"/>
    </row>
    <row r="1165" spans="12:12" ht="15.75" customHeight="1">
      <c r="L1165" s="1"/>
    </row>
    <row r="1166" spans="12:12" ht="15.75" customHeight="1">
      <c r="L1166" s="1"/>
    </row>
    <row r="1167" spans="12:12" ht="15.75" customHeight="1">
      <c r="L1167" s="1"/>
    </row>
    <row r="1168" spans="12:12" ht="15.75" customHeight="1">
      <c r="L1168" s="1"/>
    </row>
    <row r="1169" spans="12:12" ht="15.75" customHeight="1">
      <c r="L1169" s="1"/>
    </row>
    <row r="1170" spans="12:12" ht="15.75" customHeight="1">
      <c r="L1170" s="1"/>
    </row>
    <row r="1171" spans="12:12" ht="15.75" customHeight="1">
      <c r="L1171" s="1"/>
    </row>
    <row r="1172" spans="12:12" ht="15.75" customHeight="1">
      <c r="L1172" s="1"/>
    </row>
    <row r="1173" spans="12:12" ht="15.75" customHeight="1">
      <c r="L1173" s="1"/>
    </row>
    <row r="1174" spans="12:12" ht="15.75" customHeight="1">
      <c r="L1174" s="1"/>
    </row>
    <row r="1175" spans="12:12" ht="15.75" customHeight="1">
      <c r="L1175" s="1"/>
    </row>
    <row r="1176" spans="12:12" ht="15.75" customHeight="1">
      <c r="L1176" s="1"/>
    </row>
    <row r="1177" spans="12:12" ht="15.75" customHeight="1">
      <c r="L1177" s="1"/>
    </row>
    <row r="1178" spans="12:12" ht="15.75" customHeight="1">
      <c r="L1178" s="1"/>
    </row>
    <row r="1179" spans="12:12" ht="15.75" customHeight="1">
      <c r="L1179" s="1"/>
    </row>
    <row r="1180" spans="12:12" ht="15.75" customHeight="1">
      <c r="L1180" s="1"/>
    </row>
    <row r="1181" spans="12:12" ht="15.75" customHeight="1">
      <c r="L1181" s="1"/>
    </row>
    <row r="1182" spans="12:12" ht="15.75" customHeight="1">
      <c r="L1182" s="1"/>
    </row>
    <row r="1183" spans="12:12" ht="15.75" customHeight="1">
      <c r="L1183" s="1"/>
    </row>
    <row r="1184" spans="12:12" ht="15.75" customHeight="1">
      <c r="L1184" s="1"/>
    </row>
    <row r="1185" spans="12:12" ht="15.75" customHeight="1">
      <c r="L1185" s="1"/>
    </row>
    <row r="1186" spans="12:12" ht="15.75" customHeight="1">
      <c r="L1186" s="1"/>
    </row>
    <row r="1187" spans="12:12" ht="15.75" customHeight="1">
      <c r="L1187" s="1"/>
    </row>
    <row r="1188" spans="12:12" ht="15.75" customHeight="1">
      <c r="L1188" s="1"/>
    </row>
    <row r="1189" spans="12:12" ht="15.75" customHeight="1">
      <c r="L1189" s="1"/>
    </row>
    <row r="1190" spans="12:12" ht="15.75" customHeight="1">
      <c r="L1190" s="1"/>
    </row>
    <row r="1191" spans="12:12" ht="15.75" customHeight="1">
      <c r="L1191" s="1"/>
    </row>
    <row r="1192" spans="12:12" ht="15.75" customHeight="1">
      <c r="L1192" s="1"/>
    </row>
    <row r="1193" spans="12:12" ht="15.75" customHeight="1">
      <c r="L1193" s="1"/>
    </row>
    <row r="1194" spans="12:12" ht="15.75" customHeight="1">
      <c r="L1194" s="1"/>
    </row>
    <row r="1195" spans="12:12" ht="15.75" customHeight="1">
      <c r="L1195" s="1"/>
    </row>
    <row r="1196" spans="12:12" ht="15.75" customHeight="1">
      <c r="L1196" s="1"/>
    </row>
    <row r="1197" spans="12:12" ht="15.75" customHeight="1">
      <c r="L1197" s="1"/>
    </row>
    <row r="1198" spans="12:12" ht="15.75" customHeight="1">
      <c r="L1198" s="1"/>
    </row>
    <row r="1199" spans="12:12" ht="15.75" customHeight="1">
      <c r="L1199" s="1"/>
    </row>
    <row r="1200" spans="12:12" ht="15.75" customHeight="1">
      <c r="L1200" s="1"/>
    </row>
    <row r="1201" spans="12:12" ht="15.75" customHeight="1">
      <c r="L1201" s="1"/>
    </row>
    <row r="1202" spans="12:12" ht="15.75" customHeight="1">
      <c r="L1202" s="1"/>
    </row>
    <row r="1203" spans="12:12" ht="15.75" customHeight="1">
      <c r="L1203" s="1"/>
    </row>
    <row r="1204" spans="12:12" ht="15.75" customHeight="1">
      <c r="L1204" s="1"/>
    </row>
    <row r="1205" spans="12:12" ht="15.75" customHeight="1">
      <c r="L1205" s="1"/>
    </row>
    <row r="1206" spans="12:12" ht="15.75" customHeight="1">
      <c r="L1206" s="1"/>
    </row>
    <row r="1207" spans="12:12" ht="15.75" customHeight="1">
      <c r="L1207" s="1"/>
    </row>
    <row r="1208" spans="12:12" ht="15.75" customHeight="1"/>
    <row r="1209" spans="12:12" ht="15.75" customHeight="1"/>
    <row r="1210" spans="12:12" ht="15.75" customHeight="1"/>
    <row r="1211" spans="12:12" ht="15.75" customHeight="1"/>
    <row r="1212" spans="12:12" ht="15.75" customHeight="1"/>
    <row r="1213" spans="12:12" ht="15.75" customHeight="1"/>
    <row r="1214" spans="12:12" ht="15.75" customHeight="1"/>
    <row r="1215" spans="12:12" ht="15.75" customHeight="1"/>
    <row r="1216" spans="12:12" ht="15.75" customHeight="1"/>
    <row r="1217" ht="15.75" customHeight="1"/>
    <row r="1218" ht="15.75" customHeight="1"/>
    <row r="1219" ht="15.75" customHeight="1"/>
  </sheetData>
  <mergeCells count="2">
    <mergeCell ref="A1:I1"/>
    <mergeCell ref="J1:K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37"/>
  <sheetViews>
    <sheetView workbookViewId="0">
      <pane ySplit="2" topLeftCell="A617" activePane="bottomLeft" state="frozen"/>
      <selection pane="bottomLeft" activeCell="F651" sqref="F651"/>
    </sheetView>
  </sheetViews>
  <sheetFormatPr defaultColWidth="14.44140625" defaultRowHeight="15" customHeight="1"/>
  <cols>
    <col min="1" max="1" width="15" bestFit="1" customWidth="1"/>
    <col min="2" max="2" width="11.77734375" bestFit="1" customWidth="1"/>
    <col min="3" max="3" width="21.109375" bestFit="1" customWidth="1"/>
    <col min="4" max="4" width="30" bestFit="1" customWidth="1"/>
    <col min="5" max="5" width="10.33203125" bestFit="1" customWidth="1"/>
    <col min="6" max="6" width="19.33203125" bestFit="1" customWidth="1"/>
    <col min="7" max="7" width="9" customWidth="1"/>
    <col min="8" max="8" width="7.44140625" bestFit="1" customWidth="1"/>
    <col min="9" max="17" width="8.6640625" customWidth="1"/>
  </cols>
  <sheetData>
    <row r="1" spans="1:15" ht="14.4">
      <c r="A1" s="220" t="s">
        <v>177</v>
      </c>
      <c r="B1" s="219"/>
      <c r="C1" s="219"/>
      <c r="D1" s="219"/>
      <c r="E1" s="217" t="s">
        <v>178</v>
      </c>
      <c r="F1" s="219"/>
      <c r="G1" s="217" t="s">
        <v>0</v>
      </c>
      <c r="H1" s="219"/>
      <c r="I1" s="6"/>
      <c r="J1" s="6"/>
      <c r="K1" s="6"/>
      <c r="L1" s="6"/>
      <c r="M1" s="6"/>
      <c r="N1" s="6"/>
      <c r="O1" s="6"/>
    </row>
    <row r="2" spans="1:15" ht="14.4">
      <c r="A2" s="21" t="s">
        <v>1</v>
      </c>
      <c r="B2" s="19"/>
      <c r="C2" s="21" t="s">
        <v>276</v>
      </c>
      <c r="D2" s="21" t="s">
        <v>179</v>
      </c>
      <c r="E2" s="21" t="s">
        <v>180</v>
      </c>
      <c r="F2" s="21" t="s">
        <v>181</v>
      </c>
      <c r="G2" s="21" t="s">
        <v>2</v>
      </c>
      <c r="H2" s="21" t="s">
        <v>3</v>
      </c>
      <c r="I2" s="221" t="s">
        <v>182</v>
      </c>
      <c r="J2" s="222"/>
      <c r="K2" s="222"/>
      <c r="L2" s="222"/>
      <c r="M2" s="222"/>
      <c r="N2" s="222"/>
      <c r="O2" s="222"/>
    </row>
    <row r="3" spans="1:15" ht="14.4">
      <c r="A3" s="3" t="s">
        <v>4</v>
      </c>
      <c r="B3" s="3" t="s">
        <v>183</v>
      </c>
      <c r="C3" s="40" t="s">
        <v>184</v>
      </c>
      <c r="D3" s="3" t="s">
        <v>185</v>
      </c>
      <c r="E3" s="3" t="s">
        <v>186</v>
      </c>
      <c r="F3" s="3" t="s">
        <v>187</v>
      </c>
      <c r="G3" s="4">
        <v>0.36458333333333331</v>
      </c>
      <c r="H3" s="5">
        <v>45083</v>
      </c>
      <c r="I3" s="6"/>
      <c r="J3" s="6"/>
      <c r="K3" s="6"/>
      <c r="L3" s="6"/>
      <c r="M3" s="6"/>
      <c r="N3" s="6"/>
      <c r="O3" s="6"/>
    </row>
    <row r="4" spans="1:15" ht="14.4">
      <c r="A4" s="3" t="s">
        <v>4</v>
      </c>
      <c r="B4" s="3" t="s">
        <v>188</v>
      </c>
      <c r="C4" s="40" t="s">
        <v>184</v>
      </c>
      <c r="D4" s="3" t="s">
        <v>189</v>
      </c>
      <c r="E4" s="19"/>
      <c r="F4" s="6"/>
      <c r="G4" s="4">
        <v>0.36458333333333331</v>
      </c>
      <c r="H4" s="5">
        <v>45083</v>
      </c>
      <c r="I4" s="6"/>
      <c r="J4" s="6"/>
      <c r="K4" s="6"/>
      <c r="L4" s="6"/>
      <c r="M4" s="6"/>
      <c r="N4" s="6"/>
      <c r="O4" s="6"/>
    </row>
    <row r="5" spans="1:15" ht="14.4">
      <c r="A5" s="3" t="s">
        <v>4</v>
      </c>
      <c r="B5" s="3" t="s">
        <v>190</v>
      </c>
      <c r="C5" s="40" t="s">
        <v>184</v>
      </c>
      <c r="D5" s="23">
        <v>0</v>
      </c>
      <c r="E5" s="19"/>
      <c r="F5" s="19"/>
      <c r="G5" s="4">
        <v>0.36458333333333331</v>
      </c>
      <c r="H5" s="5">
        <v>45083</v>
      </c>
      <c r="I5" s="6"/>
      <c r="J5" s="6"/>
      <c r="K5" s="6"/>
      <c r="L5" s="6"/>
      <c r="M5" s="6"/>
      <c r="N5" s="6"/>
      <c r="O5" s="6"/>
    </row>
    <row r="6" spans="1:15" ht="14.4">
      <c r="A6" s="3" t="s">
        <v>5</v>
      </c>
      <c r="B6" s="3" t="s">
        <v>183</v>
      </c>
      <c r="C6" s="41" t="s">
        <v>191</v>
      </c>
      <c r="D6" s="3" t="s">
        <v>192</v>
      </c>
      <c r="E6" s="3" t="s">
        <v>186</v>
      </c>
      <c r="F6" s="3" t="s">
        <v>187</v>
      </c>
      <c r="G6" s="4">
        <v>0.38680555555555557</v>
      </c>
      <c r="H6" s="5">
        <v>45083</v>
      </c>
      <c r="I6" s="6"/>
      <c r="J6" s="6"/>
      <c r="K6" s="6"/>
      <c r="L6" s="6"/>
      <c r="M6" s="6"/>
      <c r="N6" s="6"/>
      <c r="O6" s="6"/>
    </row>
    <row r="7" spans="1:15" ht="14.4">
      <c r="A7" s="3" t="s">
        <v>5</v>
      </c>
      <c r="B7" s="3" t="s">
        <v>188</v>
      </c>
      <c r="C7" s="41" t="s">
        <v>191</v>
      </c>
      <c r="D7" s="3" t="s">
        <v>193</v>
      </c>
      <c r="E7" s="19"/>
      <c r="F7" s="6"/>
      <c r="G7" s="4">
        <v>0.38680555555555557</v>
      </c>
      <c r="H7" s="5">
        <v>45083</v>
      </c>
      <c r="I7" s="6"/>
      <c r="J7" s="6"/>
      <c r="K7" s="20"/>
      <c r="L7" s="20"/>
      <c r="M7" s="20"/>
      <c r="N7" s="20"/>
      <c r="O7" s="6"/>
    </row>
    <row r="8" spans="1:15" ht="14.4">
      <c r="A8" s="3" t="s">
        <v>5</v>
      </c>
      <c r="B8" s="3" t="s">
        <v>190</v>
      </c>
      <c r="C8" s="41" t="s">
        <v>191</v>
      </c>
      <c r="D8" s="3" t="s">
        <v>194</v>
      </c>
      <c r="E8" s="19"/>
      <c r="F8" s="19"/>
      <c r="G8" s="4">
        <v>0.38680555555555557</v>
      </c>
      <c r="H8" s="5">
        <v>45083</v>
      </c>
      <c r="I8" s="6"/>
      <c r="J8" s="6"/>
      <c r="K8" s="20"/>
      <c r="L8" s="20"/>
      <c r="M8" s="20"/>
      <c r="N8" s="20"/>
      <c r="O8" s="6"/>
    </row>
    <row r="9" spans="1:15" ht="14.4">
      <c r="A9" s="3" t="s">
        <v>7</v>
      </c>
      <c r="B9" s="3" t="s">
        <v>183</v>
      </c>
      <c r="C9" s="40" t="s">
        <v>184</v>
      </c>
      <c r="D9" s="23">
        <v>0</v>
      </c>
      <c r="E9" s="3" t="s">
        <v>186</v>
      </c>
      <c r="F9" s="3" t="s">
        <v>195</v>
      </c>
      <c r="G9" s="4">
        <v>0.41805555555555557</v>
      </c>
      <c r="H9" s="5">
        <v>45083</v>
      </c>
      <c r="I9" s="6"/>
      <c r="J9" s="6"/>
      <c r="K9" s="20"/>
      <c r="L9" s="20"/>
      <c r="M9" s="20"/>
      <c r="N9" s="20"/>
      <c r="O9" s="6"/>
    </row>
    <row r="10" spans="1:15" ht="14.4">
      <c r="A10" s="3" t="s">
        <v>7</v>
      </c>
      <c r="B10" s="3" t="s">
        <v>188</v>
      </c>
      <c r="C10" s="40" t="s">
        <v>184</v>
      </c>
      <c r="D10" s="23">
        <v>0</v>
      </c>
      <c r="E10" s="19"/>
      <c r="F10" s="6"/>
      <c r="G10" s="4">
        <v>0.41805555555555557</v>
      </c>
      <c r="H10" s="5">
        <v>45083</v>
      </c>
      <c r="I10" s="6"/>
      <c r="J10" s="6"/>
      <c r="K10" s="20"/>
      <c r="L10" s="20"/>
      <c r="M10" s="20"/>
      <c r="N10" s="20"/>
      <c r="O10" s="6"/>
    </row>
    <row r="11" spans="1:15" ht="14.4">
      <c r="A11" s="3" t="s">
        <v>7</v>
      </c>
      <c r="B11" s="3" t="s">
        <v>190</v>
      </c>
      <c r="C11" s="40" t="s">
        <v>184</v>
      </c>
      <c r="D11" s="23">
        <v>0</v>
      </c>
      <c r="E11" s="19"/>
      <c r="F11" s="19"/>
      <c r="G11" s="4">
        <v>0.41805555555555557</v>
      </c>
      <c r="H11" s="5">
        <v>45083</v>
      </c>
      <c r="I11" s="6"/>
      <c r="J11" s="6"/>
      <c r="K11" s="20"/>
      <c r="L11" s="20"/>
      <c r="M11" s="20"/>
      <c r="N11" s="20"/>
      <c r="O11" s="6"/>
    </row>
    <row r="12" spans="1:15" ht="14.4">
      <c r="A12" s="3" t="s">
        <v>8</v>
      </c>
      <c r="B12" s="3" t="s">
        <v>183</v>
      </c>
      <c r="C12" s="40" t="s">
        <v>184</v>
      </c>
      <c r="D12" s="23">
        <v>0</v>
      </c>
      <c r="E12" s="3" t="s">
        <v>186</v>
      </c>
      <c r="F12" s="3" t="s">
        <v>195</v>
      </c>
      <c r="G12" s="4">
        <v>0.44236111111111109</v>
      </c>
      <c r="H12" s="5">
        <v>45083</v>
      </c>
      <c r="I12" s="6"/>
      <c r="J12" s="6"/>
      <c r="K12" s="20"/>
      <c r="L12" s="20"/>
      <c r="M12" s="20"/>
      <c r="N12" s="20"/>
      <c r="O12" s="6"/>
    </row>
    <row r="13" spans="1:15" ht="14.4">
      <c r="A13" s="3" t="s">
        <v>8</v>
      </c>
      <c r="B13" s="3" t="s">
        <v>188</v>
      </c>
      <c r="C13" s="40" t="s">
        <v>184</v>
      </c>
      <c r="D13" s="23">
        <v>0</v>
      </c>
      <c r="E13" s="19"/>
      <c r="F13" s="6"/>
      <c r="G13" s="4">
        <v>0.44236111111111109</v>
      </c>
      <c r="H13" s="5">
        <v>45083</v>
      </c>
      <c r="I13" s="6"/>
      <c r="J13" s="6"/>
      <c r="K13" s="20"/>
      <c r="L13" s="20"/>
      <c r="M13" s="20"/>
      <c r="N13" s="20"/>
      <c r="O13" s="6"/>
    </row>
    <row r="14" spans="1:15" ht="14.4">
      <c r="A14" s="3" t="s">
        <v>8</v>
      </c>
      <c r="B14" s="3" t="s">
        <v>190</v>
      </c>
      <c r="C14" s="40" t="s">
        <v>184</v>
      </c>
      <c r="D14" s="23">
        <v>0</v>
      </c>
      <c r="E14" s="19"/>
      <c r="F14" s="19"/>
      <c r="G14" s="4">
        <v>0.44236111111111109</v>
      </c>
      <c r="H14" s="5">
        <v>45083</v>
      </c>
      <c r="I14" s="6"/>
      <c r="J14" s="6"/>
      <c r="K14" s="20"/>
      <c r="L14" s="20"/>
      <c r="M14" s="20"/>
      <c r="N14" s="20"/>
      <c r="O14" s="6"/>
    </row>
    <row r="15" spans="1:15" ht="14.4">
      <c r="A15" s="3" t="s">
        <v>9</v>
      </c>
      <c r="B15" s="3" t="s">
        <v>183</v>
      </c>
      <c r="C15" s="40" t="s">
        <v>184</v>
      </c>
      <c r="D15" s="23" t="s">
        <v>196</v>
      </c>
      <c r="E15" s="3" t="s">
        <v>186</v>
      </c>
      <c r="F15" s="3" t="s">
        <v>195</v>
      </c>
      <c r="G15" s="4">
        <v>0.47222222222222221</v>
      </c>
      <c r="H15" s="5">
        <v>45083</v>
      </c>
      <c r="I15" s="6"/>
      <c r="J15" s="6"/>
      <c r="K15" s="20"/>
      <c r="L15" s="20"/>
      <c r="M15" s="20"/>
      <c r="N15" s="20"/>
      <c r="O15" s="6"/>
    </row>
    <row r="16" spans="1:15" ht="14.4">
      <c r="A16" s="3" t="s">
        <v>9</v>
      </c>
      <c r="B16" s="3" t="s">
        <v>188</v>
      </c>
      <c r="C16" s="40" t="s">
        <v>184</v>
      </c>
      <c r="D16" s="3" t="s">
        <v>197</v>
      </c>
      <c r="E16" s="19"/>
      <c r="F16" s="6"/>
      <c r="G16" s="4">
        <v>0.47222222222222221</v>
      </c>
      <c r="H16" s="5">
        <v>45083</v>
      </c>
      <c r="I16" s="6"/>
      <c r="J16" s="6"/>
      <c r="K16" s="20"/>
      <c r="L16" s="20"/>
      <c r="M16" s="20"/>
      <c r="N16" s="20"/>
      <c r="O16" s="6"/>
    </row>
    <row r="17" spans="1:15" ht="14.4">
      <c r="A17" s="3" t="s">
        <v>9</v>
      </c>
      <c r="B17" s="3" t="s">
        <v>190</v>
      </c>
      <c r="C17" s="40" t="s">
        <v>184</v>
      </c>
      <c r="D17" s="23">
        <v>0</v>
      </c>
      <c r="E17" s="19"/>
      <c r="F17" s="19"/>
      <c r="G17" s="4">
        <v>0.47222222222222221</v>
      </c>
      <c r="H17" s="5">
        <v>45083</v>
      </c>
      <c r="I17" s="6"/>
      <c r="J17" s="6"/>
      <c r="K17" s="20"/>
      <c r="L17" s="20"/>
      <c r="M17" s="20"/>
      <c r="N17" s="20"/>
      <c r="O17" s="6"/>
    </row>
    <row r="18" spans="1:15" ht="14.4">
      <c r="A18" s="3" t="s">
        <v>11</v>
      </c>
      <c r="B18" s="3" t="s">
        <v>183</v>
      </c>
      <c r="C18" s="40" t="s">
        <v>184</v>
      </c>
      <c r="D18" s="23">
        <v>0</v>
      </c>
      <c r="E18" s="3" t="s">
        <v>186</v>
      </c>
      <c r="F18" s="3" t="s">
        <v>187</v>
      </c>
      <c r="G18" s="4">
        <v>0.49722222222222223</v>
      </c>
      <c r="H18" s="5">
        <v>45083</v>
      </c>
      <c r="I18" s="6"/>
      <c r="J18" s="6"/>
      <c r="K18" s="20"/>
      <c r="L18" s="20"/>
      <c r="M18" s="20"/>
      <c r="N18" s="20"/>
      <c r="O18" s="6"/>
    </row>
    <row r="19" spans="1:15" ht="14.4">
      <c r="A19" s="3" t="s">
        <v>11</v>
      </c>
      <c r="B19" s="3" t="s">
        <v>188</v>
      </c>
      <c r="C19" s="40" t="s">
        <v>184</v>
      </c>
      <c r="D19" s="23" t="s">
        <v>198</v>
      </c>
      <c r="E19" s="19"/>
      <c r="F19" s="6"/>
      <c r="G19" s="4">
        <v>0.49722222222222223</v>
      </c>
      <c r="H19" s="5">
        <v>45083</v>
      </c>
      <c r="I19" s="6"/>
      <c r="J19" s="6"/>
      <c r="K19" s="20"/>
      <c r="L19" s="20"/>
      <c r="M19" s="20"/>
      <c r="N19" s="20"/>
      <c r="O19" s="6"/>
    </row>
    <row r="20" spans="1:15" ht="14.4">
      <c r="A20" s="3" t="s">
        <v>11</v>
      </c>
      <c r="B20" s="3" t="s">
        <v>190</v>
      </c>
      <c r="C20" s="41" t="s">
        <v>191</v>
      </c>
      <c r="D20" s="3" t="s">
        <v>199</v>
      </c>
      <c r="E20" s="19"/>
      <c r="F20" s="19"/>
      <c r="G20" s="4">
        <v>0.49722222222222223</v>
      </c>
      <c r="H20" s="5">
        <v>45083</v>
      </c>
      <c r="I20" s="6"/>
      <c r="J20" s="6"/>
      <c r="K20" s="20"/>
      <c r="L20" s="20"/>
      <c r="M20" s="20"/>
      <c r="N20" s="20"/>
      <c r="O20" s="6"/>
    </row>
    <row r="21" spans="1:15" ht="15.75" customHeight="1">
      <c r="A21" s="3" t="s">
        <v>12</v>
      </c>
      <c r="B21" s="3" t="s">
        <v>183</v>
      </c>
      <c r="C21" s="40" t="s">
        <v>184</v>
      </c>
      <c r="D21" s="3" t="s">
        <v>200</v>
      </c>
      <c r="E21" s="3" t="s">
        <v>186</v>
      </c>
      <c r="F21" s="3" t="s">
        <v>195</v>
      </c>
      <c r="G21" s="4">
        <v>3.6111111111111108E-2</v>
      </c>
      <c r="H21" s="5">
        <v>45083</v>
      </c>
      <c r="I21" s="6"/>
      <c r="J21" s="6"/>
      <c r="K21" s="20"/>
      <c r="L21" s="20"/>
      <c r="M21" s="20"/>
      <c r="N21" s="20"/>
      <c r="O21" s="6"/>
    </row>
    <row r="22" spans="1:15" ht="15.75" customHeight="1">
      <c r="A22" s="3" t="s">
        <v>12</v>
      </c>
      <c r="B22" s="3" t="s">
        <v>188</v>
      </c>
      <c r="C22" s="40" t="s">
        <v>184</v>
      </c>
      <c r="D22" s="3" t="s">
        <v>201</v>
      </c>
      <c r="E22" s="19"/>
      <c r="F22" s="6"/>
      <c r="G22" s="4">
        <v>3.6111111111111108E-2</v>
      </c>
      <c r="H22" s="5">
        <v>45083</v>
      </c>
      <c r="I22" s="6"/>
      <c r="J22" s="6"/>
      <c r="K22" s="20"/>
      <c r="L22" s="20"/>
      <c r="M22" s="20"/>
      <c r="N22" s="20"/>
      <c r="O22" s="6"/>
    </row>
    <row r="23" spans="1:15" ht="15.75" customHeight="1">
      <c r="A23" s="3" t="s">
        <v>12</v>
      </c>
      <c r="B23" s="3" t="s">
        <v>190</v>
      </c>
      <c r="C23" s="40" t="s">
        <v>184</v>
      </c>
      <c r="D23" s="3" t="s">
        <v>202</v>
      </c>
      <c r="E23" s="19"/>
      <c r="F23" s="19"/>
      <c r="G23" s="4">
        <v>3.6111111111111108E-2</v>
      </c>
      <c r="H23" s="5">
        <v>45083</v>
      </c>
      <c r="I23" s="6"/>
      <c r="J23" s="6"/>
      <c r="K23" s="20"/>
      <c r="L23" s="20"/>
      <c r="M23" s="20"/>
      <c r="N23" s="20"/>
      <c r="O23" s="6"/>
    </row>
    <row r="24" spans="1:15" ht="15.75" customHeight="1">
      <c r="A24" s="3" t="s">
        <v>14</v>
      </c>
      <c r="B24" s="3" t="s">
        <v>183</v>
      </c>
      <c r="C24" s="40" t="s">
        <v>184</v>
      </c>
      <c r="D24" s="3" t="s">
        <v>202</v>
      </c>
      <c r="E24" s="3" t="s">
        <v>186</v>
      </c>
      <c r="F24" s="3" t="s">
        <v>187</v>
      </c>
      <c r="G24" s="4">
        <v>0.55694444444444446</v>
      </c>
      <c r="H24" s="5">
        <v>45083</v>
      </c>
      <c r="I24" s="6"/>
      <c r="J24" s="6"/>
      <c r="K24" s="20"/>
      <c r="L24" s="20"/>
      <c r="M24" s="20"/>
      <c r="N24" s="20"/>
      <c r="O24" s="6"/>
    </row>
    <row r="25" spans="1:15" ht="15.75" customHeight="1">
      <c r="A25" s="3" t="s">
        <v>14</v>
      </c>
      <c r="B25" s="3" t="s">
        <v>188</v>
      </c>
      <c r="C25" s="41" t="s">
        <v>191</v>
      </c>
      <c r="D25" s="23">
        <v>0</v>
      </c>
      <c r="E25" s="19"/>
      <c r="F25" s="6"/>
      <c r="G25" s="4">
        <v>0.55694444444444446</v>
      </c>
      <c r="H25" s="5">
        <v>45083</v>
      </c>
      <c r="I25" s="6"/>
      <c r="J25" s="6"/>
      <c r="K25" s="20"/>
      <c r="L25" s="20"/>
      <c r="M25" s="20"/>
      <c r="N25" s="20"/>
      <c r="O25" s="6"/>
    </row>
    <row r="26" spans="1:15" ht="15.75" customHeight="1">
      <c r="A26" s="3" t="s">
        <v>14</v>
      </c>
      <c r="B26" s="3" t="s">
        <v>190</v>
      </c>
      <c r="C26" s="40" t="s">
        <v>184</v>
      </c>
      <c r="D26" s="23">
        <v>0</v>
      </c>
      <c r="E26" s="19"/>
      <c r="F26" s="19"/>
      <c r="G26" s="4">
        <v>0.55694444444444446</v>
      </c>
      <c r="H26" s="5">
        <v>45083</v>
      </c>
      <c r="I26" s="6"/>
      <c r="J26" s="6"/>
      <c r="K26" s="20"/>
      <c r="L26" s="20"/>
      <c r="M26" s="20"/>
      <c r="N26" s="20"/>
      <c r="O26" s="6"/>
    </row>
    <row r="27" spans="1:15" ht="15.75" customHeight="1">
      <c r="A27" s="3" t="s">
        <v>203</v>
      </c>
      <c r="B27" s="3" t="s">
        <v>183</v>
      </c>
      <c r="C27" s="40" t="s">
        <v>184</v>
      </c>
      <c r="D27" s="3" t="s">
        <v>204</v>
      </c>
      <c r="E27" s="3" t="s">
        <v>186</v>
      </c>
      <c r="F27" s="3" t="s">
        <v>187</v>
      </c>
      <c r="G27" s="4">
        <v>0.5854166666666667</v>
      </c>
      <c r="H27" s="5">
        <v>45083</v>
      </c>
      <c r="I27" s="6"/>
      <c r="J27" s="6"/>
      <c r="K27" s="20"/>
      <c r="L27" s="20"/>
      <c r="M27" s="20"/>
      <c r="N27" s="20"/>
      <c r="O27" s="6"/>
    </row>
    <row r="28" spans="1:15" ht="15.75" customHeight="1">
      <c r="A28" s="3" t="s">
        <v>203</v>
      </c>
      <c r="B28" s="3" t="s">
        <v>188</v>
      </c>
      <c r="C28" s="41" t="s">
        <v>191</v>
      </c>
      <c r="D28" s="3" t="s">
        <v>204</v>
      </c>
      <c r="E28" s="19"/>
      <c r="F28" s="6"/>
      <c r="G28" s="4">
        <v>0.5854166666666667</v>
      </c>
      <c r="H28" s="5">
        <v>45083</v>
      </c>
      <c r="I28" s="6"/>
      <c r="J28" s="6"/>
      <c r="K28" s="20"/>
      <c r="L28" s="20"/>
      <c r="M28" s="20"/>
      <c r="N28" s="20"/>
      <c r="O28" s="6"/>
    </row>
    <row r="29" spans="1:15" ht="15.75" customHeight="1">
      <c r="A29" s="3" t="s">
        <v>203</v>
      </c>
      <c r="B29" s="3" t="s">
        <v>190</v>
      </c>
      <c r="C29" s="41" t="s">
        <v>191</v>
      </c>
      <c r="D29" s="3" t="s">
        <v>205</v>
      </c>
      <c r="E29" s="19"/>
      <c r="F29" s="19"/>
      <c r="G29" s="4">
        <v>0.5854166666666667</v>
      </c>
      <c r="H29" s="5">
        <v>45083</v>
      </c>
      <c r="I29" s="6"/>
      <c r="J29" s="6"/>
      <c r="K29" s="6"/>
      <c r="L29" s="6"/>
      <c r="M29" s="6"/>
      <c r="N29" s="6"/>
      <c r="O29" s="6"/>
    </row>
    <row r="30" spans="1:15" ht="15.75" customHeight="1">
      <c r="A30" s="3" t="s">
        <v>16</v>
      </c>
      <c r="B30" s="3" t="s">
        <v>183</v>
      </c>
      <c r="C30" s="40" t="s">
        <v>184</v>
      </c>
      <c r="D30" s="3" t="s">
        <v>206</v>
      </c>
      <c r="E30" s="3" t="s">
        <v>186</v>
      </c>
      <c r="F30" s="3" t="s">
        <v>187</v>
      </c>
      <c r="G30" s="4">
        <v>0.6069444444444444</v>
      </c>
      <c r="H30" s="5">
        <v>45083</v>
      </c>
      <c r="I30" s="6"/>
      <c r="J30" s="6"/>
      <c r="K30" s="6"/>
      <c r="L30" s="6"/>
      <c r="M30" s="6"/>
      <c r="N30" s="6"/>
      <c r="O30" s="6"/>
    </row>
    <row r="31" spans="1:15" ht="15.75" customHeight="1">
      <c r="A31" s="3" t="s">
        <v>16</v>
      </c>
      <c r="B31" s="3" t="s">
        <v>188</v>
      </c>
      <c r="C31" s="40" t="s">
        <v>184</v>
      </c>
      <c r="D31" s="3" t="s">
        <v>207</v>
      </c>
      <c r="E31" s="19"/>
      <c r="F31" s="6"/>
      <c r="G31" s="4">
        <v>0.6069444444444444</v>
      </c>
      <c r="H31" s="5">
        <v>45083</v>
      </c>
      <c r="I31" s="6"/>
      <c r="J31" s="6"/>
      <c r="K31" s="6"/>
      <c r="L31" s="6"/>
      <c r="M31" s="6"/>
      <c r="N31" s="6"/>
      <c r="O31" s="6"/>
    </row>
    <row r="32" spans="1:15" ht="15.75" customHeight="1">
      <c r="A32" s="3" t="s">
        <v>16</v>
      </c>
      <c r="B32" s="3" t="s">
        <v>190</v>
      </c>
      <c r="C32" s="37" t="s">
        <v>208</v>
      </c>
      <c r="D32" s="3" t="s">
        <v>209</v>
      </c>
      <c r="E32" s="19"/>
      <c r="F32" s="19"/>
      <c r="G32" s="4">
        <v>0.6069444444444444</v>
      </c>
      <c r="H32" s="5">
        <v>45083</v>
      </c>
      <c r="I32" s="6"/>
      <c r="J32" s="6"/>
      <c r="K32" s="6"/>
      <c r="L32" s="6"/>
      <c r="M32" s="6"/>
      <c r="N32" s="6"/>
      <c r="O32" s="6"/>
    </row>
    <row r="33" spans="1:15" ht="15.75" customHeight="1">
      <c r="A33" s="3" t="s">
        <v>17</v>
      </c>
      <c r="B33" s="3" t="s">
        <v>183</v>
      </c>
      <c r="C33" s="40" t="s">
        <v>184</v>
      </c>
      <c r="D33" s="3" t="s">
        <v>210</v>
      </c>
      <c r="E33" s="3" t="s">
        <v>186</v>
      </c>
      <c r="F33" s="3" t="s">
        <v>187</v>
      </c>
      <c r="G33" s="4">
        <v>0.6381944444444444</v>
      </c>
      <c r="H33" s="5">
        <v>45083</v>
      </c>
      <c r="I33" s="6"/>
      <c r="J33" s="6"/>
      <c r="K33" s="6"/>
      <c r="L33" s="6"/>
      <c r="M33" s="6"/>
      <c r="N33" s="6"/>
      <c r="O33" s="6"/>
    </row>
    <row r="34" spans="1:15" ht="15.75" customHeight="1">
      <c r="A34" s="3" t="s">
        <v>17</v>
      </c>
      <c r="B34" s="3" t="s">
        <v>188</v>
      </c>
      <c r="C34" s="40" t="s">
        <v>184</v>
      </c>
      <c r="D34" s="3" t="s">
        <v>211</v>
      </c>
      <c r="E34" s="19"/>
      <c r="F34" s="6"/>
      <c r="G34" s="4">
        <v>0.6381944444444444</v>
      </c>
      <c r="H34" s="5">
        <v>45083</v>
      </c>
      <c r="I34" s="6"/>
      <c r="J34" s="6"/>
      <c r="K34" s="6"/>
      <c r="L34" s="6"/>
      <c r="M34" s="6"/>
      <c r="N34" s="6"/>
      <c r="O34" s="6"/>
    </row>
    <row r="35" spans="1:15" ht="15.75" customHeight="1">
      <c r="A35" s="3" t="s">
        <v>17</v>
      </c>
      <c r="B35" s="3" t="s">
        <v>190</v>
      </c>
      <c r="C35" s="40" t="s">
        <v>184</v>
      </c>
      <c r="D35" s="3" t="s">
        <v>212</v>
      </c>
      <c r="E35" s="19"/>
      <c r="F35" s="19"/>
      <c r="G35" s="4">
        <v>0.6381944444444444</v>
      </c>
      <c r="H35" s="5">
        <v>45083</v>
      </c>
      <c r="I35" s="6"/>
      <c r="J35" s="6"/>
      <c r="K35" s="6"/>
      <c r="L35" s="6"/>
      <c r="M35" s="6"/>
      <c r="N35" s="6"/>
      <c r="O35" s="6"/>
    </row>
    <row r="36" spans="1:15" ht="15.75" customHeight="1">
      <c r="A36" s="3" t="s">
        <v>18</v>
      </c>
      <c r="B36" s="3" t="s">
        <v>183</v>
      </c>
      <c r="C36" s="40" t="s">
        <v>184</v>
      </c>
      <c r="D36" s="3" t="s">
        <v>192</v>
      </c>
      <c r="E36" s="3" t="s">
        <v>186</v>
      </c>
      <c r="F36" s="3" t="s">
        <v>187</v>
      </c>
      <c r="G36" s="4">
        <v>0.35694444444444445</v>
      </c>
      <c r="H36" s="5">
        <v>45084</v>
      </c>
      <c r="I36" s="6"/>
      <c r="J36" s="6"/>
      <c r="K36" s="6"/>
      <c r="L36" s="6"/>
      <c r="M36" s="6"/>
      <c r="N36" s="6"/>
      <c r="O36" s="6"/>
    </row>
    <row r="37" spans="1:15" ht="15.75" customHeight="1">
      <c r="A37" s="3" t="s">
        <v>18</v>
      </c>
      <c r="B37" s="3" t="s">
        <v>188</v>
      </c>
      <c r="C37" s="40" t="s">
        <v>184</v>
      </c>
      <c r="D37" s="3" t="s">
        <v>209</v>
      </c>
      <c r="E37" s="19"/>
      <c r="F37" s="6"/>
      <c r="G37" s="4">
        <v>0.35694444444444445</v>
      </c>
      <c r="H37" s="5">
        <v>45084</v>
      </c>
      <c r="I37" s="6"/>
      <c r="J37" s="6"/>
      <c r="K37" s="6"/>
      <c r="L37" s="6"/>
      <c r="M37" s="6"/>
      <c r="N37" s="6"/>
      <c r="O37" s="6"/>
    </row>
    <row r="38" spans="1:15" ht="15.75" customHeight="1">
      <c r="A38" s="3" t="s">
        <v>18</v>
      </c>
      <c r="B38" s="3" t="s">
        <v>190</v>
      </c>
      <c r="C38" s="40" t="s">
        <v>184</v>
      </c>
      <c r="D38" s="23">
        <v>0</v>
      </c>
      <c r="E38" s="19"/>
      <c r="F38" s="19"/>
      <c r="G38" s="4">
        <v>0.35694444444444445</v>
      </c>
      <c r="H38" s="5">
        <v>45084</v>
      </c>
      <c r="I38" s="6"/>
      <c r="J38" s="6"/>
      <c r="K38" s="6"/>
      <c r="L38" s="6"/>
      <c r="M38" s="6"/>
      <c r="N38" s="6"/>
      <c r="O38" s="6"/>
    </row>
    <row r="39" spans="1:15" ht="15.75" customHeight="1">
      <c r="A39" s="3" t="s">
        <v>55</v>
      </c>
      <c r="B39" s="3" t="s">
        <v>183</v>
      </c>
      <c r="C39" s="40" t="s">
        <v>184</v>
      </c>
      <c r="D39" s="23">
        <v>0</v>
      </c>
      <c r="E39" s="3" t="s">
        <v>213</v>
      </c>
      <c r="F39" s="3" t="s">
        <v>214</v>
      </c>
      <c r="G39" s="4">
        <v>0.38819444444444445</v>
      </c>
      <c r="H39" s="5">
        <v>45084</v>
      </c>
      <c r="I39" s="6"/>
      <c r="J39" s="6"/>
      <c r="K39" s="6"/>
      <c r="L39" s="6"/>
      <c r="M39" s="6"/>
      <c r="N39" s="6"/>
      <c r="O39" s="6"/>
    </row>
    <row r="40" spans="1:15" ht="15.75" customHeight="1">
      <c r="A40" s="3" t="s">
        <v>55</v>
      </c>
      <c r="B40" s="3" t="s">
        <v>188</v>
      </c>
      <c r="C40" s="40" t="s">
        <v>184</v>
      </c>
      <c r="D40" s="3" t="s">
        <v>215</v>
      </c>
      <c r="E40" s="19"/>
      <c r="F40" s="6"/>
      <c r="G40" s="4">
        <v>0.38819444444444445</v>
      </c>
      <c r="H40" s="5">
        <v>45084</v>
      </c>
      <c r="I40" s="6"/>
      <c r="J40" s="6"/>
      <c r="K40" s="6"/>
      <c r="L40" s="6"/>
      <c r="M40" s="6"/>
      <c r="N40" s="6"/>
      <c r="O40" s="6"/>
    </row>
    <row r="41" spans="1:15" ht="15.75" customHeight="1">
      <c r="A41" s="3" t="s">
        <v>55</v>
      </c>
      <c r="B41" s="3" t="s">
        <v>190</v>
      </c>
      <c r="C41" s="37" t="s">
        <v>208</v>
      </c>
      <c r="D41" s="3" t="s">
        <v>216</v>
      </c>
      <c r="E41" s="19"/>
      <c r="F41" s="19"/>
      <c r="G41" s="4">
        <v>0.38819444444444445</v>
      </c>
      <c r="H41" s="5">
        <v>45084</v>
      </c>
      <c r="I41" s="6"/>
      <c r="J41" s="6"/>
      <c r="K41" s="6"/>
      <c r="L41" s="6"/>
      <c r="M41" s="6"/>
      <c r="N41" s="6"/>
      <c r="O41" s="6"/>
    </row>
    <row r="42" spans="1:15" ht="15.75" customHeight="1">
      <c r="A42" s="3" t="s">
        <v>217</v>
      </c>
      <c r="B42" s="3" t="s">
        <v>183</v>
      </c>
      <c r="C42" s="40" t="s">
        <v>184</v>
      </c>
      <c r="D42" s="3" t="s">
        <v>218</v>
      </c>
      <c r="E42" s="3" t="s">
        <v>186</v>
      </c>
      <c r="F42" s="3" t="s">
        <v>195</v>
      </c>
      <c r="G42" s="4">
        <v>0.42430555555555555</v>
      </c>
      <c r="H42" s="5">
        <v>45084</v>
      </c>
      <c r="I42" s="6"/>
      <c r="J42" s="6"/>
      <c r="K42" s="6"/>
      <c r="L42" s="6"/>
      <c r="M42" s="6"/>
      <c r="N42" s="6"/>
      <c r="O42" s="6"/>
    </row>
    <row r="43" spans="1:15" ht="15.75" customHeight="1">
      <c r="A43" s="3" t="s">
        <v>217</v>
      </c>
      <c r="B43" s="3" t="s">
        <v>188</v>
      </c>
      <c r="C43" s="40" t="s">
        <v>184</v>
      </c>
      <c r="D43" s="3" t="s">
        <v>219</v>
      </c>
      <c r="E43" s="19"/>
      <c r="F43" s="6"/>
      <c r="G43" s="4">
        <v>0.42430555555555555</v>
      </c>
      <c r="H43" s="5">
        <v>45084</v>
      </c>
      <c r="I43" s="6"/>
      <c r="J43" s="6"/>
      <c r="K43" s="6"/>
      <c r="L43" s="6"/>
      <c r="M43" s="6"/>
      <c r="N43" s="6"/>
      <c r="O43" s="6"/>
    </row>
    <row r="44" spans="1:15" ht="15.75" customHeight="1">
      <c r="A44" s="3" t="s">
        <v>217</v>
      </c>
      <c r="B44" s="3" t="s">
        <v>190</v>
      </c>
      <c r="C44" s="40" t="s">
        <v>184</v>
      </c>
      <c r="D44" s="3" t="s">
        <v>206</v>
      </c>
      <c r="E44" s="19"/>
      <c r="F44" s="19"/>
      <c r="G44" s="4">
        <v>0.42430555555555555</v>
      </c>
      <c r="H44" s="5">
        <v>45084</v>
      </c>
      <c r="I44" s="6"/>
      <c r="J44" s="6"/>
      <c r="K44" s="6"/>
      <c r="L44" s="6"/>
      <c r="M44" s="6"/>
      <c r="N44" s="6"/>
      <c r="O44" s="6"/>
    </row>
    <row r="45" spans="1:15" ht="15.75" customHeight="1">
      <c r="A45" s="3" t="s">
        <v>21</v>
      </c>
      <c r="B45" s="3" t="s">
        <v>183</v>
      </c>
      <c r="C45" s="40" t="s">
        <v>184</v>
      </c>
      <c r="D45" s="3" t="s">
        <v>220</v>
      </c>
      <c r="E45" s="3" t="s">
        <v>186</v>
      </c>
      <c r="F45" s="3" t="s">
        <v>221</v>
      </c>
      <c r="G45" s="4">
        <v>0.44722222222222224</v>
      </c>
      <c r="H45" s="5">
        <v>45084</v>
      </c>
      <c r="I45" s="6"/>
      <c r="J45" s="6"/>
      <c r="K45" s="6"/>
      <c r="L45" s="6"/>
      <c r="M45" s="6"/>
      <c r="N45" s="6"/>
      <c r="O45" s="6"/>
    </row>
    <row r="46" spans="1:15" ht="15.75" customHeight="1">
      <c r="A46" s="3" t="s">
        <v>21</v>
      </c>
      <c r="B46" s="3" t="s">
        <v>188</v>
      </c>
      <c r="C46" s="3" t="s">
        <v>186</v>
      </c>
      <c r="D46" s="3" t="s">
        <v>186</v>
      </c>
      <c r="E46" s="19"/>
      <c r="F46" s="6"/>
      <c r="G46" s="4">
        <v>0.44722222222222224</v>
      </c>
      <c r="H46" s="5">
        <v>45084</v>
      </c>
      <c r="I46" s="6"/>
      <c r="J46" s="6"/>
      <c r="K46" s="6"/>
      <c r="L46" s="6"/>
      <c r="M46" s="6"/>
      <c r="N46" s="6"/>
      <c r="O46" s="6"/>
    </row>
    <row r="47" spans="1:15" ht="15.75" customHeight="1">
      <c r="A47" s="3" t="s">
        <v>21</v>
      </c>
      <c r="B47" s="3" t="s">
        <v>190</v>
      </c>
      <c r="C47" s="40" t="s">
        <v>184</v>
      </c>
      <c r="D47" s="3" t="s">
        <v>209</v>
      </c>
      <c r="E47" s="19"/>
      <c r="F47" s="19"/>
      <c r="G47" s="4">
        <v>0.44722222222222224</v>
      </c>
      <c r="H47" s="5">
        <v>45084</v>
      </c>
      <c r="I47" s="6"/>
      <c r="J47" s="6"/>
      <c r="K47" s="6"/>
      <c r="L47" s="6"/>
      <c r="M47" s="6"/>
      <c r="N47" s="6"/>
      <c r="O47" s="6"/>
    </row>
    <row r="48" spans="1:15" ht="15.75" customHeight="1">
      <c r="A48" s="3" t="s">
        <v>22</v>
      </c>
      <c r="B48" s="3" t="s">
        <v>183</v>
      </c>
      <c r="C48" s="40" t="s">
        <v>184</v>
      </c>
      <c r="D48" s="3" t="s">
        <v>222</v>
      </c>
      <c r="E48" s="3" t="s">
        <v>186</v>
      </c>
      <c r="F48" s="3" t="s">
        <v>223</v>
      </c>
      <c r="G48" s="4">
        <v>0.4861111111111111</v>
      </c>
      <c r="H48" s="5">
        <v>45084</v>
      </c>
      <c r="I48" s="6"/>
      <c r="J48" s="6"/>
      <c r="K48" s="6"/>
      <c r="L48" s="6"/>
      <c r="M48" s="6"/>
      <c r="N48" s="6"/>
      <c r="O48" s="6"/>
    </row>
    <row r="49" spans="1:15" ht="15.75" customHeight="1">
      <c r="A49" s="3" t="s">
        <v>22</v>
      </c>
      <c r="B49" s="3" t="s">
        <v>188</v>
      </c>
      <c r="C49" s="3" t="s">
        <v>186</v>
      </c>
      <c r="D49" s="3" t="s">
        <v>186</v>
      </c>
      <c r="E49" s="19"/>
      <c r="F49" s="6"/>
      <c r="G49" s="4">
        <v>0.4861111111111111</v>
      </c>
      <c r="H49" s="5">
        <v>45084</v>
      </c>
      <c r="I49" s="6"/>
      <c r="J49" s="6"/>
      <c r="K49" s="6"/>
      <c r="L49" s="6"/>
      <c r="M49" s="6"/>
      <c r="N49" s="6"/>
      <c r="O49" s="6"/>
    </row>
    <row r="50" spans="1:15" ht="15.75" customHeight="1">
      <c r="A50" s="3" t="s">
        <v>22</v>
      </c>
      <c r="B50" s="3" t="s">
        <v>190</v>
      </c>
      <c r="C50" s="3" t="s">
        <v>186</v>
      </c>
      <c r="D50" s="3" t="s">
        <v>186</v>
      </c>
      <c r="E50" s="19"/>
      <c r="F50" s="19"/>
      <c r="G50" s="4">
        <v>0.4861111111111111</v>
      </c>
      <c r="H50" s="5">
        <v>45084</v>
      </c>
      <c r="I50" s="6"/>
      <c r="J50" s="6"/>
      <c r="K50" s="6"/>
      <c r="L50" s="6"/>
      <c r="M50" s="6"/>
      <c r="N50" s="6"/>
      <c r="O50" s="6"/>
    </row>
    <row r="51" spans="1:15" ht="15.75" customHeight="1">
      <c r="A51" s="3" t="s">
        <v>24</v>
      </c>
      <c r="B51" s="3" t="s">
        <v>183</v>
      </c>
      <c r="C51" s="40" t="s">
        <v>184</v>
      </c>
      <c r="D51" s="23">
        <v>0</v>
      </c>
      <c r="E51" s="3" t="s">
        <v>224</v>
      </c>
      <c r="F51" s="3" t="s">
        <v>214</v>
      </c>
      <c r="G51" s="4">
        <v>0.50694444444444442</v>
      </c>
      <c r="H51" s="5">
        <v>45084</v>
      </c>
      <c r="I51" s="6"/>
      <c r="J51" s="6"/>
      <c r="K51" s="6"/>
      <c r="L51" s="6"/>
      <c r="M51" s="6"/>
      <c r="N51" s="6"/>
      <c r="O51" s="6"/>
    </row>
    <row r="52" spans="1:15" ht="15.75" customHeight="1">
      <c r="A52" s="3" t="s">
        <v>24</v>
      </c>
      <c r="B52" s="3" t="s">
        <v>188</v>
      </c>
      <c r="C52" s="40" t="s">
        <v>184</v>
      </c>
      <c r="D52" s="3" t="s">
        <v>225</v>
      </c>
      <c r="E52" s="19"/>
      <c r="F52" s="6"/>
      <c r="G52" s="4">
        <v>0.50694444444444442</v>
      </c>
      <c r="H52" s="5">
        <v>45084</v>
      </c>
      <c r="I52" s="6"/>
      <c r="J52" s="6"/>
      <c r="K52" s="6"/>
      <c r="L52" s="6"/>
      <c r="M52" s="6"/>
      <c r="N52" s="6"/>
      <c r="O52" s="6"/>
    </row>
    <row r="53" spans="1:15" ht="15.75" customHeight="1">
      <c r="A53" s="3" t="s">
        <v>24</v>
      </c>
      <c r="B53" s="3" t="s">
        <v>190</v>
      </c>
      <c r="C53" s="40" t="s">
        <v>184</v>
      </c>
      <c r="D53" s="23">
        <v>0</v>
      </c>
      <c r="E53" s="19"/>
      <c r="F53" s="19"/>
      <c r="G53" s="4">
        <v>0.50694444444444442</v>
      </c>
      <c r="H53" s="5">
        <v>45084</v>
      </c>
      <c r="I53" s="6"/>
      <c r="J53" s="6"/>
      <c r="K53" s="6"/>
      <c r="L53" s="6"/>
      <c r="M53" s="6"/>
      <c r="N53" s="6"/>
      <c r="O53" s="6"/>
    </row>
    <row r="54" spans="1:15" ht="15.75" customHeight="1">
      <c r="A54" s="3" t="s">
        <v>25</v>
      </c>
      <c r="B54" s="3" t="s">
        <v>183</v>
      </c>
      <c r="C54" s="37" t="s">
        <v>208</v>
      </c>
      <c r="D54" s="3" t="s">
        <v>226</v>
      </c>
      <c r="E54" s="3" t="s">
        <v>186</v>
      </c>
      <c r="F54" s="3" t="s">
        <v>187</v>
      </c>
      <c r="G54" s="4">
        <v>0.55138888888888893</v>
      </c>
      <c r="H54" s="5">
        <v>45084</v>
      </c>
      <c r="I54" s="6"/>
      <c r="J54" s="6"/>
      <c r="K54" s="6"/>
      <c r="L54" s="6"/>
      <c r="M54" s="6"/>
      <c r="N54" s="6"/>
      <c r="O54" s="6"/>
    </row>
    <row r="55" spans="1:15" ht="15.75" customHeight="1">
      <c r="A55" s="3" t="s">
        <v>25</v>
      </c>
      <c r="B55" s="3" t="s">
        <v>188</v>
      </c>
      <c r="C55" s="40" t="s">
        <v>184</v>
      </c>
      <c r="D55" s="23">
        <v>0</v>
      </c>
      <c r="E55" s="19"/>
      <c r="F55" s="6"/>
      <c r="G55" s="4">
        <v>0.55138888888888893</v>
      </c>
      <c r="H55" s="5">
        <v>45084</v>
      </c>
      <c r="I55" s="6"/>
      <c r="J55" s="6"/>
      <c r="K55" s="6"/>
      <c r="L55" s="6"/>
      <c r="M55" s="6"/>
      <c r="N55" s="6"/>
      <c r="O55" s="6"/>
    </row>
    <row r="56" spans="1:15" ht="15.75" customHeight="1">
      <c r="A56" s="3" t="s">
        <v>25</v>
      </c>
      <c r="B56" s="3" t="s">
        <v>190</v>
      </c>
      <c r="C56" s="40" t="s">
        <v>184</v>
      </c>
      <c r="D56" s="3" t="s">
        <v>227</v>
      </c>
      <c r="E56" s="19"/>
      <c r="F56" s="19"/>
      <c r="G56" s="4">
        <v>0.55138888888888893</v>
      </c>
      <c r="H56" s="5">
        <v>45084</v>
      </c>
      <c r="I56" s="6"/>
      <c r="J56" s="6"/>
      <c r="K56" s="6"/>
      <c r="L56" s="6"/>
      <c r="M56" s="6"/>
      <c r="N56" s="6"/>
      <c r="O56" s="6"/>
    </row>
    <row r="57" spans="1:15" ht="15.75" customHeight="1">
      <c r="A57" s="3" t="s">
        <v>26</v>
      </c>
      <c r="B57" s="3" t="s">
        <v>183</v>
      </c>
      <c r="C57" s="40" t="s">
        <v>184</v>
      </c>
      <c r="D57" s="3" t="s">
        <v>228</v>
      </c>
      <c r="E57" s="3" t="s">
        <v>186</v>
      </c>
      <c r="F57" s="3" t="s">
        <v>187</v>
      </c>
      <c r="G57" s="4">
        <v>0.56388888888888888</v>
      </c>
      <c r="H57" s="5">
        <v>45084</v>
      </c>
      <c r="I57" s="6"/>
      <c r="J57" s="6"/>
      <c r="K57" s="6"/>
      <c r="L57" s="6"/>
      <c r="M57" s="6"/>
      <c r="N57" s="6"/>
      <c r="O57" s="6"/>
    </row>
    <row r="58" spans="1:15" ht="15.75" customHeight="1">
      <c r="A58" s="3" t="s">
        <v>26</v>
      </c>
      <c r="B58" s="3" t="s">
        <v>188</v>
      </c>
      <c r="C58" s="40" t="s">
        <v>184</v>
      </c>
      <c r="D58" s="3" t="s">
        <v>229</v>
      </c>
      <c r="E58" s="19"/>
      <c r="F58" s="6"/>
      <c r="G58" s="4">
        <v>0.56388888888888888</v>
      </c>
      <c r="H58" s="5">
        <v>45084</v>
      </c>
      <c r="I58" s="6"/>
      <c r="J58" s="6"/>
      <c r="K58" s="6"/>
      <c r="L58" s="6"/>
      <c r="M58" s="6"/>
      <c r="N58" s="6"/>
      <c r="O58" s="6"/>
    </row>
    <row r="59" spans="1:15" ht="15.75" customHeight="1">
      <c r="A59" s="3" t="s">
        <v>26</v>
      </c>
      <c r="B59" s="3" t="s">
        <v>190</v>
      </c>
      <c r="C59" s="40" t="s">
        <v>184</v>
      </c>
      <c r="D59" s="3" t="s">
        <v>230</v>
      </c>
      <c r="E59" s="19"/>
      <c r="F59" s="19"/>
      <c r="G59" s="4">
        <v>0.56388888888888888</v>
      </c>
      <c r="H59" s="5">
        <v>45084</v>
      </c>
      <c r="I59" s="6"/>
      <c r="J59" s="6"/>
      <c r="K59" s="6"/>
      <c r="L59" s="6"/>
      <c r="M59" s="6"/>
      <c r="N59" s="6"/>
      <c r="O59" s="6"/>
    </row>
    <row r="60" spans="1:15" ht="15.75" customHeight="1">
      <c r="A60" s="3" t="s">
        <v>149</v>
      </c>
      <c r="B60" s="3" t="s">
        <v>183</v>
      </c>
      <c r="C60" s="40" t="s">
        <v>184</v>
      </c>
      <c r="D60" s="23">
        <v>0</v>
      </c>
      <c r="E60" s="3" t="s">
        <v>186</v>
      </c>
      <c r="F60" s="3" t="s">
        <v>187</v>
      </c>
      <c r="G60" s="4">
        <v>0.59027777777777779</v>
      </c>
      <c r="H60" s="5">
        <v>45084</v>
      </c>
      <c r="I60" s="6"/>
      <c r="J60" s="6"/>
      <c r="K60" s="6"/>
      <c r="L60" s="6"/>
      <c r="M60" s="6"/>
      <c r="N60" s="6"/>
      <c r="O60" s="6"/>
    </row>
    <row r="61" spans="1:15" ht="15.75" customHeight="1">
      <c r="A61" s="3" t="s">
        <v>149</v>
      </c>
      <c r="B61" s="3" t="s">
        <v>188</v>
      </c>
      <c r="C61" s="40" t="s">
        <v>184</v>
      </c>
      <c r="D61" s="23">
        <v>0</v>
      </c>
      <c r="E61" s="19"/>
      <c r="F61" s="6"/>
      <c r="G61" s="4">
        <v>0.59027777777777779</v>
      </c>
      <c r="H61" s="5">
        <v>45084</v>
      </c>
      <c r="I61" s="6"/>
      <c r="J61" s="6"/>
      <c r="K61" s="6"/>
      <c r="L61" s="6"/>
      <c r="M61" s="6"/>
      <c r="N61" s="6"/>
      <c r="O61" s="6"/>
    </row>
    <row r="62" spans="1:15" ht="15.75" customHeight="1">
      <c r="A62" s="3" t="s">
        <v>149</v>
      </c>
      <c r="B62" s="3" t="s">
        <v>190</v>
      </c>
      <c r="C62" s="40" t="s">
        <v>184</v>
      </c>
      <c r="D62" s="23">
        <v>0</v>
      </c>
      <c r="E62" s="19"/>
      <c r="F62" s="19"/>
      <c r="G62" s="4">
        <v>0.59027777777777779</v>
      </c>
      <c r="H62" s="5">
        <v>45084</v>
      </c>
      <c r="I62" s="6"/>
      <c r="J62" s="6"/>
      <c r="K62" s="6"/>
      <c r="L62" s="6"/>
      <c r="M62" s="6"/>
      <c r="N62" s="6"/>
      <c r="O62" s="6"/>
    </row>
    <row r="63" spans="1:15" ht="15.75" customHeight="1">
      <c r="A63" s="21" t="s">
        <v>1</v>
      </c>
      <c r="B63" s="19"/>
      <c r="C63" s="21" t="s">
        <v>276</v>
      </c>
      <c r="D63" s="21" t="s">
        <v>179</v>
      </c>
      <c r="E63" s="21" t="s">
        <v>180</v>
      </c>
      <c r="F63" s="21" t="s">
        <v>181</v>
      </c>
      <c r="G63" s="21" t="s">
        <v>2</v>
      </c>
      <c r="H63" s="21" t="s">
        <v>3</v>
      </c>
      <c r="I63" s="6"/>
      <c r="J63" s="6"/>
      <c r="K63" s="6"/>
      <c r="L63" s="6"/>
      <c r="M63" s="6"/>
      <c r="N63" s="6"/>
      <c r="O63" s="6"/>
    </row>
    <row r="64" spans="1:15" ht="15.75" customHeight="1">
      <c r="A64" s="3" t="s">
        <v>4</v>
      </c>
      <c r="B64" s="3" t="s">
        <v>183</v>
      </c>
      <c r="C64" s="40" t="s">
        <v>184</v>
      </c>
      <c r="D64" s="3" t="s">
        <v>231</v>
      </c>
      <c r="E64" s="3" t="s">
        <v>186</v>
      </c>
      <c r="F64" s="3" t="s">
        <v>187</v>
      </c>
      <c r="G64" s="4">
        <v>0.31874999999999998</v>
      </c>
      <c r="H64" s="5">
        <v>45103</v>
      </c>
      <c r="I64" s="6"/>
      <c r="J64" s="6"/>
      <c r="K64" s="6"/>
      <c r="L64" s="6"/>
      <c r="M64" s="6"/>
      <c r="N64" s="6"/>
      <c r="O64" s="6"/>
    </row>
    <row r="65" spans="1:15" ht="15.75" customHeight="1">
      <c r="A65" s="3" t="s">
        <v>4</v>
      </c>
      <c r="B65" s="3" t="s">
        <v>188</v>
      </c>
      <c r="C65" s="3" t="s">
        <v>186</v>
      </c>
      <c r="D65" s="3" t="s">
        <v>186</v>
      </c>
      <c r="E65" s="19"/>
      <c r="F65" s="6"/>
      <c r="G65" s="4">
        <v>0.31874999999999998</v>
      </c>
      <c r="H65" s="5">
        <v>45103</v>
      </c>
      <c r="I65" s="6"/>
      <c r="J65" s="6"/>
      <c r="K65" s="6"/>
      <c r="L65" s="6"/>
      <c r="M65" s="6"/>
      <c r="N65" s="6"/>
      <c r="O65" s="6"/>
    </row>
    <row r="66" spans="1:15" ht="15.75" customHeight="1">
      <c r="A66" s="3" t="s">
        <v>4</v>
      </c>
      <c r="B66" s="3" t="s">
        <v>190</v>
      </c>
      <c r="C66" s="40" t="s">
        <v>184</v>
      </c>
      <c r="D66" s="23">
        <v>0</v>
      </c>
      <c r="E66" s="19"/>
      <c r="F66" s="19"/>
      <c r="G66" s="4">
        <v>0.31874999999999998</v>
      </c>
      <c r="H66" s="5">
        <v>45103</v>
      </c>
      <c r="I66" s="6"/>
      <c r="J66" s="6"/>
      <c r="K66" s="6"/>
      <c r="L66" s="6"/>
      <c r="M66" s="6"/>
      <c r="N66" s="6"/>
      <c r="O66" s="6"/>
    </row>
    <row r="67" spans="1:15" ht="15.75" customHeight="1">
      <c r="A67" s="3" t="s">
        <v>5</v>
      </c>
      <c r="B67" s="3" t="s">
        <v>183</v>
      </c>
      <c r="C67" s="41" t="s">
        <v>191</v>
      </c>
      <c r="D67" s="3" t="s">
        <v>232</v>
      </c>
      <c r="E67" s="3" t="s">
        <v>186</v>
      </c>
      <c r="F67" s="3" t="s">
        <v>187</v>
      </c>
      <c r="G67" s="4">
        <v>0.34861111111111109</v>
      </c>
      <c r="H67" s="5">
        <v>45103</v>
      </c>
      <c r="I67" s="6"/>
      <c r="J67" s="6"/>
      <c r="K67" s="6"/>
      <c r="L67" s="6"/>
      <c r="M67" s="6"/>
      <c r="N67" s="6"/>
      <c r="O67" s="6"/>
    </row>
    <row r="68" spans="1:15" ht="15.75" customHeight="1">
      <c r="A68" s="3" t="s">
        <v>5</v>
      </c>
      <c r="B68" s="3" t="s">
        <v>188</v>
      </c>
      <c r="C68" s="3" t="s">
        <v>186</v>
      </c>
      <c r="D68" s="3" t="s">
        <v>186</v>
      </c>
      <c r="E68" s="19"/>
      <c r="F68" s="6"/>
      <c r="G68" s="4">
        <v>0.34861111111111109</v>
      </c>
      <c r="H68" s="5">
        <v>45103</v>
      </c>
      <c r="I68" s="6"/>
      <c r="J68" s="6"/>
      <c r="K68" s="6"/>
      <c r="L68" s="6"/>
      <c r="M68" s="6"/>
      <c r="N68" s="6"/>
      <c r="O68" s="6"/>
    </row>
    <row r="69" spans="1:15" ht="15.75" customHeight="1">
      <c r="A69" s="3" t="s">
        <v>5</v>
      </c>
      <c r="B69" s="3" t="s">
        <v>190</v>
      </c>
      <c r="C69" s="40" t="s">
        <v>184</v>
      </c>
      <c r="D69" s="3" t="s">
        <v>207</v>
      </c>
      <c r="E69" s="19"/>
      <c r="F69" s="19"/>
      <c r="G69" s="4">
        <v>0.34861111111111109</v>
      </c>
      <c r="H69" s="5">
        <v>45103</v>
      </c>
      <c r="I69" s="6"/>
      <c r="J69" s="6"/>
      <c r="K69" s="6"/>
      <c r="L69" s="6"/>
      <c r="M69" s="6"/>
      <c r="N69" s="6"/>
      <c r="O69" s="6"/>
    </row>
    <row r="70" spans="1:15" ht="15.75" customHeight="1">
      <c r="A70" s="3" t="s">
        <v>7</v>
      </c>
      <c r="B70" s="3" t="s">
        <v>183</v>
      </c>
      <c r="C70" s="40" t="s">
        <v>184</v>
      </c>
      <c r="D70" s="3" t="s">
        <v>233</v>
      </c>
      <c r="E70" s="3" t="s">
        <v>186</v>
      </c>
      <c r="F70" s="3" t="s">
        <v>187</v>
      </c>
      <c r="G70" s="4">
        <v>0.3923611111111111</v>
      </c>
      <c r="H70" s="5">
        <v>45103</v>
      </c>
      <c r="I70" s="6"/>
      <c r="J70" s="6"/>
      <c r="K70" s="6"/>
      <c r="L70" s="6"/>
      <c r="M70" s="6"/>
      <c r="N70" s="6"/>
      <c r="O70" s="6"/>
    </row>
    <row r="71" spans="1:15" ht="15.75" customHeight="1">
      <c r="A71" s="3" t="s">
        <v>7</v>
      </c>
      <c r="B71" s="3" t="s">
        <v>188</v>
      </c>
      <c r="C71" s="3" t="s">
        <v>186</v>
      </c>
      <c r="D71" s="3" t="s">
        <v>186</v>
      </c>
      <c r="E71" s="19"/>
      <c r="F71" s="6"/>
      <c r="G71" s="4">
        <v>0.3923611111111111</v>
      </c>
      <c r="H71" s="5">
        <v>45103</v>
      </c>
      <c r="I71" s="6"/>
      <c r="J71" s="6"/>
      <c r="K71" s="6"/>
      <c r="L71" s="6"/>
      <c r="M71" s="6"/>
      <c r="N71" s="6"/>
      <c r="O71" s="6"/>
    </row>
    <row r="72" spans="1:15" ht="15.75" customHeight="1">
      <c r="A72" s="3" t="s">
        <v>7</v>
      </c>
      <c r="B72" s="3" t="s">
        <v>190</v>
      </c>
      <c r="C72" s="40" t="s">
        <v>184</v>
      </c>
      <c r="D72" s="23">
        <v>0</v>
      </c>
      <c r="E72" s="19"/>
      <c r="F72" s="19"/>
      <c r="G72" s="4">
        <v>0.3923611111111111</v>
      </c>
      <c r="H72" s="5">
        <v>45103</v>
      </c>
      <c r="I72" s="6"/>
      <c r="J72" s="6"/>
      <c r="K72" s="6"/>
      <c r="L72" s="6"/>
      <c r="M72" s="6"/>
      <c r="N72" s="6"/>
      <c r="O72" s="6"/>
    </row>
    <row r="73" spans="1:15" ht="15.75" customHeight="1">
      <c r="A73" s="3" t="s">
        <v>8</v>
      </c>
      <c r="B73" s="3" t="s">
        <v>183</v>
      </c>
      <c r="C73" s="40" t="s">
        <v>184</v>
      </c>
      <c r="D73" s="23">
        <v>0</v>
      </c>
      <c r="E73" s="3" t="s">
        <v>234</v>
      </c>
      <c r="F73" s="3" t="s">
        <v>214</v>
      </c>
      <c r="G73" s="4">
        <v>0.41388888888888886</v>
      </c>
      <c r="H73" s="5">
        <v>45103</v>
      </c>
      <c r="I73" s="6"/>
      <c r="J73" s="6"/>
      <c r="K73" s="6"/>
      <c r="L73" s="6"/>
      <c r="M73" s="6"/>
      <c r="N73" s="6"/>
      <c r="O73" s="6"/>
    </row>
    <row r="74" spans="1:15" ht="15.75" customHeight="1">
      <c r="A74" s="3" t="s">
        <v>8</v>
      </c>
      <c r="B74" s="3" t="s">
        <v>188</v>
      </c>
      <c r="C74" s="3" t="s">
        <v>186</v>
      </c>
      <c r="D74" s="3" t="s">
        <v>186</v>
      </c>
      <c r="E74" s="19"/>
      <c r="F74" s="6"/>
      <c r="G74" s="4">
        <v>0.41388888888888886</v>
      </c>
      <c r="H74" s="5">
        <v>45103</v>
      </c>
      <c r="I74" s="6"/>
      <c r="J74" s="6"/>
      <c r="K74" s="6"/>
      <c r="L74" s="6"/>
      <c r="M74" s="6"/>
      <c r="N74" s="6"/>
      <c r="O74" s="6"/>
    </row>
    <row r="75" spans="1:15" ht="15.75" customHeight="1">
      <c r="A75" s="3" t="s">
        <v>8</v>
      </c>
      <c r="B75" s="3" t="s">
        <v>190</v>
      </c>
      <c r="C75" s="40" t="s">
        <v>184</v>
      </c>
      <c r="D75" s="23">
        <v>0</v>
      </c>
      <c r="E75" s="19"/>
      <c r="F75" s="19"/>
      <c r="G75" s="4">
        <v>0.41388888888888886</v>
      </c>
      <c r="H75" s="5">
        <v>45103</v>
      </c>
      <c r="I75" s="6"/>
      <c r="J75" s="6"/>
      <c r="K75" s="6"/>
      <c r="L75" s="6"/>
      <c r="M75" s="6"/>
      <c r="N75" s="6"/>
      <c r="O75" s="6"/>
    </row>
    <row r="76" spans="1:15" ht="15.75" customHeight="1">
      <c r="A76" s="3" t="s">
        <v>9</v>
      </c>
      <c r="B76" s="3" t="s">
        <v>183</v>
      </c>
      <c r="C76" s="40" t="s">
        <v>184</v>
      </c>
      <c r="D76" s="3" t="s">
        <v>235</v>
      </c>
      <c r="E76" s="3" t="s">
        <v>186</v>
      </c>
      <c r="F76" s="3" t="s">
        <v>195</v>
      </c>
      <c r="G76" s="4">
        <v>0.43055555555555558</v>
      </c>
      <c r="H76" s="5">
        <v>45103</v>
      </c>
      <c r="I76" s="6"/>
      <c r="J76" s="6"/>
      <c r="K76" s="6"/>
      <c r="L76" s="6"/>
      <c r="M76" s="6"/>
      <c r="N76" s="6"/>
      <c r="O76" s="6"/>
    </row>
    <row r="77" spans="1:15" ht="15.75" customHeight="1">
      <c r="A77" s="3" t="s">
        <v>9</v>
      </c>
      <c r="B77" s="3" t="s">
        <v>188</v>
      </c>
      <c r="C77" s="3" t="s">
        <v>186</v>
      </c>
      <c r="D77" s="3" t="s">
        <v>186</v>
      </c>
      <c r="E77" s="19"/>
      <c r="F77" s="6"/>
      <c r="G77" s="4">
        <v>0.43055555555555558</v>
      </c>
      <c r="H77" s="5">
        <v>45103</v>
      </c>
      <c r="I77" s="6"/>
      <c r="J77" s="6"/>
      <c r="K77" s="6"/>
      <c r="L77" s="6"/>
      <c r="M77" s="6"/>
      <c r="N77" s="6"/>
      <c r="O77" s="6"/>
    </row>
    <row r="78" spans="1:15" ht="15.75" customHeight="1">
      <c r="A78" s="3" t="s">
        <v>9</v>
      </c>
      <c r="B78" s="3" t="s">
        <v>190</v>
      </c>
      <c r="C78" s="3" t="s">
        <v>28</v>
      </c>
      <c r="D78" s="3" t="s">
        <v>28</v>
      </c>
      <c r="E78" s="19"/>
      <c r="F78" s="19"/>
      <c r="G78" s="4">
        <v>0.43055555555555558</v>
      </c>
      <c r="H78" s="5">
        <v>45103</v>
      </c>
      <c r="I78" s="6"/>
      <c r="J78" s="6"/>
      <c r="K78" s="6"/>
      <c r="L78" s="6"/>
      <c r="M78" s="6"/>
      <c r="N78" s="6"/>
      <c r="O78" s="6"/>
    </row>
    <row r="79" spans="1:15" ht="15.75" customHeight="1">
      <c r="A79" s="3" t="s">
        <v>11</v>
      </c>
      <c r="B79" s="3" t="s">
        <v>183</v>
      </c>
      <c r="C79" s="40" t="s">
        <v>184</v>
      </c>
      <c r="D79" s="23">
        <v>0</v>
      </c>
      <c r="E79" s="3" t="s">
        <v>186</v>
      </c>
      <c r="F79" s="3" t="s">
        <v>221</v>
      </c>
      <c r="G79" s="4">
        <v>0.45833333333333331</v>
      </c>
      <c r="H79" s="5">
        <v>45103</v>
      </c>
      <c r="I79" s="6"/>
      <c r="J79" s="6"/>
      <c r="K79" s="6"/>
      <c r="L79" s="6"/>
      <c r="M79" s="6"/>
      <c r="N79" s="6"/>
      <c r="O79" s="6"/>
    </row>
    <row r="80" spans="1:15" ht="15.75" customHeight="1">
      <c r="A80" s="3" t="s">
        <v>11</v>
      </c>
      <c r="B80" s="3" t="s">
        <v>188</v>
      </c>
      <c r="C80" s="3" t="s">
        <v>186</v>
      </c>
      <c r="D80" s="3" t="s">
        <v>186</v>
      </c>
      <c r="E80" s="19"/>
      <c r="F80" s="6"/>
      <c r="G80" s="4">
        <v>0.45833333333333331</v>
      </c>
      <c r="H80" s="5">
        <v>45103</v>
      </c>
      <c r="I80" s="6"/>
      <c r="J80" s="6"/>
      <c r="K80" s="6"/>
      <c r="L80" s="6"/>
      <c r="M80" s="6"/>
      <c r="N80" s="6"/>
      <c r="O80" s="6"/>
    </row>
    <row r="81" spans="1:15" ht="15.75" customHeight="1">
      <c r="A81" s="3" t="s">
        <v>11</v>
      </c>
      <c r="B81" s="3" t="s">
        <v>190</v>
      </c>
      <c r="C81" s="40" t="s">
        <v>184</v>
      </c>
      <c r="D81" s="3" t="s">
        <v>236</v>
      </c>
      <c r="E81" s="19"/>
      <c r="F81" s="19"/>
      <c r="G81" s="4">
        <v>0.45833333333333331</v>
      </c>
      <c r="H81" s="5">
        <v>45103</v>
      </c>
      <c r="I81" s="6"/>
      <c r="J81" s="6"/>
      <c r="K81" s="6"/>
      <c r="L81" s="6"/>
      <c r="M81" s="6"/>
      <c r="N81" s="6"/>
      <c r="O81" s="6"/>
    </row>
    <row r="82" spans="1:15" ht="15.75" customHeight="1">
      <c r="A82" s="3" t="s">
        <v>12</v>
      </c>
      <c r="B82" s="3" t="s">
        <v>183</v>
      </c>
      <c r="C82" s="40" t="s">
        <v>184</v>
      </c>
      <c r="D82" s="3" t="s">
        <v>237</v>
      </c>
      <c r="E82" s="3" t="s">
        <v>186</v>
      </c>
      <c r="F82" s="3" t="s">
        <v>195</v>
      </c>
      <c r="G82" s="4">
        <v>0.48125000000000001</v>
      </c>
      <c r="H82" s="5">
        <v>45103</v>
      </c>
      <c r="I82" s="6"/>
      <c r="J82" s="6"/>
      <c r="K82" s="6"/>
      <c r="L82" s="6"/>
      <c r="M82" s="6"/>
      <c r="N82" s="6"/>
      <c r="O82" s="6"/>
    </row>
    <row r="83" spans="1:15" ht="15.75" customHeight="1">
      <c r="A83" s="3" t="s">
        <v>12</v>
      </c>
      <c r="B83" s="3" t="s">
        <v>188</v>
      </c>
      <c r="C83" s="3" t="s">
        <v>186</v>
      </c>
      <c r="D83" s="3" t="s">
        <v>186</v>
      </c>
      <c r="E83" s="19"/>
      <c r="F83" s="6"/>
      <c r="G83" s="4">
        <v>0.48125000000000001</v>
      </c>
      <c r="H83" s="5">
        <v>45103</v>
      </c>
      <c r="I83" s="6"/>
      <c r="J83" s="6"/>
      <c r="K83" s="6"/>
      <c r="L83" s="6"/>
      <c r="M83" s="6"/>
      <c r="N83" s="6"/>
      <c r="O83" s="6"/>
    </row>
    <row r="84" spans="1:15" ht="15.75" customHeight="1">
      <c r="A84" s="3" t="s">
        <v>12</v>
      </c>
      <c r="B84" s="3" t="s">
        <v>190</v>
      </c>
      <c r="C84" s="3" t="s">
        <v>28</v>
      </c>
      <c r="D84" s="3" t="s">
        <v>28</v>
      </c>
      <c r="E84" s="19"/>
      <c r="F84" s="19"/>
      <c r="G84" s="4">
        <v>0.48125000000000001</v>
      </c>
      <c r="H84" s="5">
        <v>45103</v>
      </c>
      <c r="I84" s="6"/>
      <c r="J84" s="6"/>
      <c r="K84" s="6"/>
      <c r="L84" s="6"/>
      <c r="M84" s="6"/>
      <c r="N84" s="6"/>
      <c r="O84" s="6"/>
    </row>
    <row r="85" spans="1:15" ht="15.75" customHeight="1">
      <c r="A85" s="3" t="s">
        <v>14</v>
      </c>
      <c r="B85" s="3" t="s">
        <v>183</v>
      </c>
      <c r="C85" s="40" t="s">
        <v>184</v>
      </c>
      <c r="D85" s="3" t="s">
        <v>238</v>
      </c>
      <c r="E85" s="3" t="s">
        <v>186</v>
      </c>
      <c r="F85" s="3" t="s">
        <v>195</v>
      </c>
      <c r="G85" s="4">
        <v>0.49166666666666664</v>
      </c>
      <c r="H85" s="5">
        <v>45103</v>
      </c>
      <c r="I85" s="6"/>
      <c r="J85" s="6"/>
      <c r="K85" s="6"/>
      <c r="L85" s="6"/>
      <c r="M85" s="6"/>
      <c r="N85" s="6"/>
      <c r="O85" s="6"/>
    </row>
    <row r="86" spans="1:15" ht="15.75" customHeight="1">
      <c r="A86" s="3" t="s">
        <v>14</v>
      </c>
      <c r="B86" s="3" t="s">
        <v>188</v>
      </c>
      <c r="C86" s="3" t="s">
        <v>186</v>
      </c>
      <c r="D86" s="3" t="s">
        <v>186</v>
      </c>
      <c r="E86" s="19"/>
      <c r="F86" s="6"/>
      <c r="G86" s="4">
        <v>0.49166666666666664</v>
      </c>
      <c r="H86" s="5">
        <v>45103</v>
      </c>
      <c r="I86" s="6"/>
      <c r="J86" s="6"/>
      <c r="K86" s="6"/>
      <c r="L86" s="6"/>
      <c r="M86" s="6"/>
      <c r="N86" s="6"/>
      <c r="O86" s="6"/>
    </row>
    <row r="87" spans="1:15" ht="15.75" customHeight="1">
      <c r="A87" s="3" t="s">
        <v>14</v>
      </c>
      <c r="B87" s="3" t="s">
        <v>190</v>
      </c>
      <c r="C87" s="3" t="s">
        <v>28</v>
      </c>
      <c r="D87" s="3" t="s">
        <v>28</v>
      </c>
      <c r="E87" s="19"/>
      <c r="F87" s="19"/>
      <c r="G87" s="4">
        <v>0.49166666666666664</v>
      </c>
      <c r="H87" s="5">
        <v>45103</v>
      </c>
      <c r="I87" s="6"/>
      <c r="J87" s="6"/>
      <c r="K87" s="6"/>
      <c r="L87" s="6"/>
      <c r="M87" s="6"/>
      <c r="N87" s="6"/>
      <c r="O87" s="6"/>
    </row>
    <row r="88" spans="1:15" ht="15.75" customHeight="1">
      <c r="A88" s="3" t="s">
        <v>203</v>
      </c>
      <c r="B88" s="3" t="s">
        <v>183</v>
      </c>
      <c r="C88" s="41" t="s">
        <v>191</v>
      </c>
      <c r="D88" s="3" t="s">
        <v>239</v>
      </c>
      <c r="E88" s="3" t="s">
        <v>186</v>
      </c>
      <c r="F88" s="3" t="s">
        <v>195</v>
      </c>
      <c r="G88" s="4">
        <v>0.51111111111111107</v>
      </c>
      <c r="H88" s="5">
        <v>45103</v>
      </c>
      <c r="I88" s="6"/>
      <c r="J88" s="6"/>
      <c r="K88" s="6"/>
      <c r="L88" s="6"/>
      <c r="M88" s="6"/>
      <c r="N88" s="6"/>
      <c r="O88" s="6"/>
    </row>
    <row r="89" spans="1:15" ht="15.75" customHeight="1">
      <c r="A89" s="3" t="s">
        <v>203</v>
      </c>
      <c r="B89" s="3" t="s">
        <v>188</v>
      </c>
      <c r="C89" s="3" t="s">
        <v>186</v>
      </c>
      <c r="D89" s="3" t="s">
        <v>186</v>
      </c>
      <c r="E89" s="19"/>
      <c r="F89" s="6"/>
      <c r="G89" s="4">
        <v>0.51111111111111107</v>
      </c>
      <c r="H89" s="5">
        <v>45103</v>
      </c>
      <c r="I89" s="6"/>
      <c r="J89" s="6"/>
      <c r="K89" s="6"/>
      <c r="L89" s="6"/>
      <c r="M89" s="6"/>
      <c r="N89" s="6"/>
      <c r="O89" s="6"/>
    </row>
    <row r="90" spans="1:15" ht="15.75" customHeight="1">
      <c r="A90" s="3" t="s">
        <v>203</v>
      </c>
      <c r="B90" s="3" t="s">
        <v>190</v>
      </c>
      <c r="C90" s="3" t="s">
        <v>28</v>
      </c>
      <c r="D90" s="3" t="s">
        <v>28</v>
      </c>
      <c r="E90" s="19"/>
      <c r="F90" s="19"/>
      <c r="G90" s="4">
        <v>0.51111111111111107</v>
      </c>
      <c r="H90" s="5">
        <v>45103</v>
      </c>
      <c r="I90" s="6"/>
      <c r="J90" s="6"/>
      <c r="K90" s="6"/>
      <c r="L90" s="6"/>
      <c r="M90" s="6"/>
      <c r="N90" s="6"/>
      <c r="O90" s="6"/>
    </row>
    <row r="91" spans="1:15" ht="15.75" customHeight="1">
      <c r="A91" s="3" t="s">
        <v>16</v>
      </c>
      <c r="B91" s="3" t="s">
        <v>183</v>
      </c>
      <c r="C91" s="40" t="s">
        <v>184</v>
      </c>
      <c r="D91" s="23">
        <v>0</v>
      </c>
      <c r="E91" s="3" t="s">
        <v>186</v>
      </c>
      <c r="F91" s="3" t="s">
        <v>195</v>
      </c>
      <c r="G91" s="4">
        <v>0.53125</v>
      </c>
      <c r="H91" s="5">
        <v>45103</v>
      </c>
      <c r="I91" s="6"/>
      <c r="J91" s="6"/>
      <c r="K91" s="6"/>
      <c r="L91" s="6"/>
      <c r="M91" s="6"/>
      <c r="N91" s="6"/>
      <c r="O91" s="6"/>
    </row>
    <row r="92" spans="1:15" ht="15.75" customHeight="1">
      <c r="A92" s="3" t="s">
        <v>16</v>
      </c>
      <c r="B92" s="3" t="s">
        <v>188</v>
      </c>
      <c r="C92" s="3" t="s">
        <v>186</v>
      </c>
      <c r="D92" s="3" t="s">
        <v>186</v>
      </c>
      <c r="E92" s="19"/>
      <c r="F92" s="6"/>
      <c r="G92" s="4">
        <v>0.53125</v>
      </c>
      <c r="H92" s="5">
        <v>45103</v>
      </c>
      <c r="I92" s="6"/>
      <c r="J92" s="6"/>
      <c r="K92" s="6"/>
      <c r="L92" s="6"/>
      <c r="M92" s="6"/>
      <c r="N92" s="6"/>
      <c r="O92" s="6"/>
    </row>
    <row r="93" spans="1:15" ht="15.75" customHeight="1">
      <c r="A93" s="3" t="s">
        <v>16</v>
      </c>
      <c r="B93" s="3" t="s">
        <v>190</v>
      </c>
      <c r="C93" s="3" t="s">
        <v>28</v>
      </c>
      <c r="D93" s="3" t="s">
        <v>28</v>
      </c>
      <c r="E93" s="19"/>
      <c r="F93" s="19"/>
      <c r="G93" s="4">
        <v>0.53125</v>
      </c>
      <c r="H93" s="5">
        <v>45103</v>
      </c>
      <c r="I93" s="6"/>
      <c r="J93" s="6"/>
      <c r="K93" s="6"/>
      <c r="L93" s="6"/>
      <c r="M93" s="6"/>
      <c r="N93" s="6"/>
      <c r="O93" s="6"/>
    </row>
    <row r="94" spans="1:15" ht="15.75" customHeight="1">
      <c r="A94" s="3" t="s">
        <v>17</v>
      </c>
      <c r="B94" s="3" t="s">
        <v>183</v>
      </c>
      <c r="C94" s="40" t="s">
        <v>184</v>
      </c>
      <c r="D94" s="3" t="s">
        <v>240</v>
      </c>
      <c r="E94" s="3" t="s">
        <v>186</v>
      </c>
      <c r="F94" s="3" t="s">
        <v>187</v>
      </c>
      <c r="G94" s="4">
        <v>0.54513888888888884</v>
      </c>
      <c r="H94" s="5">
        <v>45103</v>
      </c>
      <c r="I94" s="6"/>
      <c r="J94" s="6"/>
      <c r="K94" s="6"/>
      <c r="L94" s="6"/>
      <c r="M94" s="6"/>
      <c r="N94" s="6"/>
      <c r="O94" s="6"/>
    </row>
    <row r="95" spans="1:15" ht="15.75" customHeight="1">
      <c r="A95" s="3" t="s">
        <v>17</v>
      </c>
      <c r="B95" s="3" t="s">
        <v>188</v>
      </c>
      <c r="C95" s="3" t="s">
        <v>186</v>
      </c>
      <c r="D95" s="3" t="s">
        <v>186</v>
      </c>
      <c r="E95" s="19"/>
      <c r="F95" s="6"/>
      <c r="G95" s="4">
        <v>0.54513888888888884</v>
      </c>
      <c r="H95" s="5">
        <v>45103</v>
      </c>
      <c r="I95" s="6"/>
      <c r="J95" s="6"/>
      <c r="K95" s="6"/>
      <c r="L95" s="6"/>
      <c r="M95" s="6"/>
      <c r="N95" s="6"/>
      <c r="O95" s="6"/>
    </row>
    <row r="96" spans="1:15" ht="15.75" customHeight="1">
      <c r="A96" s="3" t="s">
        <v>17</v>
      </c>
      <c r="B96" s="3" t="s">
        <v>190</v>
      </c>
      <c r="C96" s="40" t="s">
        <v>184</v>
      </c>
      <c r="D96" s="3" t="s">
        <v>241</v>
      </c>
      <c r="E96" s="19"/>
      <c r="F96" s="19"/>
      <c r="G96" s="4">
        <v>0.54513888888888884</v>
      </c>
      <c r="H96" s="5">
        <v>45103</v>
      </c>
      <c r="I96" s="6"/>
      <c r="J96" s="6"/>
      <c r="K96" s="6"/>
      <c r="L96" s="6"/>
      <c r="M96" s="6"/>
      <c r="N96" s="6"/>
      <c r="O96" s="6"/>
    </row>
    <row r="97" spans="1:15" ht="15.75" customHeight="1">
      <c r="A97" s="3" t="s">
        <v>18</v>
      </c>
      <c r="B97" s="3" t="s">
        <v>183</v>
      </c>
      <c r="C97" s="40" t="s">
        <v>184</v>
      </c>
      <c r="D97" s="3" t="s">
        <v>209</v>
      </c>
      <c r="E97" s="3" t="s">
        <v>186</v>
      </c>
      <c r="F97" s="3" t="s">
        <v>187</v>
      </c>
      <c r="G97" s="4">
        <v>0.57847222222222228</v>
      </c>
      <c r="H97" s="5">
        <v>45103</v>
      </c>
      <c r="I97" s="6"/>
      <c r="J97" s="6"/>
      <c r="K97" s="6"/>
      <c r="L97" s="6"/>
      <c r="M97" s="6"/>
      <c r="N97" s="6"/>
      <c r="O97" s="6"/>
    </row>
    <row r="98" spans="1:15" ht="15.75" customHeight="1">
      <c r="A98" s="3" t="s">
        <v>18</v>
      </c>
      <c r="B98" s="3" t="s">
        <v>188</v>
      </c>
      <c r="C98" s="3" t="s">
        <v>186</v>
      </c>
      <c r="D98" s="3" t="s">
        <v>186</v>
      </c>
      <c r="E98" s="19"/>
      <c r="F98" s="6"/>
      <c r="G98" s="4">
        <v>0.57847222222222228</v>
      </c>
      <c r="H98" s="5">
        <v>45103</v>
      </c>
      <c r="I98" s="6"/>
      <c r="J98" s="6"/>
      <c r="K98" s="6"/>
      <c r="L98" s="6"/>
      <c r="M98" s="6"/>
      <c r="N98" s="6"/>
      <c r="O98" s="6"/>
    </row>
    <row r="99" spans="1:15" ht="15.75" customHeight="1">
      <c r="A99" s="3" t="s">
        <v>18</v>
      </c>
      <c r="B99" s="3" t="s">
        <v>190</v>
      </c>
      <c r="C99" s="40" t="s">
        <v>184</v>
      </c>
      <c r="D99" s="3" t="s">
        <v>233</v>
      </c>
      <c r="E99" s="19"/>
      <c r="F99" s="19"/>
      <c r="G99" s="4">
        <v>0.57847222222222228</v>
      </c>
      <c r="H99" s="5">
        <v>45103</v>
      </c>
      <c r="I99" s="6"/>
      <c r="J99" s="6"/>
      <c r="K99" s="6"/>
      <c r="L99" s="6"/>
      <c r="M99" s="6"/>
      <c r="N99" s="6"/>
      <c r="O99" s="6"/>
    </row>
    <row r="100" spans="1:15" ht="15.75" customHeight="1">
      <c r="A100" s="3" t="s">
        <v>55</v>
      </c>
      <c r="B100" s="3" t="s">
        <v>183</v>
      </c>
      <c r="C100" s="40" t="s">
        <v>184</v>
      </c>
      <c r="D100" s="3" t="s">
        <v>242</v>
      </c>
      <c r="E100" s="3" t="s">
        <v>234</v>
      </c>
      <c r="F100" s="3" t="s">
        <v>214</v>
      </c>
      <c r="G100" s="4">
        <v>0.6</v>
      </c>
      <c r="H100" s="5">
        <v>45103</v>
      </c>
      <c r="I100" s="6"/>
      <c r="J100" s="6"/>
      <c r="K100" s="6"/>
      <c r="L100" s="6"/>
      <c r="M100" s="6"/>
      <c r="N100" s="6"/>
      <c r="O100" s="6"/>
    </row>
    <row r="101" spans="1:15" ht="15.75" customHeight="1">
      <c r="A101" s="3" t="s">
        <v>55</v>
      </c>
      <c r="B101" s="3" t="s">
        <v>188</v>
      </c>
      <c r="C101" s="3" t="s">
        <v>186</v>
      </c>
      <c r="D101" s="3" t="s">
        <v>186</v>
      </c>
      <c r="E101" s="19"/>
      <c r="F101" s="6"/>
      <c r="G101" s="4">
        <v>0.6</v>
      </c>
      <c r="H101" s="5">
        <v>45103</v>
      </c>
      <c r="I101" s="6"/>
      <c r="J101" s="6"/>
      <c r="K101" s="6"/>
      <c r="L101" s="6"/>
      <c r="M101" s="6"/>
      <c r="N101" s="6"/>
      <c r="O101" s="6"/>
    </row>
    <row r="102" spans="1:15" ht="15.75" customHeight="1">
      <c r="A102" s="3" t="s">
        <v>55</v>
      </c>
      <c r="B102" s="3" t="s">
        <v>190</v>
      </c>
      <c r="C102" s="40" t="s">
        <v>184</v>
      </c>
      <c r="D102" s="3" t="s">
        <v>243</v>
      </c>
      <c r="E102" s="19"/>
      <c r="F102" s="19"/>
      <c r="G102" s="4">
        <v>0.6</v>
      </c>
      <c r="H102" s="5">
        <v>45103</v>
      </c>
      <c r="I102" s="6"/>
      <c r="J102" s="6"/>
      <c r="K102" s="6"/>
      <c r="L102" s="6"/>
      <c r="M102" s="6"/>
      <c r="N102" s="6"/>
      <c r="O102" s="6"/>
    </row>
    <row r="103" spans="1:15" ht="15.75" customHeight="1">
      <c r="A103" s="3" t="s">
        <v>217</v>
      </c>
      <c r="B103" s="3" t="s">
        <v>183</v>
      </c>
      <c r="C103" s="40" t="s">
        <v>184</v>
      </c>
      <c r="D103" s="23">
        <v>0</v>
      </c>
      <c r="E103" s="3" t="s">
        <v>186</v>
      </c>
      <c r="F103" s="3" t="s">
        <v>187</v>
      </c>
      <c r="G103" s="4">
        <v>0.625</v>
      </c>
      <c r="H103" s="5">
        <v>45103</v>
      </c>
      <c r="I103" s="6"/>
      <c r="J103" s="6"/>
      <c r="K103" s="6"/>
      <c r="L103" s="6"/>
      <c r="M103" s="6"/>
      <c r="N103" s="6"/>
      <c r="O103" s="6"/>
    </row>
    <row r="104" spans="1:15" ht="15.75" customHeight="1">
      <c r="A104" s="3" t="s">
        <v>217</v>
      </c>
      <c r="B104" s="3" t="s">
        <v>188</v>
      </c>
      <c r="C104" s="3" t="s">
        <v>186</v>
      </c>
      <c r="D104" s="3" t="s">
        <v>186</v>
      </c>
      <c r="E104" s="19"/>
      <c r="F104" s="6"/>
      <c r="G104" s="4">
        <v>0.625</v>
      </c>
      <c r="H104" s="5">
        <v>45103</v>
      </c>
      <c r="I104" s="6"/>
      <c r="J104" s="6"/>
      <c r="K104" s="6"/>
      <c r="L104" s="6"/>
      <c r="M104" s="6"/>
      <c r="N104" s="6"/>
      <c r="O104" s="6"/>
    </row>
    <row r="105" spans="1:15" ht="15.75" customHeight="1">
      <c r="A105" s="3" t="s">
        <v>217</v>
      </c>
      <c r="B105" s="3" t="s">
        <v>190</v>
      </c>
      <c r="C105" s="40" t="s">
        <v>184</v>
      </c>
      <c r="D105" s="3" t="s">
        <v>209</v>
      </c>
      <c r="E105" s="19"/>
      <c r="F105" s="19"/>
      <c r="G105" s="4">
        <v>0.625</v>
      </c>
      <c r="H105" s="5">
        <v>45103</v>
      </c>
      <c r="I105" s="6"/>
      <c r="J105" s="6"/>
      <c r="K105" s="6"/>
      <c r="L105" s="6"/>
      <c r="M105" s="6"/>
      <c r="N105" s="6"/>
      <c r="O105" s="6"/>
    </row>
    <row r="106" spans="1:15" ht="15.75" customHeight="1">
      <c r="A106" s="3" t="s">
        <v>21</v>
      </c>
      <c r="B106" s="3" t="s">
        <v>183</v>
      </c>
      <c r="C106" s="40" t="s">
        <v>184</v>
      </c>
      <c r="D106" s="3" t="s">
        <v>206</v>
      </c>
      <c r="E106" s="3" t="s">
        <v>186</v>
      </c>
      <c r="F106" s="3" t="s">
        <v>195</v>
      </c>
      <c r="G106" s="4">
        <v>0.65486111111111112</v>
      </c>
      <c r="H106" s="5">
        <v>45103</v>
      </c>
      <c r="I106" s="6"/>
      <c r="J106" s="6"/>
      <c r="K106" s="6"/>
      <c r="L106" s="6"/>
      <c r="M106" s="6"/>
      <c r="N106" s="6"/>
      <c r="O106" s="6"/>
    </row>
    <row r="107" spans="1:15" ht="15.75" customHeight="1">
      <c r="A107" s="3" t="s">
        <v>21</v>
      </c>
      <c r="B107" s="3" t="s">
        <v>188</v>
      </c>
      <c r="C107" s="3" t="s">
        <v>186</v>
      </c>
      <c r="D107" s="3" t="s">
        <v>186</v>
      </c>
      <c r="E107" s="19"/>
      <c r="F107" s="6"/>
      <c r="G107" s="4">
        <v>0.65486111111111112</v>
      </c>
      <c r="H107" s="5">
        <v>45103</v>
      </c>
      <c r="I107" s="6"/>
      <c r="J107" s="6"/>
      <c r="K107" s="6"/>
      <c r="L107" s="6"/>
      <c r="M107" s="6"/>
      <c r="N107" s="6"/>
      <c r="O107" s="6"/>
    </row>
    <row r="108" spans="1:15" ht="15.75" customHeight="1">
      <c r="A108" s="3" t="s">
        <v>21</v>
      </c>
      <c r="B108" s="3" t="s">
        <v>190</v>
      </c>
      <c r="C108" s="3" t="s">
        <v>28</v>
      </c>
      <c r="D108" s="3" t="s">
        <v>28</v>
      </c>
      <c r="E108" s="19"/>
      <c r="F108" s="19"/>
      <c r="G108" s="4">
        <v>0.65486111111111112</v>
      </c>
      <c r="H108" s="5">
        <v>45103</v>
      </c>
      <c r="I108" s="6"/>
      <c r="J108" s="6"/>
      <c r="K108" s="6"/>
      <c r="L108" s="6"/>
      <c r="M108" s="6"/>
      <c r="N108" s="6"/>
      <c r="O108" s="6"/>
    </row>
    <row r="109" spans="1:15" ht="15.75" customHeight="1">
      <c r="A109" s="3" t="s">
        <v>22</v>
      </c>
      <c r="B109" s="3" t="s">
        <v>183</v>
      </c>
      <c r="C109" s="3" t="s">
        <v>28</v>
      </c>
      <c r="D109" s="3" t="s">
        <v>28</v>
      </c>
      <c r="E109" s="3" t="s">
        <v>186</v>
      </c>
      <c r="F109" s="3" t="s">
        <v>195</v>
      </c>
      <c r="G109" s="4">
        <v>0.68680555555555556</v>
      </c>
      <c r="H109" s="5">
        <v>45103</v>
      </c>
      <c r="I109" s="6"/>
      <c r="J109" s="6"/>
      <c r="K109" s="6"/>
      <c r="L109" s="6"/>
      <c r="M109" s="6"/>
      <c r="N109" s="6"/>
      <c r="O109" s="6"/>
    </row>
    <row r="110" spans="1:15" ht="15.75" customHeight="1">
      <c r="A110" s="3" t="s">
        <v>22</v>
      </c>
      <c r="B110" s="3" t="s">
        <v>188</v>
      </c>
      <c r="C110" s="3" t="s">
        <v>186</v>
      </c>
      <c r="D110" s="3" t="s">
        <v>186</v>
      </c>
      <c r="E110" s="19"/>
      <c r="F110" s="6"/>
      <c r="G110" s="4">
        <v>0.68680555555555556</v>
      </c>
      <c r="H110" s="5">
        <v>45103</v>
      </c>
      <c r="I110" s="6"/>
      <c r="J110" s="6"/>
      <c r="K110" s="6"/>
      <c r="L110" s="6"/>
      <c r="M110" s="6"/>
      <c r="N110" s="6"/>
      <c r="O110" s="6"/>
    </row>
    <row r="111" spans="1:15" ht="15.75" customHeight="1">
      <c r="A111" s="3" t="s">
        <v>22</v>
      </c>
      <c r="B111" s="3" t="s">
        <v>190</v>
      </c>
      <c r="C111" s="3" t="s">
        <v>28</v>
      </c>
      <c r="D111" s="3" t="s">
        <v>28</v>
      </c>
      <c r="E111" s="19"/>
      <c r="F111" s="19"/>
      <c r="G111" s="4">
        <v>0.68680555555555556</v>
      </c>
      <c r="H111" s="5">
        <v>45103</v>
      </c>
      <c r="I111" s="6"/>
      <c r="J111" s="6"/>
      <c r="K111" s="6"/>
      <c r="L111" s="6"/>
      <c r="M111" s="6"/>
      <c r="N111" s="6"/>
      <c r="O111" s="6"/>
    </row>
    <row r="112" spans="1:15" ht="15.75" customHeight="1">
      <c r="A112" s="3" t="s">
        <v>24</v>
      </c>
      <c r="B112" s="3" t="s">
        <v>183</v>
      </c>
      <c r="C112" s="40" t="s">
        <v>184</v>
      </c>
      <c r="D112" s="23">
        <v>0</v>
      </c>
      <c r="E112" s="3" t="s">
        <v>213</v>
      </c>
      <c r="F112" s="3" t="s">
        <v>214</v>
      </c>
      <c r="G112" s="4">
        <v>0.7104166666666667</v>
      </c>
      <c r="H112" s="5">
        <v>45103</v>
      </c>
      <c r="I112" s="6"/>
      <c r="J112" s="6"/>
      <c r="K112" s="6"/>
      <c r="L112" s="6"/>
      <c r="M112" s="6"/>
      <c r="N112" s="6"/>
      <c r="O112" s="6"/>
    </row>
    <row r="113" spans="1:15" ht="15.75" customHeight="1">
      <c r="A113" s="3" t="s">
        <v>24</v>
      </c>
      <c r="B113" s="3" t="s">
        <v>188</v>
      </c>
      <c r="C113" s="3" t="s">
        <v>186</v>
      </c>
      <c r="D113" s="3" t="s">
        <v>186</v>
      </c>
      <c r="E113" s="19"/>
      <c r="F113" s="6"/>
      <c r="G113" s="4">
        <v>0.7104166666666667</v>
      </c>
      <c r="H113" s="5">
        <v>45103</v>
      </c>
      <c r="I113" s="6"/>
      <c r="J113" s="6"/>
      <c r="K113" s="6"/>
      <c r="L113" s="6"/>
      <c r="M113" s="6"/>
      <c r="N113" s="6"/>
      <c r="O113" s="6"/>
    </row>
    <row r="114" spans="1:15" ht="15.75" customHeight="1">
      <c r="A114" s="3" t="s">
        <v>24</v>
      </c>
      <c r="B114" s="3" t="s">
        <v>190</v>
      </c>
      <c r="C114" s="40" t="s">
        <v>184</v>
      </c>
      <c r="D114" s="23">
        <v>0</v>
      </c>
      <c r="E114" s="19"/>
      <c r="F114" s="19"/>
      <c r="G114" s="4">
        <v>0.7104166666666667</v>
      </c>
      <c r="H114" s="5">
        <v>45103</v>
      </c>
      <c r="I114" s="6"/>
      <c r="J114" s="6"/>
      <c r="K114" s="6"/>
      <c r="L114" s="6"/>
      <c r="M114" s="6"/>
      <c r="N114" s="6"/>
      <c r="O114" s="6"/>
    </row>
    <row r="115" spans="1:15" ht="15.75" customHeight="1">
      <c r="A115" s="3" t="s">
        <v>25</v>
      </c>
      <c r="B115" s="3" t="s">
        <v>183</v>
      </c>
      <c r="C115" s="40" t="s">
        <v>184</v>
      </c>
      <c r="D115" s="3" t="s">
        <v>244</v>
      </c>
      <c r="E115" s="3" t="s">
        <v>186</v>
      </c>
      <c r="F115" s="3" t="s">
        <v>195</v>
      </c>
      <c r="G115" s="4">
        <v>0.72986111111111107</v>
      </c>
      <c r="H115" s="5">
        <v>45103</v>
      </c>
      <c r="I115" s="6"/>
      <c r="J115" s="6"/>
      <c r="K115" s="6"/>
      <c r="L115" s="6"/>
      <c r="M115" s="6"/>
      <c r="N115" s="6"/>
      <c r="O115" s="6"/>
    </row>
    <row r="116" spans="1:15" ht="15.75" customHeight="1">
      <c r="A116" s="3" t="s">
        <v>25</v>
      </c>
      <c r="B116" s="3" t="s">
        <v>188</v>
      </c>
      <c r="C116" s="3" t="s">
        <v>186</v>
      </c>
      <c r="D116" s="3" t="s">
        <v>186</v>
      </c>
      <c r="E116" s="19"/>
      <c r="F116" s="6"/>
      <c r="G116" s="4">
        <v>0.72986111111111107</v>
      </c>
      <c r="H116" s="5">
        <v>45103</v>
      </c>
      <c r="I116" s="6"/>
      <c r="J116" s="6"/>
      <c r="K116" s="6"/>
      <c r="L116" s="6"/>
      <c r="M116" s="6"/>
      <c r="N116" s="6"/>
      <c r="O116" s="6"/>
    </row>
    <row r="117" spans="1:15" ht="15.75" customHeight="1">
      <c r="A117" s="3" t="s">
        <v>25</v>
      </c>
      <c r="B117" s="3" t="s">
        <v>190</v>
      </c>
      <c r="C117" s="3" t="s">
        <v>28</v>
      </c>
      <c r="D117" s="3" t="s">
        <v>28</v>
      </c>
      <c r="E117" s="19"/>
      <c r="F117" s="19"/>
      <c r="G117" s="4">
        <v>0.72986111111111107</v>
      </c>
      <c r="H117" s="5">
        <v>45103</v>
      </c>
      <c r="I117" s="6"/>
      <c r="J117" s="6"/>
      <c r="K117" s="6"/>
      <c r="L117" s="6"/>
      <c r="M117" s="6"/>
      <c r="N117" s="6"/>
      <c r="O117" s="6"/>
    </row>
    <row r="118" spans="1:15" ht="15.75" customHeight="1">
      <c r="A118" s="3" t="s">
        <v>26</v>
      </c>
      <c r="B118" s="3" t="s">
        <v>183</v>
      </c>
      <c r="C118" s="40" t="s">
        <v>184</v>
      </c>
      <c r="D118" s="23">
        <v>0</v>
      </c>
      <c r="E118" s="3" t="s">
        <v>186</v>
      </c>
      <c r="F118" s="3" t="s">
        <v>187</v>
      </c>
      <c r="G118" s="4">
        <v>0.75347222222222221</v>
      </c>
      <c r="H118" s="5">
        <v>45103</v>
      </c>
      <c r="I118" s="6"/>
      <c r="J118" s="6"/>
      <c r="K118" s="6"/>
      <c r="L118" s="6"/>
      <c r="M118" s="6"/>
      <c r="N118" s="6"/>
      <c r="O118" s="6"/>
    </row>
    <row r="119" spans="1:15" ht="15.75" customHeight="1">
      <c r="A119" s="3" t="s">
        <v>26</v>
      </c>
      <c r="B119" s="3" t="s">
        <v>188</v>
      </c>
      <c r="C119" s="3" t="s">
        <v>186</v>
      </c>
      <c r="D119" s="3" t="s">
        <v>186</v>
      </c>
      <c r="E119" s="19"/>
      <c r="F119" s="6"/>
      <c r="G119" s="4">
        <v>0.75347222222222221</v>
      </c>
      <c r="H119" s="5">
        <v>45103</v>
      </c>
      <c r="I119" s="6"/>
      <c r="J119" s="6"/>
      <c r="K119" s="6"/>
      <c r="L119" s="6"/>
      <c r="M119" s="6"/>
      <c r="N119" s="6"/>
      <c r="O119" s="6"/>
    </row>
    <row r="120" spans="1:15" ht="15.75" customHeight="1">
      <c r="A120" s="3" t="s">
        <v>26</v>
      </c>
      <c r="B120" s="3" t="s">
        <v>190</v>
      </c>
      <c r="C120" s="40" t="s">
        <v>184</v>
      </c>
      <c r="D120" s="3" t="s">
        <v>245</v>
      </c>
      <c r="E120" s="19"/>
      <c r="F120" s="19"/>
      <c r="G120" s="4">
        <v>0.75347222222222221</v>
      </c>
      <c r="H120" s="5">
        <v>45103</v>
      </c>
      <c r="I120" s="6"/>
      <c r="J120" s="6"/>
      <c r="K120" s="6"/>
      <c r="L120" s="6"/>
      <c r="M120" s="6"/>
      <c r="N120" s="6"/>
      <c r="O120" s="6"/>
    </row>
    <row r="121" spans="1:15" ht="15.75" customHeight="1">
      <c r="A121" s="3" t="s">
        <v>149</v>
      </c>
      <c r="B121" s="3" t="s">
        <v>183</v>
      </c>
      <c r="C121" s="40" t="s">
        <v>184</v>
      </c>
      <c r="D121" s="23">
        <v>0</v>
      </c>
      <c r="E121" s="3" t="s">
        <v>186</v>
      </c>
      <c r="F121" s="3" t="s">
        <v>187</v>
      </c>
      <c r="G121" s="4">
        <v>0.26874999999999999</v>
      </c>
      <c r="H121" s="5">
        <v>45103</v>
      </c>
      <c r="I121" s="6"/>
      <c r="J121" s="6"/>
      <c r="K121" s="6"/>
      <c r="L121" s="6"/>
      <c r="M121" s="6"/>
      <c r="N121" s="6"/>
      <c r="O121" s="6"/>
    </row>
    <row r="122" spans="1:15" ht="15.75" customHeight="1">
      <c r="A122" s="3" t="s">
        <v>149</v>
      </c>
      <c r="B122" s="3" t="s">
        <v>188</v>
      </c>
      <c r="C122" s="3" t="s">
        <v>186</v>
      </c>
      <c r="D122" s="3" t="s">
        <v>186</v>
      </c>
      <c r="E122" s="19"/>
      <c r="F122" s="6"/>
      <c r="G122" s="4">
        <v>0.26874999999999999</v>
      </c>
      <c r="H122" s="5">
        <v>45103</v>
      </c>
      <c r="I122" s="6"/>
      <c r="J122" s="6"/>
      <c r="K122" s="6"/>
      <c r="L122" s="6"/>
      <c r="M122" s="6"/>
      <c r="N122" s="6"/>
      <c r="O122" s="6"/>
    </row>
    <row r="123" spans="1:15" ht="15.75" customHeight="1">
      <c r="A123" s="3" t="s">
        <v>149</v>
      </c>
      <c r="B123" s="3" t="s">
        <v>190</v>
      </c>
      <c r="C123" s="40" t="s">
        <v>184</v>
      </c>
      <c r="D123" s="23">
        <v>0</v>
      </c>
      <c r="E123" s="19"/>
      <c r="F123" s="19"/>
      <c r="G123" s="4">
        <v>0.26874999999999999</v>
      </c>
      <c r="H123" s="5">
        <v>45103</v>
      </c>
      <c r="I123" s="6"/>
      <c r="J123" s="6"/>
      <c r="K123" s="6"/>
      <c r="L123" s="6"/>
      <c r="M123" s="6"/>
      <c r="N123" s="6"/>
      <c r="O123" s="6"/>
    </row>
    <row r="124" spans="1:15" ht="15.75" customHeight="1">
      <c r="A124" s="21" t="s">
        <v>1</v>
      </c>
      <c r="B124" s="19"/>
      <c r="C124" s="21" t="s">
        <v>276</v>
      </c>
      <c r="D124" s="21" t="s">
        <v>179</v>
      </c>
      <c r="E124" s="21" t="s">
        <v>180</v>
      </c>
      <c r="F124" s="21" t="s">
        <v>181</v>
      </c>
      <c r="G124" s="21" t="s">
        <v>2</v>
      </c>
      <c r="H124" s="21" t="s">
        <v>3</v>
      </c>
      <c r="I124" s="6"/>
      <c r="J124" s="6"/>
      <c r="K124" s="6"/>
      <c r="L124" s="6"/>
      <c r="M124" s="6"/>
      <c r="N124" s="6"/>
      <c r="O124" s="6"/>
    </row>
    <row r="125" spans="1:15" ht="15.75" customHeight="1">
      <c r="A125" s="16" t="s">
        <v>4</v>
      </c>
      <c r="B125" s="3" t="s">
        <v>183</v>
      </c>
      <c r="C125" s="41" t="s">
        <v>191</v>
      </c>
      <c r="D125" s="3" t="s">
        <v>239</v>
      </c>
      <c r="E125" s="6"/>
      <c r="F125" s="6"/>
      <c r="G125" s="4">
        <v>0.30555555555555552</v>
      </c>
      <c r="H125" s="24">
        <v>45136</v>
      </c>
      <c r="I125" s="6"/>
      <c r="J125" s="6"/>
      <c r="K125" s="6"/>
      <c r="L125" s="6"/>
      <c r="M125" s="6"/>
      <c r="N125" s="6"/>
      <c r="O125" s="6"/>
    </row>
    <row r="126" spans="1:15" ht="15.75" customHeight="1">
      <c r="A126" s="16" t="s">
        <v>5</v>
      </c>
      <c r="B126" s="3" t="s">
        <v>183</v>
      </c>
      <c r="C126" s="41" t="s">
        <v>191</v>
      </c>
      <c r="D126" s="16" t="s">
        <v>269</v>
      </c>
      <c r="E126" s="6"/>
      <c r="F126" s="6"/>
      <c r="G126" s="4">
        <v>0.3263888888888889</v>
      </c>
      <c r="H126" s="24">
        <v>45136</v>
      </c>
      <c r="I126" s="6"/>
      <c r="J126" s="6"/>
      <c r="K126" s="6"/>
      <c r="L126" s="6"/>
      <c r="M126" s="6"/>
      <c r="N126" s="6"/>
      <c r="O126" s="6"/>
    </row>
    <row r="127" spans="1:15" ht="15.75" customHeight="1">
      <c r="A127" s="16" t="s">
        <v>7</v>
      </c>
      <c r="B127" s="3" t="s">
        <v>183</v>
      </c>
      <c r="C127" s="40" t="s">
        <v>184</v>
      </c>
      <c r="D127" s="16" t="s">
        <v>267</v>
      </c>
      <c r="E127" s="6"/>
      <c r="F127" s="6"/>
      <c r="G127" s="4">
        <v>0.3576388888888889</v>
      </c>
      <c r="H127" s="24">
        <v>45136</v>
      </c>
      <c r="I127" s="6"/>
      <c r="J127" s="6"/>
      <c r="K127" s="6"/>
      <c r="L127" s="6"/>
      <c r="M127" s="6"/>
      <c r="N127" s="6"/>
      <c r="O127" s="6"/>
    </row>
    <row r="128" spans="1:15" ht="15.75" customHeight="1">
      <c r="A128" s="16" t="s">
        <v>8</v>
      </c>
      <c r="B128" s="3" t="s">
        <v>183</v>
      </c>
      <c r="C128" s="40" t="s">
        <v>184</v>
      </c>
      <c r="D128" s="16" t="s">
        <v>267</v>
      </c>
      <c r="E128" s="6"/>
      <c r="F128" s="6"/>
      <c r="G128" s="4">
        <v>0.37638888888888888</v>
      </c>
      <c r="H128" s="24">
        <v>45136</v>
      </c>
      <c r="I128" s="6"/>
      <c r="J128" s="6"/>
      <c r="K128" s="6"/>
      <c r="L128" s="6"/>
      <c r="M128" s="6"/>
      <c r="N128" s="6"/>
      <c r="O128" s="6"/>
    </row>
    <row r="129" spans="1:15" ht="15.75" customHeight="1">
      <c r="A129" s="16" t="s">
        <v>8</v>
      </c>
      <c r="B129" s="3" t="s">
        <v>190</v>
      </c>
      <c r="C129" s="3"/>
      <c r="D129" s="16"/>
      <c r="E129" s="6"/>
      <c r="F129" s="16" t="s">
        <v>270</v>
      </c>
      <c r="G129" s="4">
        <v>0.37638888888888888</v>
      </c>
      <c r="H129" s="24">
        <v>45136</v>
      </c>
      <c r="I129" s="16" t="s">
        <v>271</v>
      </c>
      <c r="J129" s="6"/>
      <c r="K129" s="6"/>
      <c r="L129" s="6"/>
      <c r="M129" s="6"/>
      <c r="N129" s="6"/>
      <c r="O129" s="6"/>
    </row>
    <row r="130" spans="1:15" ht="15.75" customHeight="1">
      <c r="A130" s="16" t="s">
        <v>9</v>
      </c>
      <c r="B130" s="3" t="s">
        <v>183</v>
      </c>
      <c r="C130" s="40" t="s">
        <v>184</v>
      </c>
      <c r="D130" s="16" t="s">
        <v>272</v>
      </c>
      <c r="E130" s="6"/>
      <c r="F130" s="6"/>
      <c r="G130" s="4">
        <v>0.39583333333333331</v>
      </c>
      <c r="H130" s="24">
        <v>45136</v>
      </c>
      <c r="I130" s="6"/>
      <c r="J130" s="6"/>
      <c r="K130" s="6"/>
      <c r="L130" s="6"/>
      <c r="M130" s="6"/>
      <c r="N130" s="6"/>
      <c r="O130" s="6"/>
    </row>
    <row r="131" spans="1:15" ht="15.75" customHeight="1">
      <c r="A131" s="16" t="s">
        <v>11</v>
      </c>
      <c r="B131" s="3" t="s">
        <v>183</v>
      </c>
      <c r="C131" s="40" t="s">
        <v>184</v>
      </c>
      <c r="D131" s="16" t="s">
        <v>267</v>
      </c>
      <c r="E131" s="6"/>
      <c r="F131" s="6"/>
      <c r="G131" s="4">
        <v>0.42083333333333334</v>
      </c>
      <c r="H131" s="24">
        <v>45136</v>
      </c>
      <c r="I131" s="6"/>
      <c r="J131" s="6"/>
      <c r="K131" s="6"/>
      <c r="L131" s="6"/>
      <c r="M131" s="6"/>
      <c r="N131" s="6"/>
      <c r="O131" s="6"/>
    </row>
    <row r="132" spans="1:15" ht="15.75" customHeight="1">
      <c r="A132" s="16" t="s">
        <v>12</v>
      </c>
      <c r="B132" s="3" t="s">
        <v>183</v>
      </c>
      <c r="C132" s="41" t="s">
        <v>191</v>
      </c>
      <c r="D132" s="16" t="s">
        <v>241</v>
      </c>
      <c r="E132" s="6"/>
      <c r="F132" s="6"/>
      <c r="G132" s="4">
        <v>0.44236111111111115</v>
      </c>
      <c r="H132" s="24">
        <v>45136</v>
      </c>
      <c r="I132" s="6"/>
      <c r="J132" s="6"/>
      <c r="K132" s="6"/>
      <c r="L132" s="6"/>
      <c r="M132" s="6"/>
      <c r="N132" s="6"/>
      <c r="O132" s="6"/>
    </row>
    <row r="133" spans="1:15" ht="15.75" customHeight="1">
      <c r="A133" s="16" t="s">
        <v>14</v>
      </c>
      <c r="B133" s="3" t="s">
        <v>183</v>
      </c>
      <c r="C133" s="41" t="s">
        <v>191</v>
      </c>
      <c r="D133" s="16" t="s">
        <v>269</v>
      </c>
      <c r="E133" s="6"/>
      <c r="F133" s="6"/>
      <c r="G133" s="4">
        <v>0.45763888888888887</v>
      </c>
      <c r="H133" s="24">
        <v>45136</v>
      </c>
      <c r="I133" s="6"/>
      <c r="J133" s="6"/>
      <c r="K133" s="6"/>
      <c r="L133" s="6"/>
      <c r="M133" s="6"/>
      <c r="N133" s="6"/>
      <c r="O133" s="6"/>
    </row>
    <row r="134" spans="1:15" ht="15.75" customHeight="1">
      <c r="A134" s="16" t="s">
        <v>203</v>
      </c>
      <c r="B134" s="3" t="s">
        <v>183</v>
      </c>
      <c r="C134" s="40" t="s">
        <v>184</v>
      </c>
      <c r="D134" s="16" t="s">
        <v>241</v>
      </c>
      <c r="E134" s="6"/>
      <c r="F134" s="6"/>
      <c r="G134" s="4">
        <v>0.4770833333333333</v>
      </c>
      <c r="H134" s="24">
        <v>45136</v>
      </c>
      <c r="I134" s="6"/>
      <c r="J134" s="6"/>
      <c r="K134" s="6"/>
      <c r="L134" s="6"/>
      <c r="M134" s="6"/>
      <c r="N134" s="6"/>
      <c r="O134" s="6"/>
    </row>
    <row r="135" spans="1:15" ht="15.75" customHeight="1">
      <c r="A135" s="16" t="s">
        <v>16</v>
      </c>
      <c r="B135" s="3" t="s">
        <v>183</v>
      </c>
      <c r="C135" s="41" t="s">
        <v>191</v>
      </c>
      <c r="D135" s="16" t="s">
        <v>267</v>
      </c>
      <c r="E135" s="6"/>
      <c r="F135" s="6"/>
      <c r="G135" s="4">
        <v>0.49236111111111108</v>
      </c>
      <c r="H135" s="24">
        <v>45136</v>
      </c>
      <c r="I135" s="6"/>
      <c r="J135" s="6"/>
      <c r="K135" s="6"/>
      <c r="L135" s="6"/>
      <c r="M135" s="6"/>
      <c r="N135" s="6"/>
      <c r="O135" s="6"/>
    </row>
    <row r="136" spans="1:15" ht="15.75" customHeight="1">
      <c r="A136" s="16" t="s">
        <v>17</v>
      </c>
      <c r="B136" s="3" t="s">
        <v>183</v>
      </c>
      <c r="C136" s="40" t="s">
        <v>184</v>
      </c>
      <c r="D136" s="16" t="s">
        <v>269</v>
      </c>
      <c r="E136" s="6"/>
      <c r="F136" s="6"/>
      <c r="G136" s="4">
        <v>0.50763888888888886</v>
      </c>
      <c r="H136" s="24">
        <v>45136</v>
      </c>
      <c r="I136" s="6"/>
      <c r="J136" s="6"/>
      <c r="K136" s="6"/>
      <c r="L136" s="6"/>
      <c r="M136" s="6"/>
      <c r="N136" s="6"/>
      <c r="O136" s="6"/>
    </row>
    <row r="137" spans="1:15" ht="15.75" customHeight="1">
      <c r="A137" s="16" t="s">
        <v>18</v>
      </c>
      <c r="B137" s="3" t="s">
        <v>183</v>
      </c>
      <c r="C137" s="40" t="s">
        <v>184</v>
      </c>
      <c r="D137" s="16" t="s">
        <v>267</v>
      </c>
      <c r="E137" s="6"/>
      <c r="F137" s="6"/>
      <c r="G137" s="4">
        <v>0.53472222222222221</v>
      </c>
      <c r="H137" s="24">
        <v>45136</v>
      </c>
      <c r="I137" s="6"/>
      <c r="J137" s="6"/>
      <c r="K137" s="6"/>
      <c r="L137" s="6"/>
      <c r="M137" s="6"/>
      <c r="N137" s="6"/>
      <c r="O137" s="6"/>
    </row>
    <row r="138" spans="1:15" ht="15.75" customHeight="1">
      <c r="A138" s="16" t="s">
        <v>55</v>
      </c>
      <c r="B138" s="3" t="s">
        <v>183</v>
      </c>
      <c r="C138" s="40" t="s">
        <v>184</v>
      </c>
      <c r="D138" s="16" t="s">
        <v>267</v>
      </c>
      <c r="E138" s="6"/>
      <c r="F138" s="6"/>
      <c r="G138" s="4">
        <v>0.55138888888888882</v>
      </c>
      <c r="H138" s="24">
        <v>45136</v>
      </c>
      <c r="I138" s="6"/>
      <c r="J138" s="6"/>
      <c r="K138" s="6"/>
      <c r="L138" s="6"/>
      <c r="M138" s="6"/>
      <c r="N138" s="6"/>
      <c r="O138" s="6"/>
    </row>
    <row r="139" spans="1:15" ht="15.75" customHeight="1">
      <c r="A139" s="16" t="s">
        <v>217</v>
      </c>
      <c r="B139" s="3" t="s">
        <v>183</v>
      </c>
      <c r="C139" s="41" t="s">
        <v>191</v>
      </c>
      <c r="D139" s="16" t="s">
        <v>273</v>
      </c>
      <c r="E139" s="6"/>
      <c r="F139" s="6"/>
      <c r="G139" s="4">
        <v>0.58194444444444449</v>
      </c>
      <c r="H139" s="24">
        <v>45136</v>
      </c>
      <c r="I139" s="6"/>
      <c r="J139" s="6"/>
      <c r="K139" s="6"/>
      <c r="L139" s="6"/>
      <c r="M139" s="6"/>
      <c r="N139" s="6"/>
      <c r="O139" s="6"/>
    </row>
    <row r="140" spans="1:15" ht="15.75" customHeight="1">
      <c r="A140" s="16" t="s">
        <v>217</v>
      </c>
      <c r="B140" s="3" t="s">
        <v>190</v>
      </c>
      <c r="C140" s="3"/>
      <c r="D140" s="16"/>
      <c r="E140" s="6"/>
      <c r="F140" s="16" t="s">
        <v>214</v>
      </c>
      <c r="G140" s="4">
        <v>0.58194444444444449</v>
      </c>
      <c r="H140" s="24">
        <v>45136</v>
      </c>
      <c r="I140" s="6"/>
      <c r="J140" s="6"/>
      <c r="K140" s="6"/>
      <c r="L140" s="6"/>
      <c r="M140" s="6"/>
      <c r="N140" s="6"/>
      <c r="O140" s="6"/>
    </row>
    <row r="141" spans="1:15" ht="15.75" customHeight="1">
      <c r="A141" s="16" t="s">
        <v>21</v>
      </c>
      <c r="B141" s="3" t="s">
        <v>183</v>
      </c>
      <c r="C141" s="40" t="s">
        <v>184</v>
      </c>
      <c r="D141" s="16" t="s">
        <v>211</v>
      </c>
      <c r="E141" s="6"/>
      <c r="F141" s="6"/>
      <c r="G141" s="4">
        <v>0.61458333333333337</v>
      </c>
      <c r="H141" s="24">
        <v>45136</v>
      </c>
      <c r="I141" s="6"/>
      <c r="J141" s="6"/>
      <c r="K141" s="6"/>
      <c r="L141" s="6"/>
      <c r="M141" s="6"/>
      <c r="N141" s="6"/>
      <c r="O141" s="6"/>
    </row>
    <row r="142" spans="1:15" ht="15.75" customHeight="1">
      <c r="A142" s="16" t="s">
        <v>22</v>
      </c>
      <c r="B142" s="3" t="s">
        <v>183</v>
      </c>
      <c r="C142" s="40" t="s">
        <v>184</v>
      </c>
      <c r="D142" s="16" t="s">
        <v>267</v>
      </c>
      <c r="E142" s="6"/>
      <c r="F142" s="6"/>
      <c r="G142" s="4">
        <v>0.64027777777777783</v>
      </c>
      <c r="H142" s="24">
        <v>45136</v>
      </c>
      <c r="I142" s="6"/>
      <c r="J142" s="6"/>
      <c r="K142" s="6"/>
      <c r="L142" s="6"/>
      <c r="M142" s="6"/>
      <c r="N142" s="6"/>
      <c r="O142" s="6"/>
    </row>
    <row r="143" spans="1:15" ht="15.75" customHeight="1">
      <c r="A143" s="16" t="s">
        <v>24</v>
      </c>
      <c r="B143" s="3" t="s">
        <v>183</v>
      </c>
      <c r="C143" s="40" t="s">
        <v>184</v>
      </c>
      <c r="D143" s="16" t="s">
        <v>267</v>
      </c>
      <c r="E143" s="6"/>
      <c r="F143" s="6"/>
      <c r="G143" s="4">
        <v>0.66180555555555554</v>
      </c>
      <c r="H143" s="24">
        <v>45136</v>
      </c>
      <c r="I143" s="6"/>
      <c r="J143" s="6"/>
      <c r="K143" s="6"/>
      <c r="L143" s="6"/>
      <c r="M143" s="6"/>
      <c r="N143" s="6"/>
      <c r="O143" s="6"/>
    </row>
    <row r="144" spans="1:15" ht="15.75" customHeight="1">
      <c r="A144" s="16" t="s">
        <v>25</v>
      </c>
      <c r="B144" s="3" t="s">
        <v>183</v>
      </c>
      <c r="C144" s="40" t="s">
        <v>184</v>
      </c>
      <c r="D144" s="16" t="s">
        <v>209</v>
      </c>
      <c r="E144" s="6"/>
      <c r="F144" s="6"/>
      <c r="G144" s="4">
        <v>0.68055555555555547</v>
      </c>
      <c r="H144" s="24">
        <v>45136</v>
      </c>
      <c r="I144" s="6"/>
      <c r="J144" s="6"/>
      <c r="K144" s="6"/>
      <c r="L144" s="6"/>
      <c r="M144" s="6"/>
      <c r="N144" s="6"/>
      <c r="O144" s="6"/>
    </row>
    <row r="145" spans="1:15" ht="15.75" customHeight="1">
      <c r="A145" s="16" t="s">
        <v>26</v>
      </c>
      <c r="B145" s="3" t="s">
        <v>183</v>
      </c>
      <c r="C145" s="41" t="s">
        <v>191</v>
      </c>
      <c r="D145" s="16" t="s">
        <v>274</v>
      </c>
      <c r="E145" s="6"/>
      <c r="F145" s="6"/>
      <c r="G145" s="4">
        <v>0.6972222222222223</v>
      </c>
      <c r="H145" s="24">
        <v>45136</v>
      </c>
      <c r="I145" s="6"/>
      <c r="J145" s="6"/>
      <c r="K145" s="6"/>
      <c r="L145" s="6"/>
      <c r="M145" s="6"/>
      <c r="N145" s="6"/>
      <c r="O145" s="6"/>
    </row>
    <row r="146" spans="1:15" ht="15.75" customHeight="1">
      <c r="A146" s="16" t="s">
        <v>149</v>
      </c>
      <c r="B146" s="3" t="s">
        <v>183</v>
      </c>
      <c r="C146" s="40" t="s">
        <v>184</v>
      </c>
      <c r="D146" s="16" t="s">
        <v>267</v>
      </c>
      <c r="E146" s="6"/>
      <c r="F146" s="6"/>
      <c r="G146" s="13">
        <v>0.71458333333333324</v>
      </c>
      <c r="H146" s="24">
        <v>45136</v>
      </c>
      <c r="I146" s="6"/>
      <c r="J146" s="6"/>
      <c r="K146" s="6"/>
      <c r="L146" s="6"/>
      <c r="M146" s="6"/>
      <c r="N146" s="6"/>
      <c r="O146" s="6"/>
    </row>
    <row r="147" spans="1:15" ht="15.75" customHeight="1">
      <c r="A147" s="21" t="s">
        <v>1</v>
      </c>
      <c r="B147" s="19"/>
      <c r="C147" s="21" t="s">
        <v>276</v>
      </c>
      <c r="D147" s="21" t="s">
        <v>179</v>
      </c>
      <c r="E147" s="21" t="s">
        <v>180</v>
      </c>
      <c r="F147" s="21" t="s">
        <v>181</v>
      </c>
      <c r="G147" s="21" t="s">
        <v>2</v>
      </c>
      <c r="H147" s="21" t="s">
        <v>3</v>
      </c>
      <c r="I147" s="6"/>
      <c r="J147" s="6"/>
      <c r="K147" s="6"/>
      <c r="L147" s="6"/>
      <c r="M147" s="6"/>
      <c r="N147" s="6"/>
      <c r="O147" s="6"/>
    </row>
    <row r="148" spans="1:15" ht="15.75" customHeight="1">
      <c r="A148" s="16" t="s">
        <v>4</v>
      </c>
      <c r="B148" s="3" t="s">
        <v>183</v>
      </c>
      <c r="C148" s="40" t="s">
        <v>184</v>
      </c>
      <c r="D148" s="16" t="s">
        <v>277</v>
      </c>
      <c r="E148" s="6"/>
      <c r="F148" s="6"/>
      <c r="G148" s="4">
        <v>0.28819444444444448</v>
      </c>
      <c r="H148" s="24">
        <v>45142</v>
      </c>
      <c r="I148" s="6"/>
      <c r="J148" s="4"/>
      <c r="K148" s="6"/>
      <c r="L148" s="6"/>
      <c r="M148" s="6"/>
      <c r="N148" s="6"/>
      <c r="O148" s="6"/>
    </row>
    <row r="149" spans="1:15" ht="15.75" customHeight="1">
      <c r="A149" s="16" t="s">
        <v>5</v>
      </c>
      <c r="B149" s="3" t="s">
        <v>183</v>
      </c>
      <c r="C149" s="41" t="s">
        <v>191</v>
      </c>
      <c r="D149" s="16" t="s">
        <v>212</v>
      </c>
      <c r="E149" s="6"/>
      <c r="F149" s="6"/>
      <c r="G149" s="4">
        <v>0.30069444444444443</v>
      </c>
      <c r="H149" s="24">
        <v>45142</v>
      </c>
      <c r="I149" s="6"/>
      <c r="J149" s="4"/>
      <c r="K149" s="6"/>
      <c r="L149" s="6"/>
      <c r="M149" s="6"/>
      <c r="N149" s="6"/>
      <c r="O149" s="6"/>
    </row>
    <row r="150" spans="1:15" ht="15.75" customHeight="1">
      <c r="A150" s="16" t="s">
        <v>5</v>
      </c>
      <c r="B150" s="3" t="s">
        <v>188</v>
      </c>
      <c r="C150" s="41" t="s">
        <v>191</v>
      </c>
      <c r="D150" s="16" t="s">
        <v>198</v>
      </c>
      <c r="E150" s="6"/>
      <c r="F150" s="6"/>
      <c r="G150" s="4">
        <v>0.30069444444444443</v>
      </c>
      <c r="H150" s="24">
        <v>45142</v>
      </c>
      <c r="I150" s="6"/>
      <c r="J150" s="4"/>
      <c r="K150" s="6"/>
      <c r="L150" s="6"/>
      <c r="M150" s="6"/>
      <c r="N150" s="6"/>
      <c r="O150" s="6"/>
    </row>
    <row r="151" spans="1:15" ht="15.75" customHeight="1">
      <c r="A151" s="16" t="s">
        <v>5</v>
      </c>
      <c r="B151" s="3" t="s">
        <v>190</v>
      </c>
      <c r="C151" s="41" t="s">
        <v>191</v>
      </c>
      <c r="D151" s="16" t="s">
        <v>198</v>
      </c>
      <c r="E151" s="6"/>
      <c r="F151" s="16" t="s">
        <v>187</v>
      </c>
      <c r="G151" s="4">
        <v>0.30069444444444443</v>
      </c>
      <c r="H151" s="24">
        <v>45142</v>
      </c>
      <c r="I151" s="6"/>
      <c r="J151" s="4"/>
      <c r="K151" s="6"/>
      <c r="L151" s="6"/>
      <c r="M151" s="6"/>
      <c r="N151" s="6"/>
      <c r="O151" s="6"/>
    </row>
    <row r="152" spans="1:15" ht="15.75" customHeight="1">
      <c r="A152" s="16" t="s">
        <v>7</v>
      </c>
      <c r="B152" s="3" t="s">
        <v>183</v>
      </c>
      <c r="C152" s="40" t="s">
        <v>184</v>
      </c>
      <c r="D152" s="16" t="s">
        <v>207</v>
      </c>
      <c r="E152" s="6"/>
      <c r="F152" s="6"/>
      <c r="G152" s="4">
        <v>0.32361111111111113</v>
      </c>
      <c r="H152" s="24">
        <v>45142</v>
      </c>
      <c r="I152" s="6"/>
      <c r="J152" s="4"/>
      <c r="K152" s="6"/>
      <c r="L152" s="6"/>
      <c r="M152" s="6"/>
      <c r="N152" s="6"/>
      <c r="O152" s="6"/>
    </row>
    <row r="153" spans="1:15" ht="15.75" customHeight="1">
      <c r="A153" s="16" t="s">
        <v>7</v>
      </c>
      <c r="B153" s="3" t="s">
        <v>190</v>
      </c>
      <c r="C153" s="40" t="s">
        <v>184</v>
      </c>
      <c r="D153" s="16" t="s">
        <v>280</v>
      </c>
      <c r="E153" s="6">
        <v>4</v>
      </c>
      <c r="F153" s="16" t="s">
        <v>214</v>
      </c>
      <c r="G153" s="4">
        <v>0.32361111111111113</v>
      </c>
      <c r="H153" s="24">
        <v>45142</v>
      </c>
      <c r="I153" s="6"/>
      <c r="J153" s="4"/>
      <c r="K153" s="6"/>
      <c r="L153" s="6"/>
      <c r="M153" s="6"/>
      <c r="N153" s="6"/>
      <c r="O153" s="6"/>
    </row>
    <row r="154" spans="1:15" ht="15.75" customHeight="1">
      <c r="A154" s="16" t="s">
        <v>8</v>
      </c>
      <c r="B154" s="3" t="s">
        <v>183</v>
      </c>
      <c r="C154" s="40" t="s">
        <v>184</v>
      </c>
      <c r="D154" s="16" t="s">
        <v>267</v>
      </c>
      <c r="E154" s="6"/>
      <c r="F154" s="6"/>
      <c r="G154" s="4">
        <v>0.3444444444444445</v>
      </c>
      <c r="H154" s="24">
        <v>45142</v>
      </c>
      <c r="I154" s="6"/>
      <c r="J154" s="4"/>
      <c r="K154" s="6"/>
      <c r="L154" s="6"/>
      <c r="M154" s="6"/>
      <c r="N154" s="6"/>
      <c r="O154" s="6"/>
    </row>
    <row r="155" spans="1:15" ht="15.75" customHeight="1">
      <c r="A155" s="16" t="s">
        <v>9</v>
      </c>
      <c r="B155" s="3" t="s">
        <v>183</v>
      </c>
      <c r="C155" s="37" t="s">
        <v>208</v>
      </c>
      <c r="D155" s="16" t="s">
        <v>272</v>
      </c>
      <c r="E155" s="6"/>
      <c r="F155" s="6"/>
      <c r="G155" s="4">
        <v>0.36458333333333331</v>
      </c>
      <c r="H155" s="24">
        <v>45142</v>
      </c>
      <c r="I155" s="6"/>
      <c r="J155" s="4"/>
      <c r="K155" s="6"/>
      <c r="L155" s="6"/>
      <c r="M155" s="6"/>
      <c r="N155" s="6"/>
      <c r="O155" s="6"/>
    </row>
    <row r="156" spans="1:15" ht="15.75" customHeight="1">
      <c r="A156" s="16" t="s">
        <v>9</v>
      </c>
      <c r="B156" s="3" t="s">
        <v>190</v>
      </c>
      <c r="C156" s="3" t="s">
        <v>267</v>
      </c>
      <c r="D156" s="16" t="s">
        <v>267</v>
      </c>
      <c r="E156" s="6"/>
      <c r="F156" s="16" t="s">
        <v>195</v>
      </c>
      <c r="G156" s="4">
        <v>0.36458333333333331</v>
      </c>
      <c r="H156" s="24">
        <v>45142</v>
      </c>
      <c r="I156" s="6"/>
      <c r="J156" s="4"/>
      <c r="K156" s="6"/>
      <c r="L156" s="6"/>
      <c r="M156" s="6"/>
      <c r="N156" s="6"/>
      <c r="O156" s="6"/>
    </row>
    <row r="157" spans="1:15" ht="15.75" customHeight="1">
      <c r="A157" s="16" t="s">
        <v>11</v>
      </c>
      <c r="B157" s="3" t="s">
        <v>183</v>
      </c>
      <c r="C157" s="41" t="s">
        <v>191</v>
      </c>
      <c r="D157" s="16" t="s">
        <v>207</v>
      </c>
      <c r="E157" s="6"/>
      <c r="F157" s="6"/>
      <c r="G157" s="4">
        <v>0.38750000000000001</v>
      </c>
      <c r="H157" s="24">
        <v>45142</v>
      </c>
      <c r="I157" s="6"/>
      <c r="J157" s="4"/>
      <c r="K157" s="6"/>
      <c r="L157" s="6"/>
      <c r="M157" s="6"/>
      <c r="N157" s="6"/>
      <c r="O157" s="6"/>
    </row>
    <row r="158" spans="1:15" ht="15.75" customHeight="1">
      <c r="A158" s="16" t="s">
        <v>11</v>
      </c>
      <c r="B158" s="3" t="s">
        <v>190</v>
      </c>
      <c r="C158" s="3" t="s">
        <v>267</v>
      </c>
      <c r="D158" s="16" t="s">
        <v>267</v>
      </c>
      <c r="E158" s="6"/>
      <c r="F158" s="16" t="s">
        <v>195</v>
      </c>
      <c r="G158" s="4">
        <v>0.38750000000000001</v>
      </c>
      <c r="H158" s="24">
        <v>45142</v>
      </c>
      <c r="I158" s="6"/>
      <c r="J158" s="4"/>
      <c r="K158" s="6"/>
      <c r="L158" s="6"/>
      <c r="M158" s="6"/>
      <c r="N158" s="6"/>
      <c r="O158" s="6"/>
    </row>
    <row r="159" spans="1:15" ht="15.75" customHeight="1">
      <c r="A159" s="16" t="s">
        <v>12</v>
      </c>
      <c r="B159" s="3" t="s">
        <v>183</v>
      </c>
      <c r="C159" s="40" t="s">
        <v>184</v>
      </c>
      <c r="D159" s="16" t="s">
        <v>204</v>
      </c>
      <c r="E159" s="6"/>
      <c r="F159" s="6"/>
      <c r="G159" s="4">
        <v>0.41250000000000003</v>
      </c>
      <c r="H159" s="24">
        <v>45142</v>
      </c>
      <c r="I159" s="6"/>
      <c r="J159" s="4"/>
      <c r="K159" s="6"/>
      <c r="L159" s="6"/>
      <c r="M159" s="6"/>
      <c r="N159" s="6"/>
      <c r="O159" s="6"/>
    </row>
    <row r="160" spans="1:15" ht="15.75" customHeight="1">
      <c r="A160" s="16" t="s">
        <v>14</v>
      </c>
      <c r="B160" s="3" t="s">
        <v>183</v>
      </c>
      <c r="C160" s="40" t="s">
        <v>184</v>
      </c>
      <c r="D160" s="16" t="s">
        <v>233</v>
      </c>
      <c r="E160" s="6"/>
      <c r="F160" s="6"/>
      <c r="G160" s="4">
        <v>0.42638888888888887</v>
      </c>
      <c r="H160" s="24">
        <v>45142</v>
      </c>
      <c r="I160" s="6"/>
      <c r="J160" s="4"/>
      <c r="K160" s="6"/>
      <c r="L160" s="6"/>
      <c r="M160" s="6"/>
      <c r="N160" s="6"/>
      <c r="O160" s="6"/>
    </row>
    <row r="161" spans="1:15" ht="15.75" customHeight="1">
      <c r="A161" s="16" t="s">
        <v>14</v>
      </c>
      <c r="B161" s="3" t="s">
        <v>190</v>
      </c>
      <c r="C161" s="40" t="s">
        <v>184</v>
      </c>
      <c r="D161" s="16" t="s">
        <v>233</v>
      </c>
      <c r="E161" s="6"/>
      <c r="F161" s="16" t="s">
        <v>187</v>
      </c>
      <c r="G161" s="4">
        <v>0.42638888888888887</v>
      </c>
      <c r="H161" s="24">
        <v>45142</v>
      </c>
      <c r="I161" s="6"/>
      <c r="J161" s="4"/>
      <c r="K161" s="6"/>
      <c r="L161" s="6"/>
      <c r="M161" s="6"/>
      <c r="N161" s="6"/>
      <c r="O161" s="6"/>
    </row>
    <row r="162" spans="1:15" ht="15.75" customHeight="1">
      <c r="A162" s="16" t="s">
        <v>203</v>
      </c>
      <c r="B162" s="3" t="s">
        <v>183</v>
      </c>
      <c r="C162" s="41" t="s">
        <v>191</v>
      </c>
      <c r="D162" s="16" t="s">
        <v>241</v>
      </c>
      <c r="E162" s="6"/>
      <c r="F162" s="6"/>
      <c r="G162" s="4">
        <v>0.44236111111111115</v>
      </c>
      <c r="H162" s="24">
        <v>45142</v>
      </c>
      <c r="I162" s="6"/>
      <c r="J162" s="4"/>
      <c r="K162" s="6"/>
      <c r="L162" s="6"/>
      <c r="M162" s="6"/>
      <c r="N162" s="6"/>
      <c r="O162" s="6"/>
    </row>
    <row r="163" spans="1:15" ht="15.75" customHeight="1">
      <c r="A163" s="16" t="s">
        <v>203</v>
      </c>
      <c r="B163" s="3" t="s">
        <v>190</v>
      </c>
      <c r="C163" s="3" t="s">
        <v>267</v>
      </c>
      <c r="D163" s="16" t="s">
        <v>267</v>
      </c>
      <c r="E163" s="6"/>
      <c r="F163" s="16" t="s">
        <v>195</v>
      </c>
      <c r="G163" s="4">
        <v>0.44236111111111115</v>
      </c>
      <c r="H163" s="24">
        <v>45142</v>
      </c>
      <c r="I163" s="6"/>
      <c r="J163" s="4"/>
      <c r="K163" s="6"/>
      <c r="L163" s="6"/>
      <c r="M163" s="6"/>
      <c r="N163" s="6"/>
      <c r="O163" s="6"/>
    </row>
    <row r="164" spans="1:15" ht="15.75" customHeight="1">
      <c r="A164" s="16" t="s">
        <v>16</v>
      </c>
      <c r="B164" s="3" t="s">
        <v>183</v>
      </c>
      <c r="C164" s="41" t="s">
        <v>191</v>
      </c>
      <c r="D164" s="16" t="s">
        <v>209</v>
      </c>
      <c r="E164" s="6"/>
      <c r="F164" s="6"/>
      <c r="G164" s="4">
        <v>0.45763888888888887</v>
      </c>
      <c r="H164" s="24">
        <v>45142</v>
      </c>
      <c r="I164" s="6"/>
      <c r="J164" s="4"/>
      <c r="K164" s="6"/>
      <c r="L164" s="6"/>
      <c r="M164" s="6"/>
      <c r="N164" s="6"/>
      <c r="O164" s="6"/>
    </row>
    <row r="165" spans="1:15" ht="15.75" customHeight="1">
      <c r="A165" s="16" t="s">
        <v>16</v>
      </c>
      <c r="B165" s="3" t="s">
        <v>190</v>
      </c>
      <c r="C165" s="41" t="s">
        <v>191</v>
      </c>
      <c r="D165" s="16" t="s">
        <v>267</v>
      </c>
      <c r="E165" s="6"/>
      <c r="F165" s="16" t="s">
        <v>187</v>
      </c>
      <c r="G165" s="4">
        <v>0.45763888888888887</v>
      </c>
      <c r="H165" s="24">
        <v>45142</v>
      </c>
      <c r="I165" s="6"/>
      <c r="J165" s="4"/>
      <c r="K165" s="6"/>
      <c r="L165" s="6"/>
      <c r="M165" s="6"/>
      <c r="N165" s="6"/>
      <c r="O165" s="6"/>
    </row>
    <row r="166" spans="1:15" ht="15.75" customHeight="1">
      <c r="A166" s="16" t="s">
        <v>17</v>
      </c>
      <c r="B166" s="3" t="s">
        <v>183</v>
      </c>
      <c r="C166" s="40" t="s">
        <v>184</v>
      </c>
      <c r="D166" s="16" t="s">
        <v>269</v>
      </c>
      <c r="E166" s="6"/>
      <c r="F166" s="6"/>
      <c r="G166" s="4">
        <v>0.4770833333333333</v>
      </c>
      <c r="H166" s="24">
        <v>45142</v>
      </c>
      <c r="I166" s="6"/>
      <c r="J166" s="4"/>
      <c r="K166" s="6"/>
      <c r="L166" s="6"/>
      <c r="M166" s="6"/>
      <c r="N166" s="6"/>
      <c r="O166" s="6"/>
    </row>
    <row r="167" spans="1:15" ht="15.75" customHeight="1">
      <c r="A167" s="16" t="s">
        <v>18</v>
      </c>
      <c r="B167" s="3" t="s">
        <v>183</v>
      </c>
      <c r="C167" s="40" t="s">
        <v>184</v>
      </c>
      <c r="D167" s="16" t="s">
        <v>242</v>
      </c>
      <c r="E167" s="6"/>
      <c r="F167" s="6"/>
      <c r="G167" s="4">
        <v>0.54375000000000007</v>
      </c>
      <c r="H167" s="24">
        <v>45142</v>
      </c>
      <c r="I167" s="6"/>
      <c r="J167" s="9"/>
      <c r="K167" s="6"/>
      <c r="L167" s="6"/>
      <c r="M167" s="6"/>
      <c r="N167" s="6"/>
      <c r="O167" s="6"/>
    </row>
    <row r="168" spans="1:15" ht="15.75" customHeight="1">
      <c r="A168" s="16" t="s">
        <v>18</v>
      </c>
      <c r="B168" s="3" t="s">
        <v>188</v>
      </c>
      <c r="C168" s="40" t="s">
        <v>184</v>
      </c>
      <c r="D168" s="16" t="s">
        <v>267</v>
      </c>
      <c r="E168" s="6"/>
      <c r="F168" s="6"/>
      <c r="G168" s="4">
        <v>0.54375000000000007</v>
      </c>
      <c r="H168" s="24">
        <v>45142</v>
      </c>
      <c r="I168" s="6"/>
      <c r="J168" s="6"/>
      <c r="K168" s="6"/>
      <c r="L168" s="6"/>
      <c r="M168" s="6"/>
      <c r="N168" s="6"/>
      <c r="O168" s="6"/>
    </row>
    <row r="169" spans="1:15" ht="15.75" customHeight="1">
      <c r="A169" s="16" t="s">
        <v>18</v>
      </c>
      <c r="B169" s="3" t="s">
        <v>190</v>
      </c>
      <c r="C169" s="40" t="s">
        <v>184</v>
      </c>
      <c r="D169" s="16" t="s">
        <v>267</v>
      </c>
      <c r="E169" s="6">
        <v>20</v>
      </c>
      <c r="F169" s="16" t="s">
        <v>214</v>
      </c>
      <c r="G169" s="4">
        <v>0.54375000000000007</v>
      </c>
      <c r="H169" s="24">
        <v>45142</v>
      </c>
      <c r="I169" s="6"/>
      <c r="J169" s="6"/>
      <c r="K169" s="6"/>
      <c r="L169" s="6"/>
      <c r="M169" s="6"/>
      <c r="N169" s="6"/>
      <c r="O169" s="6"/>
    </row>
    <row r="170" spans="1:15" ht="15.75" customHeight="1">
      <c r="A170" s="16" t="s">
        <v>55</v>
      </c>
      <c r="B170" s="3" t="s">
        <v>183</v>
      </c>
      <c r="C170" s="40" t="s">
        <v>184</v>
      </c>
      <c r="D170" s="16" t="s">
        <v>267</v>
      </c>
      <c r="E170" s="6"/>
      <c r="F170" s="6"/>
      <c r="G170" s="4">
        <v>0.55902777777777779</v>
      </c>
      <c r="H170" s="24">
        <v>45142</v>
      </c>
      <c r="I170" s="6"/>
      <c r="J170" s="6"/>
      <c r="K170" s="6"/>
      <c r="L170" s="6"/>
      <c r="M170" s="6"/>
      <c r="N170" s="6"/>
      <c r="O170" s="6"/>
    </row>
    <row r="171" spans="1:15" ht="15.75" customHeight="1">
      <c r="A171" s="16" t="s">
        <v>55</v>
      </c>
      <c r="B171" s="3" t="s">
        <v>188</v>
      </c>
      <c r="C171" s="40" t="s">
        <v>184</v>
      </c>
      <c r="D171" s="16" t="s">
        <v>267</v>
      </c>
      <c r="E171" s="6"/>
      <c r="F171" s="6"/>
      <c r="G171" s="4">
        <v>0.55902777777777779</v>
      </c>
      <c r="H171" s="24">
        <v>45142</v>
      </c>
      <c r="I171" s="6"/>
      <c r="J171" s="6"/>
      <c r="K171" s="6"/>
      <c r="L171" s="6"/>
      <c r="M171" s="6"/>
      <c r="N171" s="6"/>
      <c r="O171" s="6"/>
    </row>
    <row r="172" spans="1:15" ht="15.75" customHeight="1">
      <c r="A172" s="16" t="s">
        <v>55</v>
      </c>
      <c r="B172" s="3" t="s">
        <v>190</v>
      </c>
      <c r="C172" s="40" t="s">
        <v>184</v>
      </c>
      <c r="D172" s="16" t="s">
        <v>267</v>
      </c>
      <c r="E172" s="6">
        <v>2</v>
      </c>
      <c r="F172" s="16" t="s">
        <v>214</v>
      </c>
      <c r="G172" s="4">
        <v>0.55902777777777779</v>
      </c>
      <c r="H172" s="24">
        <v>45142</v>
      </c>
      <c r="I172" s="6"/>
      <c r="J172" s="6"/>
      <c r="K172" s="6"/>
      <c r="L172" s="6"/>
      <c r="M172" s="6"/>
      <c r="N172" s="6"/>
      <c r="O172" s="6"/>
    </row>
    <row r="173" spans="1:15" ht="15.75" customHeight="1">
      <c r="A173" s="16" t="s">
        <v>217</v>
      </c>
      <c r="B173" s="3" t="s">
        <v>183</v>
      </c>
      <c r="C173" s="40" t="s">
        <v>184</v>
      </c>
      <c r="D173" s="16" t="s">
        <v>207</v>
      </c>
      <c r="E173" s="6"/>
      <c r="F173" s="6"/>
      <c r="G173" s="4">
        <v>0.58124999999999993</v>
      </c>
      <c r="H173" s="24">
        <v>45142</v>
      </c>
      <c r="I173" s="6"/>
      <c r="J173" s="6"/>
      <c r="K173" s="6"/>
      <c r="L173" s="6"/>
      <c r="M173" s="6"/>
      <c r="N173" s="6"/>
      <c r="O173" s="6"/>
    </row>
    <row r="174" spans="1:15" ht="15.75" customHeight="1">
      <c r="A174" s="16" t="s">
        <v>217</v>
      </c>
      <c r="B174" s="3" t="s">
        <v>188</v>
      </c>
      <c r="C174" s="40" t="s">
        <v>184</v>
      </c>
      <c r="D174" s="16" t="s">
        <v>267</v>
      </c>
      <c r="E174" s="6"/>
      <c r="F174" s="6"/>
      <c r="G174" s="4">
        <v>0.58124999999999993</v>
      </c>
      <c r="H174" s="24">
        <v>45142</v>
      </c>
      <c r="I174" s="6"/>
      <c r="J174" s="6"/>
      <c r="K174" s="6"/>
      <c r="L174" s="6"/>
      <c r="M174" s="6"/>
      <c r="N174" s="6"/>
      <c r="O174" s="6"/>
    </row>
    <row r="175" spans="1:15" ht="15.75" customHeight="1">
      <c r="A175" s="16" t="s">
        <v>217</v>
      </c>
      <c r="B175" s="3" t="s">
        <v>190</v>
      </c>
      <c r="C175" s="40" t="s">
        <v>184</v>
      </c>
      <c r="D175" s="16" t="s">
        <v>233</v>
      </c>
      <c r="E175" s="6"/>
      <c r="F175" s="16" t="s">
        <v>187</v>
      </c>
      <c r="G175" s="4">
        <v>0.58124999999999993</v>
      </c>
      <c r="H175" s="24">
        <v>45142</v>
      </c>
      <c r="I175" s="6"/>
      <c r="J175" s="6"/>
      <c r="K175" s="6"/>
      <c r="L175" s="6"/>
      <c r="M175" s="6"/>
      <c r="N175" s="6"/>
      <c r="O175" s="6"/>
    </row>
    <row r="176" spans="1:15" ht="15.75" customHeight="1">
      <c r="A176" s="16" t="s">
        <v>21</v>
      </c>
      <c r="B176" s="3" t="s">
        <v>183</v>
      </c>
      <c r="C176" s="40" t="s">
        <v>184</v>
      </c>
      <c r="D176" s="16" t="s">
        <v>288</v>
      </c>
      <c r="E176" s="6"/>
      <c r="F176" s="6"/>
      <c r="G176" s="4">
        <v>0.62083333333333335</v>
      </c>
      <c r="H176" s="24">
        <v>45142</v>
      </c>
      <c r="I176" s="6"/>
      <c r="J176" s="6"/>
      <c r="K176" s="6"/>
      <c r="L176" s="6"/>
      <c r="M176" s="6"/>
      <c r="N176" s="6"/>
      <c r="O176" s="6"/>
    </row>
    <row r="177" spans="1:15" ht="15.75" customHeight="1">
      <c r="A177" s="16" t="s">
        <v>21</v>
      </c>
      <c r="B177" s="3" t="s">
        <v>188</v>
      </c>
      <c r="C177" s="40" t="s">
        <v>184</v>
      </c>
      <c r="D177" s="16" t="s">
        <v>288</v>
      </c>
      <c r="E177" s="6"/>
      <c r="F177" s="6"/>
      <c r="G177" s="4">
        <v>0.62083333333333335</v>
      </c>
      <c r="H177" s="24">
        <v>45142</v>
      </c>
      <c r="I177" s="6"/>
      <c r="J177" s="6"/>
      <c r="K177" s="6"/>
      <c r="L177" s="6"/>
      <c r="M177" s="6"/>
      <c r="N177" s="6"/>
      <c r="O177" s="6"/>
    </row>
    <row r="178" spans="1:15" ht="15.75" customHeight="1">
      <c r="A178" s="16" t="s">
        <v>21</v>
      </c>
      <c r="B178" s="3" t="s">
        <v>190</v>
      </c>
      <c r="C178" s="40" t="s">
        <v>184</v>
      </c>
      <c r="D178" s="16" t="s">
        <v>288</v>
      </c>
      <c r="E178" s="6"/>
      <c r="F178" s="16" t="s">
        <v>187</v>
      </c>
      <c r="G178" s="4">
        <v>0.62083333333333335</v>
      </c>
      <c r="H178" s="24">
        <v>45142</v>
      </c>
      <c r="I178" s="6"/>
      <c r="J178" s="6"/>
      <c r="K178" s="6"/>
      <c r="L178" s="6"/>
      <c r="M178" s="6"/>
      <c r="N178" s="6"/>
      <c r="O178" s="6"/>
    </row>
    <row r="179" spans="1:15" ht="15.75" customHeight="1">
      <c r="A179" s="16" t="s">
        <v>22</v>
      </c>
      <c r="B179" s="3" t="s">
        <v>183</v>
      </c>
      <c r="C179" s="40" t="s">
        <v>184</v>
      </c>
      <c r="D179" s="16" t="s">
        <v>267</v>
      </c>
      <c r="E179" s="6"/>
      <c r="F179" s="6"/>
      <c r="G179" s="4">
        <v>0.6479166666666667</v>
      </c>
      <c r="H179" s="24">
        <v>45142</v>
      </c>
      <c r="I179" s="6"/>
      <c r="J179" s="6"/>
      <c r="K179" s="6"/>
      <c r="L179" s="6"/>
      <c r="M179" s="6"/>
      <c r="N179" s="6"/>
      <c r="O179" s="6"/>
    </row>
    <row r="180" spans="1:15" ht="15.75" customHeight="1">
      <c r="A180" s="16" t="s">
        <v>22</v>
      </c>
      <c r="B180" s="3" t="s">
        <v>188</v>
      </c>
      <c r="C180" s="3" t="s">
        <v>267</v>
      </c>
      <c r="D180" s="16" t="s">
        <v>267</v>
      </c>
      <c r="E180" s="6"/>
      <c r="F180" s="6"/>
      <c r="G180" s="4">
        <v>0.6479166666666667</v>
      </c>
      <c r="H180" s="24">
        <v>45142</v>
      </c>
      <c r="I180" s="6"/>
      <c r="J180" s="6"/>
      <c r="K180" s="6"/>
      <c r="L180" s="6"/>
      <c r="M180" s="6"/>
      <c r="N180" s="6"/>
      <c r="O180" s="6"/>
    </row>
    <row r="181" spans="1:15" ht="15.75" customHeight="1">
      <c r="A181" s="16" t="s">
        <v>22</v>
      </c>
      <c r="B181" s="3" t="s">
        <v>190</v>
      </c>
      <c r="C181" s="3" t="s">
        <v>267</v>
      </c>
      <c r="D181" s="16" t="s">
        <v>267</v>
      </c>
      <c r="E181" s="6"/>
      <c r="F181" s="16" t="s">
        <v>195</v>
      </c>
      <c r="G181" s="4">
        <v>0.6479166666666667</v>
      </c>
      <c r="H181" s="24">
        <v>45142</v>
      </c>
      <c r="I181" s="6"/>
      <c r="J181" s="6"/>
      <c r="K181" s="6"/>
      <c r="L181" s="6"/>
      <c r="M181" s="6"/>
      <c r="N181" s="6"/>
      <c r="O181" s="6"/>
    </row>
    <row r="182" spans="1:15" ht="15.75" customHeight="1">
      <c r="A182" s="16" t="s">
        <v>24</v>
      </c>
      <c r="B182" s="3" t="s">
        <v>183</v>
      </c>
      <c r="C182" s="40" t="s">
        <v>184</v>
      </c>
      <c r="D182" s="16" t="s">
        <v>267</v>
      </c>
      <c r="E182" s="6"/>
      <c r="F182" s="6"/>
      <c r="G182" s="4">
        <v>0.66319444444444442</v>
      </c>
      <c r="H182" s="24">
        <v>45142</v>
      </c>
      <c r="I182" s="6"/>
      <c r="J182" s="6"/>
      <c r="K182" s="6"/>
      <c r="L182" s="6"/>
      <c r="M182" s="6"/>
      <c r="N182" s="6"/>
      <c r="O182" s="6"/>
    </row>
    <row r="183" spans="1:15" ht="15.75" customHeight="1">
      <c r="A183" s="16" t="s">
        <v>24</v>
      </c>
      <c r="B183" s="3" t="s">
        <v>188</v>
      </c>
      <c r="C183" s="40" t="s">
        <v>184</v>
      </c>
      <c r="D183" s="16" t="s">
        <v>267</v>
      </c>
      <c r="E183" s="6"/>
      <c r="F183" s="6"/>
      <c r="G183" s="4">
        <v>0.66319444444444442</v>
      </c>
      <c r="H183" s="24">
        <v>45142</v>
      </c>
      <c r="I183" s="6"/>
      <c r="J183" s="6"/>
      <c r="K183" s="6"/>
      <c r="L183" s="6"/>
      <c r="M183" s="6"/>
      <c r="N183" s="6"/>
      <c r="O183" s="6"/>
    </row>
    <row r="184" spans="1:15" ht="15.75" customHeight="1">
      <c r="A184" s="16" t="s">
        <v>24</v>
      </c>
      <c r="B184" s="3" t="s">
        <v>190</v>
      </c>
      <c r="C184" s="40" t="s">
        <v>184</v>
      </c>
      <c r="D184" s="16" t="s">
        <v>267</v>
      </c>
      <c r="E184" s="6"/>
      <c r="F184" s="16" t="s">
        <v>187</v>
      </c>
      <c r="G184" s="4">
        <v>0.66319444444444442</v>
      </c>
      <c r="H184" s="24">
        <v>45142</v>
      </c>
      <c r="I184" s="6"/>
      <c r="J184" s="6"/>
      <c r="K184" s="6"/>
      <c r="L184" s="6"/>
      <c r="M184" s="6"/>
      <c r="N184" s="6"/>
      <c r="O184" s="6"/>
    </row>
    <row r="185" spans="1:15" ht="15.75" customHeight="1">
      <c r="A185" s="16" t="s">
        <v>25</v>
      </c>
      <c r="B185" s="3" t="s">
        <v>183</v>
      </c>
      <c r="C185" s="40" t="s">
        <v>184</v>
      </c>
      <c r="D185" s="16" t="s">
        <v>267</v>
      </c>
      <c r="E185" s="6"/>
      <c r="F185" s="6"/>
      <c r="G185" s="4">
        <v>0.6743055555555556</v>
      </c>
      <c r="H185" s="24">
        <v>45142</v>
      </c>
      <c r="I185" s="6"/>
      <c r="J185" s="6"/>
      <c r="K185" s="6"/>
      <c r="L185" s="6"/>
      <c r="M185" s="6"/>
      <c r="N185" s="6"/>
      <c r="O185" s="6"/>
    </row>
    <row r="186" spans="1:15" ht="15.75" customHeight="1">
      <c r="A186" s="16" t="s">
        <v>25</v>
      </c>
      <c r="B186" s="3" t="s">
        <v>188</v>
      </c>
      <c r="C186" s="40" t="s">
        <v>184</v>
      </c>
      <c r="D186" s="16" t="s">
        <v>267</v>
      </c>
      <c r="E186" s="6"/>
      <c r="F186" s="6"/>
      <c r="G186" s="4">
        <v>0.6743055555555556</v>
      </c>
      <c r="H186" s="24">
        <v>45142</v>
      </c>
      <c r="I186" s="6"/>
      <c r="J186" s="6"/>
      <c r="K186" s="6"/>
      <c r="L186" s="6"/>
      <c r="M186" s="6"/>
      <c r="N186" s="6"/>
      <c r="O186" s="6"/>
    </row>
    <row r="187" spans="1:15" ht="15.75" customHeight="1">
      <c r="A187" s="16" t="s">
        <v>25</v>
      </c>
      <c r="B187" s="3" t="s">
        <v>190</v>
      </c>
      <c r="C187" s="40" t="s">
        <v>184</v>
      </c>
      <c r="D187" s="16" t="s">
        <v>267</v>
      </c>
      <c r="E187" s="6"/>
      <c r="F187" s="16" t="s">
        <v>187</v>
      </c>
      <c r="G187" s="4">
        <v>0.6743055555555556</v>
      </c>
      <c r="H187" s="24">
        <v>45142</v>
      </c>
      <c r="I187" s="6"/>
      <c r="J187" s="6"/>
      <c r="K187" s="6"/>
      <c r="L187" s="6"/>
      <c r="M187" s="6"/>
      <c r="N187" s="6"/>
      <c r="O187" s="6"/>
    </row>
    <row r="188" spans="1:15" ht="15.75" customHeight="1">
      <c r="A188" s="16" t="s">
        <v>26</v>
      </c>
      <c r="B188" s="3" t="s">
        <v>183</v>
      </c>
      <c r="C188" s="40" t="s">
        <v>184</v>
      </c>
      <c r="D188" s="16" t="s">
        <v>222</v>
      </c>
      <c r="E188" s="6"/>
      <c r="F188" s="6"/>
      <c r="G188" s="4">
        <v>0.7006944444444444</v>
      </c>
      <c r="H188" s="24">
        <v>45142</v>
      </c>
      <c r="I188" s="6"/>
      <c r="J188" s="6"/>
      <c r="K188" s="6"/>
      <c r="L188" s="6"/>
      <c r="M188" s="6"/>
      <c r="N188" s="6"/>
      <c r="O188" s="6"/>
    </row>
    <row r="189" spans="1:15" ht="15.75" customHeight="1">
      <c r="A189" s="16" t="s">
        <v>26</v>
      </c>
      <c r="B189" s="3" t="s">
        <v>188</v>
      </c>
      <c r="C189" s="40" t="s">
        <v>184</v>
      </c>
      <c r="D189" s="16" t="s">
        <v>290</v>
      </c>
      <c r="E189" s="6"/>
      <c r="F189" s="6"/>
      <c r="G189" s="4">
        <v>0.7006944444444444</v>
      </c>
      <c r="H189" s="24">
        <v>45142</v>
      </c>
      <c r="I189" s="6"/>
      <c r="J189" s="6"/>
      <c r="K189" s="6"/>
      <c r="L189" s="6"/>
      <c r="M189" s="6"/>
      <c r="N189" s="6"/>
      <c r="O189" s="6"/>
    </row>
    <row r="190" spans="1:15" ht="15.75" customHeight="1">
      <c r="A190" s="16" t="s">
        <v>26</v>
      </c>
      <c r="B190" s="3" t="s">
        <v>190</v>
      </c>
      <c r="C190" s="40" t="s">
        <v>184</v>
      </c>
      <c r="D190" s="16" t="s">
        <v>290</v>
      </c>
      <c r="E190" s="6"/>
      <c r="F190" s="16" t="s">
        <v>187</v>
      </c>
      <c r="G190" s="4">
        <v>0.7006944444444444</v>
      </c>
      <c r="H190" s="24">
        <v>45142</v>
      </c>
      <c r="I190" s="6"/>
      <c r="J190" s="6"/>
      <c r="K190" s="6"/>
      <c r="L190" s="6"/>
      <c r="M190" s="6"/>
      <c r="N190" s="6"/>
      <c r="O190" s="6"/>
    </row>
    <row r="191" spans="1:15" ht="15.75" customHeight="1">
      <c r="A191" s="16" t="s">
        <v>149</v>
      </c>
      <c r="B191" s="3" t="s">
        <v>183</v>
      </c>
      <c r="C191" s="40" t="s">
        <v>184</v>
      </c>
      <c r="D191" s="16" t="s">
        <v>267</v>
      </c>
      <c r="E191" s="6"/>
      <c r="F191" s="6"/>
      <c r="G191" s="9">
        <v>0.71805555555555556</v>
      </c>
      <c r="H191" s="24">
        <v>45142</v>
      </c>
      <c r="I191" s="6"/>
      <c r="J191" s="6"/>
      <c r="K191" s="6"/>
      <c r="L191" s="6"/>
      <c r="M191" s="6"/>
      <c r="N191" s="6"/>
      <c r="O191" s="6"/>
    </row>
    <row r="192" spans="1:15" ht="15.75" customHeight="1">
      <c r="A192" s="16" t="s">
        <v>149</v>
      </c>
      <c r="B192" s="3" t="s">
        <v>188</v>
      </c>
      <c r="C192" s="40" t="s">
        <v>184</v>
      </c>
      <c r="D192" s="16" t="s">
        <v>267</v>
      </c>
      <c r="E192" s="6"/>
      <c r="F192" s="6"/>
      <c r="G192" s="9">
        <v>0.71805555555555556</v>
      </c>
      <c r="H192" s="24">
        <v>45142</v>
      </c>
      <c r="I192" s="6"/>
      <c r="J192" s="6"/>
      <c r="K192" s="6"/>
      <c r="L192" s="6"/>
      <c r="M192" s="6"/>
      <c r="N192" s="6"/>
      <c r="O192" s="6"/>
    </row>
    <row r="193" spans="1:15" ht="15.75" customHeight="1">
      <c r="A193" s="16" t="s">
        <v>149</v>
      </c>
      <c r="B193" s="3" t="s">
        <v>190</v>
      </c>
      <c r="C193" s="40" t="s">
        <v>184</v>
      </c>
      <c r="D193" s="16" t="s">
        <v>267</v>
      </c>
      <c r="E193" s="6"/>
      <c r="F193" s="16" t="s">
        <v>187</v>
      </c>
      <c r="G193" s="9">
        <v>0.71805555555555556</v>
      </c>
      <c r="H193" s="24">
        <v>45142</v>
      </c>
      <c r="I193" s="6"/>
      <c r="J193" s="6"/>
      <c r="K193" s="6"/>
      <c r="L193" s="6"/>
      <c r="M193" s="6"/>
      <c r="N193" s="6"/>
      <c r="O193" s="6"/>
    </row>
    <row r="194" spans="1:15" ht="15.75" customHeight="1">
      <c r="A194" s="21" t="s">
        <v>1</v>
      </c>
      <c r="B194" s="19"/>
      <c r="C194" s="21" t="s">
        <v>276</v>
      </c>
      <c r="D194" s="21" t="s">
        <v>179</v>
      </c>
      <c r="E194" s="21" t="s">
        <v>180</v>
      </c>
      <c r="F194" s="21" t="s">
        <v>181</v>
      </c>
      <c r="G194" s="21" t="s">
        <v>2</v>
      </c>
      <c r="H194" s="21" t="s">
        <v>3</v>
      </c>
      <c r="I194" s="6"/>
      <c r="J194" s="6"/>
      <c r="K194" s="6"/>
      <c r="L194" s="6"/>
      <c r="M194" s="6"/>
      <c r="N194" s="6"/>
      <c r="O194" s="6"/>
    </row>
    <row r="195" spans="1:15" ht="15.75" customHeight="1">
      <c r="A195" s="16" t="s">
        <v>4</v>
      </c>
      <c r="B195" s="3" t="s">
        <v>183</v>
      </c>
      <c r="C195" s="40" t="s">
        <v>184</v>
      </c>
      <c r="D195" s="16" t="s">
        <v>277</v>
      </c>
      <c r="E195" s="6"/>
      <c r="F195" s="6"/>
      <c r="G195" s="9">
        <v>0.37013888888888885</v>
      </c>
      <c r="H195" s="24">
        <v>45147</v>
      </c>
      <c r="I195" s="6"/>
      <c r="J195" s="6"/>
      <c r="K195" s="6"/>
      <c r="L195" s="6"/>
      <c r="M195" s="6"/>
      <c r="N195" s="6"/>
      <c r="O195" s="6"/>
    </row>
    <row r="196" spans="1:15" ht="15.75" customHeight="1">
      <c r="A196" s="16" t="s">
        <v>4</v>
      </c>
      <c r="B196" s="3" t="s">
        <v>190</v>
      </c>
      <c r="C196" s="40" t="s">
        <v>184</v>
      </c>
      <c r="D196" s="16" t="s">
        <v>267</v>
      </c>
      <c r="E196" s="6"/>
      <c r="F196" s="16" t="s">
        <v>187</v>
      </c>
      <c r="G196" s="9">
        <v>0.37013888888888885</v>
      </c>
      <c r="H196" s="24">
        <v>45147</v>
      </c>
      <c r="I196" s="6"/>
      <c r="J196" s="6"/>
      <c r="K196" s="6"/>
      <c r="L196" s="6"/>
      <c r="M196" s="6"/>
      <c r="N196" s="6"/>
      <c r="O196" s="6"/>
    </row>
    <row r="197" spans="1:15" ht="15.75" customHeight="1">
      <c r="A197" s="16" t="s">
        <v>5</v>
      </c>
      <c r="B197" s="3" t="s">
        <v>183</v>
      </c>
      <c r="C197" s="41" t="s">
        <v>191</v>
      </c>
      <c r="D197" s="16" t="s">
        <v>294</v>
      </c>
      <c r="E197" s="6"/>
      <c r="F197" s="6"/>
      <c r="G197" s="9">
        <v>0.39097222222222222</v>
      </c>
      <c r="H197" s="24">
        <v>45147</v>
      </c>
      <c r="I197" s="6"/>
      <c r="J197" s="6"/>
      <c r="K197" s="6"/>
      <c r="L197" s="6"/>
      <c r="M197" s="6"/>
      <c r="N197" s="6"/>
      <c r="O197" s="6"/>
    </row>
    <row r="198" spans="1:15" ht="15.75" customHeight="1">
      <c r="A198" s="16" t="s">
        <v>5</v>
      </c>
      <c r="B198" s="3" t="s">
        <v>190</v>
      </c>
      <c r="C198" s="41" t="s">
        <v>191</v>
      </c>
      <c r="D198" s="16" t="s">
        <v>267</v>
      </c>
      <c r="E198" s="6"/>
      <c r="F198" s="16" t="s">
        <v>187</v>
      </c>
      <c r="G198" s="9">
        <v>0.39097222222222222</v>
      </c>
      <c r="H198" s="24">
        <v>45147</v>
      </c>
      <c r="I198" s="6"/>
      <c r="J198" s="6"/>
      <c r="K198" s="6"/>
      <c r="L198" s="6"/>
      <c r="M198" s="6"/>
      <c r="N198" s="6"/>
      <c r="O198" s="6"/>
    </row>
    <row r="199" spans="1:15" ht="15.75" customHeight="1">
      <c r="A199" s="16" t="s">
        <v>7</v>
      </c>
      <c r="B199" s="3" t="s">
        <v>183</v>
      </c>
      <c r="C199" s="40" t="s">
        <v>184</v>
      </c>
      <c r="D199" s="16" t="s">
        <v>209</v>
      </c>
      <c r="E199" s="6"/>
      <c r="F199" s="6"/>
      <c r="G199" s="9">
        <v>0.4152777777777778</v>
      </c>
      <c r="H199" s="24">
        <v>45147</v>
      </c>
      <c r="I199" s="6"/>
      <c r="J199" s="6"/>
      <c r="K199" s="6"/>
      <c r="L199" s="6"/>
      <c r="M199" s="6"/>
      <c r="N199" s="6"/>
      <c r="O199" s="6"/>
    </row>
    <row r="200" spans="1:15" ht="15.75" customHeight="1">
      <c r="A200" s="16" t="s">
        <v>7</v>
      </c>
      <c r="B200" s="3" t="s">
        <v>190</v>
      </c>
      <c r="C200" s="42" t="s">
        <v>295</v>
      </c>
      <c r="D200" s="16" t="s">
        <v>267</v>
      </c>
      <c r="E200" s="6">
        <v>60</v>
      </c>
      <c r="F200" s="16" t="s">
        <v>214</v>
      </c>
      <c r="G200" s="9">
        <v>0.4152777777777778</v>
      </c>
      <c r="H200" s="24">
        <v>45147</v>
      </c>
      <c r="I200" s="6"/>
      <c r="J200" s="6"/>
      <c r="K200" s="6"/>
      <c r="L200" s="6"/>
      <c r="M200" s="6"/>
      <c r="N200" s="6"/>
      <c r="O200" s="6"/>
    </row>
    <row r="201" spans="1:15" ht="15.75" customHeight="1">
      <c r="A201" s="16" t="s">
        <v>297</v>
      </c>
      <c r="B201" s="3" t="s">
        <v>183</v>
      </c>
      <c r="C201" s="48" t="s">
        <v>208</v>
      </c>
      <c r="D201" s="16" t="s">
        <v>267</v>
      </c>
      <c r="E201" s="6"/>
      <c r="F201" s="6"/>
      <c r="G201" s="9">
        <v>0.43055555555555558</v>
      </c>
      <c r="H201" s="24">
        <v>45147</v>
      </c>
      <c r="I201" s="6"/>
      <c r="J201" s="6"/>
      <c r="K201" s="6"/>
      <c r="L201" s="6"/>
      <c r="M201" s="6"/>
      <c r="N201" s="6"/>
      <c r="O201" s="6"/>
    </row>
    <row r="202" spans="1:15" ht="15.75" customHeight="1">
      <c r="A202" s="16" t="s">
        <v>297</v>
      </c>
      <c r="B202" s="3" t="s">
        <v>190</v>
      </c>
      <c r="C202" s="48" t="s">
        <v>208</v>
      </c>
      <c r="D202" s="16" t="s">
        <v>267</v>
      </c>
      <c r="E202" s="6"/>
      <c r="F202" s="16" t="s">
        <v>195</v>
      </c>
      <c r="G202" s="9">
        <v>0.43055555555555558</v>
      </c>
      <c r="H202" s="24">
        <v>45147</v>
      </c>
      <c r="I202" s="6"/>
      <c r="J202" s="6"/>
      <c r="K202" s="6"/>
      <c r="L202" s="6"/>
      <c r="M202" s="6"/>
      <c r="N202" s="6"/>
      <c r="O202" s="6"/>
    </row>
    <row r="203" spans="1:15" ht="15.75" customHeight="1">
      <c r="A203" s="16" t="s">
        <v>9</v>
      </c>
      <c r="B203" s="3" t="s">
        <v>183</v>
      </c>
      <c r="C203" s="42" t="s">
        <v>184</v>
      </c>
      <c r="D203" s="16" t="s">
        <v>299</v>
      </c>
      <c r="E203" s="6"/>
      <c r="F203" s="6"/>
      <c r="G203" s="9">
        <v>0.4513888888888889</v>
      </c>
      <c r="H203" s="24">
        <v>45147</v>
      </c>
      <c r="I203" s="6"/>
      <c r="J203" s="6"/>
      <c r="K203" s="6"/>
      <c r="L203" s="6"/>
      <c r="M203" s="6"/>
      <c r="N203" s="6"/>
      <c r="O203" s="6"/>
    </row>
    <row r="204" spans="1:15" ht="15.75" customHeight="1">
      <c r="A204" s="16" t="s">
        <v>9</v>
      </c>
      <c r="B204" s="3" t="s">
        <v>190</v>
      </c>
      <c r="C204" s="16" t="s">
        <v>298</v>
      </c>
      <c r="D204" s="16" t="s">
        <v>267</v>
      </c>
      <c r="E204" s="6"/>
      <c r="F204" s="16" t="s">
        <v>195</v>
      </c>
      <c r="G204" s="9">
        <v>0.4513888888888889</v>
      </c>
      <c r="H204" s="24">
        <v>45147</v>
      </c>
      <c r="I204" s="6"/>
      <c r="J204" s="6"/>
      <c r="K204" s="6"/>
      <c r="L204" s="6"/>
      <c r="M204" s="6"/>
      <c r="N204" s="6"/>
      <c r="O204" s="6"/>
    </row>
    <row r="205" spans="1:15" ht="15.75" customHeight="1">
      <c r="A205" s="16" t="s">
        <v>11</v>
      </c>
      <c r="B205" s="3" t="s">
        <v>183</v>
      </c>
      <c r="C205" s="43" t="s">
        <v>301</v>
      </c>
      <c r="D205" s="16" t="s">
        <v>209</v>
      </c>
      <c r="E205" s="6"/>
      <c r="F205" s="6"/>
      <c r="G205" s="9">
        <v>0.46875</v>
      </c>
      <c r="H205" s="24">
        <v>45147</v>
      </c>
      <c r="I205" s="6"/>
      <c r="J205" s="6"/>
      <c r="K205" s="6"/>
      <c r="L205" s="6"/>
      <c r="M205" s="6"/>
      <c r="N205" s="6"/>
      <c r="O205" s="6"/>
    </row>
    <row r="206" spans="1:15" ht="15.75" customHeight="1">
      <c r="A206" s="16" t="s">
        <v>11</v>
      </c>
      <c r="B206" s="3" t="s">
        <v>190</v>
      </c>
      <c r="C206" s="16" t="s">
        <v>267</v>
      </c>
      <c r="D206" s="16" t="s">
        <v>267</v>
      </c>
      <c r="E206" s="6"/>
      <c r="F206" s="16" t="s">
        <v>187</v>
      </c>
      <c r="G206" s="9">
        <v>0.46875</v>
      </c>
      <c r="H206" s="24">
        <v>45147</v>
      </c>
      <c r="I206" s="6"/>
      <c r="J206" s="6"/>
      <c r="K206" s="6"/>
      <c r="L206" s="6"/>
      <c r="M206" s="6"/>
      <c r="N206" s="6"/>
      <c r="O206" s="6"/>
    </row>
    <row r="207" spans="1:15" ht="15.75" customHeight="1">
      <c r="A207" s="16" t="s">
        <v>302</v>
      </c>
      <c r="B207" s="3" t="s">
        <v>183</v>
      </c>
      <c r="C207" s="42" t="s">
        <v>303</v>
      </c>
      <c r="D207" s="16" t="s">
        <v>304</v>
      </c>
      <c r="E207" s="6"/>
      <c r="F207" s="6"/>
      <c r="G207" s="9">
        <v>0.4916666666666667</v>
      </c>
      <c r="H207" s="24">
        <v>45147</v>
      </c>
      <c r="I207" s="6"/>
      <c r="J207" s="6"/>
      <c r="K207" s="6"/>
      <c r="L207" s="6"/>
      <c r="M207" s="6"/>
      <c r="N207" s="6"/>
      <c r="O207" s="6"/>
    </row>
    <row r="208" spans="1:15" ht="15.75" customHeight="1">
      <c r="A208" s="16" t="s">
        <v>14</v>
      </c>
      <c r="B208" s="3" t="s">
        <v>183</v>
      </c>
      <c r="C208" s="42" t="s">
        <v>184</v>
      </c>
      <c r="D208" s="16" t="s">
        <v>207</v>
      </c>
      <c r="E208" s="6"/>
      <c r="F208" s="6"/>
      <c r="G208" s="4">
        <v>0.5083333333333333</v>
      </c>
      <c r="H208" s="24">
        <v>45147</v>
      </c>
      <c r="I208" s="6"/>
      <c r="J208" s="6"/>
      <c r="K208" s="6"/>
      <c r="L208" s="6"/>
      <c r="M208" s="6"/>
      <c r="N208" s="6"/>
      <c r="O208" s="6"/>
    </row>
    <row r="209" spans="1:15" ht="15.75" customHeight="1">
      <c r="A209" s="16" t="s">
        <v>14</v>
      </c>
      <c r="B209" s="3" t="s">
        <v>190</v>
      </c>
      <c r="C209" s="42" t="s">
        <v>184</v>
      </c>
      <c r="D209" s="6"/>
      <c r="E209" s="6"/>
      <c r="F209" s="16" t="s">
        <v>195</v>
      </c>
      <c r="G209" s="4">
        <v>0.5083333333333333</v>
      </c>
      <c r="H209" s="24">
        <v>45147</v>
      </c>
      <c r="I209" s="16" t="s">
        <v>306</v>
      </c>
      <c r="J209" s="6"/>
      <c r="K209" s="6"/>
      <c r="L209" s="6"/>
      <c r="M209" s="6"/>
      <c r="N209" s="6"/>
      <c r="O209" s="6"/>
    </row>
    <row r="210" spans="1:15" ht="15.75" customHeight="1">
      <c r="A210" s="16" t="s">
        <v>203</v>
      </c>
      <c r="B210" s="3" t="s">
        <v>183</v>
      </c>
      <c r="C210" s="42" t="s">
        <v>184</v>
      </c>
      <c r="D210" s="16" t="s">
        <v>241</v>
      </c>
      <c r="E210" s="6"/>
      <c r="F210" s="6"/>
      <c r="G210" s="4">
        <v>0.52777777777777779</v>
      </c>
      <c r="H210" s="24">
        <v>45147</v>
      </c>
      <c r="I210" s="6"/>
      <c r="J210" s="6"/>
      <c r="K210" s="6"/>
      <c r="L210" s="6"/>
      <c r="M210" s="6"/>
      <c r="N210" s="6"/>
      <c r="O210" s="6"/>
    </row>
    <row r="211" spans="1:15" ht="15.75" customHeight="1">
      <c r="A211" s="16" t="s">
        <v>16</v>
      </c>
      <c r="B211" s="3" t="s">
        <v>183</v>
      </c>
      <c r="C211" s="42" t="s">
        <v>184</v>
      </c>
      <c r="D211" s="16" t="s">
        <v>207</v>
      </c>
      <c r="E211" s="6"/>
      <c r="F211" s="6"/>
      <c r="G211" s="4">
        <v>0.54305555555555551</v>
      </c>
      <c r="H211" s="24">
        <v>45147</v>
      </c>
      <c r="I211" s="6"/>
      <c r="J211" s="6"/>
      <c r="K211" s="6"/>
      <c r="L211" s="6"/>
      <c r="M211" s="6"/>
      <c r="N211" s="6"/>
      <c r="O211" s="6"/>
    </row>
    <row r="212" spans="1:15" ht="15.75" customHeight="1">
      <c r="A212" s="16" t="s">
        <v>16</v>
      </c>
      <c r="B212" s="3" t="s">
        <v>190</v>
      </c>
      <c r="C212" s="42" t="s">
        <v>184</v>
      </c>
      <c r="D212" s="6"/>
      <c r="E212" s="6"/>
      <c r="F212" s="16" t="s">
        <v>187</v>
      </c>
      <c r="G212" s="4">
        <v>0.54305555555555551</v>
      </c>
      <c r="H212" s="24">
        <v>45147</v>
      </c>
      <c r="I212" s="6"/>
      <c r="J212" s="6"/>
      <c r="K212" s="6"/>
      <c r="L212" s="6"/>
      <c r="M212" s="6"/>
      <c r="N212" s="6"/>
      <c r="O212" s="6"/>
    </row>
    <row r="213" spans="1:15" ht="15.75" customHeight="1">
      <c r="A213" s="16" t="s">
        <v>17</v>
      </c>
      <c r="B213" s="3" t="s">
        <v>183</v>
      </c>
      <c r="C213" s="42" t="s">
        <v>184</v>
      </c>
      <c r="D213" s="6"/>
      <c r="E213" s="6"/>
      <c r="F213" s="6"/>
      <c r="G213" s="4">
        <v>0.55902777777777779</v>
      </c>
      <c r="H213" s="24">
        <v>45147</v>
      </c>
      <c r="I213" s="6"/>
      <c r="J213" s="6"/>
      <c r="K213" s="6"/>
      <c r="L213" s="6"/>
      <c r="M213" s="6"/>
      <c r="N213" s="6"/>
      <c r="O213" s="6"/>
    </row>
    <row r="214" spans="1:15" ht="15.75" customHeight="1">
      <c r="A214" s="16" t="s">
        <v>17</v>
      </c>
      <c r="B214" s="3" t="s">
        <v>190</v>
      </c>
      <c r="C214" s="42" t="s">
        <v>184</v>
      </c>
      <c r="D214" s="6"/>
      <c r="E214" s="6"/>
      <c r="F214" s="16" t="s">
        <v>187</v>
      </c>
      <c r="G214" s="4">
        <v>0.55902777777777779</v>
      </c>
      <c r="H214" s="24">
        <v>45147</v>
      </c>
      <c r="I214" s="6"/>
      <c r="J214" s="6"/>
      <c r="K214" s="6"/>
      <c r="L214" s="6"/>
      <c r="M214" s="6"/>
      <c r="N214" s="6"/>
      <c r="O214" s="6"/>
    </row>
    <row r="215" spans="1:15" ht="15.75" customHeight="1">
      <c r="A215" s="16" t="s">
        <v>18</v>
      </c>
      <c r="B215" s="3" t="s">
        <v>183</v>
      </c>
      <c r="C215" s="42" t="s">
        <v>184</v>
      </c>
      <c r="D215" s="16" t="s">
        <v>215</v>
      </c>
      <c r="E215" s="6"/>
      <c r="F215" s="6"/>
      <c r="G215" s="4">
        <v>0.5395833333333333</v>
      </c>
      <c r="H215" s="24">
        <v>45148</v>
      </c>
      <c r="I215" s="6"/>
      <c r="J215" s="6"/>
      <c r="K215" s="6"/>
      <c r="L215" s="6"/>
      <c r="M215" s="6"/>
      <c r="N215" s="6"/>
      <c r="O215" s="6"/>
    </row>
    <row r="216" spans="1:15" ht="15.75" customHeight="1">
      <c r="A216" s="16" t="s">
        <v>18</v>
      </c>
      <c r="B216" s="3" t="s">
        <v>190</v>
      </c>
      <c r="C216" s="42" t="s">
        <v>184</v>
      </c>
      <c r="D216" s="16" t="s">
        <v>209</v>
      </c>
      <c r="E216" s="6"/>
      <c r="F216" s="6"/>
      <c r="G216" s="4">
        <v>0.5395833333333333</v>
      </c>
      <c r="H216" s="24">
        <v>45148</v>
      </c>
      <c r="I216" s="6"/>
      <c r="J216" s="6"/>
      <c r="K216" s="6"/>
      <c r="L216" s="6"/>
      <c r="M216" s="6"/>
      <c r="N216" s="6"/>
      <c r="O216" s="6"/>
    </row>
    <row r="217" spans="1:15" ht="15.75" customHeight="1">
      <c r="A217" s="16" t="s">
        <v>18</v>
      </c>
      <c r="B217" s="3" t="s">
        <v>188</v>
      </c>
      <c r="C217" s="42" t="s">
        <v>184</v>
      </c>
      <c r="D217" s="16" t="s">
        <v>209</v>
      </c>
      <c r="E217" s="6"/>
      <c r="F217" s="16" t="s">
        <v>195</v>
      </c>
      <c r="G217" s="4">
        <v>0.5395833333333333</v>
      </c>
      <c r="H217" s="24">
        <v>45148</v>
      </c>
      <c r="I217" s="6"/>
      <c r="J217" s="6"/>
      <c r="K217" s="6"/>
      <c r="L217" s="6"/>
      <c r="M217" s="6"/>
      <c r="N217" s="6"/>
      <c r="O217" s="6"/>
    </row>
    <row r="218" spans="1:15" ht="15.75" customHeight="1">
      <c r="A218" s="16" t="s">
        <v>55</v>
      </c>
      <c r="B218" s="3" t="s">
        <v>183</v>
      </c>
      <c r="C218" s="42" t="s">
        <v>184</v>
      </c>
      <c r="D218" s="16" t="s">
        <v>267</v>
      </c>
      <c r="E218" s="6"/>
      <c r="F218" s="6"/>
      <c r="G218" s="4">
        <v>0.55972222222222223</v>
      </c>
      <c r="H218" s="24">
        <v>45148</v>
      </c>
      <c r="I218" s="6"/>
      <c r="J218" s="6"/>
      <c r="K218" s="6"/>
      <c r="L218" s="6"/>
      <c r="M218" s="6"/>
      <c r="N218" s="6"/>
      <c r="O218" s="6"/>
    </row>
    <row r="219" spans="1:15" ht="15.75" customHeight="1">
      <c r="A219" s="16" t="s">
        <v>55</v>
      </c>
      <c r="B219" s="3" t="s">
        <v>190</v>
      </c>
      <c r="C219" s="42" t="s">
        <v>184</v>
      </c>
      <c r="D219" s="16" t="s">
        <v>267</v>
      </c>
      <c r="E219" s="6">
        <v>5</v>
      </c>
      <c r="F219" s="16" t="s">
        <v>214</v>
      </c>
      <c r="G219" s="4">
        <v>0.55972222222222223</v>
      </c>
      <c r="H219" s="24">
        <v>45148</v>
      </c>
      <c r="I219" s="6"/>
      <c r="J219" s="6"/>
      <c r="K219" s="6"/>
      <c r="L219" s="6"/>
      <c r="M219" s="6"/>
      <c r="N219" s="6"/>
      <c r="O219" s="6"/>
    </row>
    <row r="220" spans="1:15" ht="15.75" customHeight="1">
      <c r="A220" s="16" t="s">
        <v>55</v>
      </c>
      <c r="B220" s="3" t="s">
        <v>188</v>
      </c>
      <c r="C220" s="42" t="s">
        <v>184</v>
      </c>
      <c r="D220" s="16" t="s">
        <v>267</v>
      </c>
      <c r="E220" s="6"/>
      <c r="F220" s="6"/>
      <c r="G220" s="4">
        <v>0.55972222222222223</v>
      </c>
      <c r="H220" s="24">
        <v>45148</v>
      </c>
      <c r="I220" s="6"/>
      <c r="J220" s="6"/>
      <c r="K220" s="6"/>
      <c r="L220" s="6"/>
      <c r="M220" s="6"/>
      <c r="N220" s="6"/>
      <c r="O220" s="6"/>
    </row>
    <row r="221" spans="1:15" ht="15.75" customHeight="1">
      <c r="A221" s="16" t="s">
        <v>217</v>
      </c>
      <c r="B221" s="3" t="s">
        <v>183</v>
      </c>
      <c r="C221" s="42" t="s">
        <v>184</v>
      </c>
      <c r="D221" s="16" t="s">
        <v>233</v>
      </c>
      <c r="E221" s="6"/>
      <c r="F221" s="6"/>
      <c r="G221" s="4">
        <v>0.58680555555555558</v>
      </c>
      <c r="H221" s="24">
        <v>45148</v>
      </c>
      <c r="I221" s="6"/>
      <c r="J221" s="6"/>
      <c r="K221" s="6"/>
      <c r="L221" s="6"/>
      <c r="M221" s="6"/>
      <c r="N221" s="6"/>
      <c r="O221" s="6"/>
    </row>
    <row r="222" spans="1:15" ht="15.75" customHeight="1">
      <c r="A222" s="16" t="s">
        <v>217</v>
      </c>
      <c r="B222" s="16" t="s">
        <v>190</v>
      </c>
      <c r="C222" s="42" t="s">
        <v>184</v>
      </c>
      <c r="D222" s="16" t="s">
        <v>209</v>
      </c>
      <c r="E222" s="6"/>
      <c r="F222" s="16" t="s">
        <v>311</v>
      </c>
      <c r="G222" s="4">
        <v>0.58680555555555558</v>
      </c>
      <c r="H222" s="24">
        <v>45148</v>
      </c>
      <c r="I222" s="6"/>
      <c r="J222" s="6"/>
      <c r="K222" s="6"/>
      <c r="L222" s="6"/>
      <c r="M222" s="6"/>
      <c r="N222" s="6"/>
      <c r="O222" s="6"/>
    </row>
    <row r="223" spans="1:15" ht="15.75" customHeight="1">
      <c r="A223" s="16" t="s">
        <v>217</v>
      </c>
      <c r="B223" s="16" t="s">
        <v>188</v>
      </c>
      <c r="C223" s="42" t="s">
        <v>184</v>
      </c>
      <c r="D223" s="16" t="s">
        <v>267</v>
      </c>
      <c r="E223" s="6"/>
      <c r="F223" s="6"/>
      <c r="G223" s="4">
        <v>0.58680555555555558</v>
      </c>
      <c r="H223" s="24">
        <v>45148</v>
      </c>
      <c r="I223" s="6"/>
      <c r="J223" s="6"/>
      <c r="K223" s="6"/>
      <c r="L223" s="6"/>
      <c r="M223" s="6"/>
      <c r="N223" s="6"/>
      <c r="O223" s="6"/>
    </row>
    <row r="224" spans="1:15" ht="15.75" customHeight="1">
      <c r="A224" s="16" t="s">
        <v>21</v>
      </c>
      <c r="B224" s="16" t="s">
        <v>183</v>
      </c>
      <c r="C224" s="42" t="s">
        <v>184</v>
      </c>
      <c r="D224" s="16" t="s">
        <v>313</v>
      </c>
      <c r="E224" s="6"/>
      <c r="F224" s="6"/>
      <c r="G224" s="4">
        <v>0.61875000000000002</v>
      </c>
      <c r="H224" s="24">
        <v>45148</v>
      </c>
      <c r="I224" s="6"/>
      <c r="J224" s="6"/>
      <c r="K224" s="6"/>
      <c r="L224" s="6"/>
      <c r="M224" s="6"/>
      <c r="N224" s="6"/>
      <c r="O224" s="6"/>
    </row>
    <row r="225" spans="1:15" ht="15.75" customHeight="1">
      <c r="A225" s="16" t="s">
        <v>21</v>
      </c>
      <c r="B225" s="16" t="s">
        <v>190</v>
      </c>
      <c r="C225" s="42" t="s">
        <v>184</v>
      </c>
      <c r="D225" s="16" t="s">
        <v>267</v>
      </c>
      <c r="E225" s="6"/>
      <c r="F225" s="16" t="s">
        <v>195</v>
      </c>
      <c r="G225" s="4">
        <v>0.61875000000000002</v>
      </c>
      <c r="H225" s="24">
        <v>45148</v>
      </c>
      <c r="I225" s="6"/>
      <c r="J225" s="6"/>
      <c r="K225" s="6"/>
      <c r="L225" s="6"/>
      <c r="M225" s="6"/>
      <c r="N225" s="6"/>
      <c r="O225" s="6"/>
    </row>
    <row r="226" spans="1:15" ht="15.75" customHeight="1">
      <c r="A226" s="16" t="s">
        <v>21</v>
      </c>
      <c r="B226" s="16" t="s">
        <v>188</v>
      </c>
      <c r="C226" s="42" t="s">
        <v>184</v>
      </c>
      <c r="D226" s="16" t="s">
        <v>267</v>
      </c>
      <c r="E226" s="6"/>
      <c r="F226" s="6"/>
      <c r="G226" s="4">
        <v>0.61875000000000002</v>
      </c>
      <c r="H226" s="24">
        <v>45148</v>
      </c>
      <c r="I226" s="6"/>
      <c r="J226" s="6"/>
      <c r="K226" s="6"/>
      <c r="L226" s="6"/>
      <c r="M226" s="6"/>
      <c r="N226" s="6"/>
      <c r="O226" s="6"/>
    </row>
    <row r="227" spans="1:15" ht="15.75" customHeight="1">
      <c r="A227" s="16" t="s">
        <v>315</v>
      </c>
      <c r="B227" s="16" t="s">
        <v>183</v>
      </c>
      <c r="C227" s="42" t="s">
        <v>184</v>
      </c>
      <c r="D227" s="16"/>
      <c r="E227" s="6"/>
      <c r="F227" s="6"/>
      <c r="G227" s="4">
        <v>0.64166666666666672</v>
      </c>
      <c r="H227" s="24">
        <v>45148</v>
      </c>
      <c r="I227" s="6"/>
      <c r="J227" s="6"/>
      <c r="K227" s="6"/>
      <c r="L227" s="6"/>
      <c r="M227" s="6"/>
      <c r="N227" s="6"/>
      <c r="O227" s="6"/>
    </row>
    <row r="228" spans="1:15" ht="15.75" customHeight="1">
      <c r="A228" s="16" t="s">
        <v>315</v>
      </c>
      <c r="B228" s="16" t="s">
        <v>190</v>
      </c>
      <c r="C228" s="16" t="s">
        <v>298</v>
      </c>
      <c r="D228" s="6"/>
      <c r="E228" s="6"/>
      <c r="F228" s="16" t="s">
        <v>195</v>
      </c>
      <c r="G228" s="4">
        <v>0.64166666666666672</v>
      </c>
      <c r="H228" s="24">
        <v>45148</v>
      </c>
      <c r="I228" s="6"/>
      <c r="J228" s="6"/>
      <c r="K228" s="6"/>
      <c r="L228" s="6"/>
      <c r="M228" s="6"/>
      <c r="N228" s="6"/>
      <c r="O228" s="6"/>
    </row>
    <row r="229" spans="1:15" ht="15.75" customHeight="1">
      <c r="A229" s="16" t="s">
        <v>316</v>
      </c>
      <c r="B229" s="16" t="s">
        <v>183</v>
      </c>
      <c r="C229" s="42" t="s">
        <v>184</v>
      </c>
      <c r="D229" s="16" t="s">
        <v>267</v>
      </c>
      <c r="E229" s="6"/>
      <c r="F229" s="6"/>
      <c r="G229" s="4">
        <v>0.65833333333333333</v>
      </c>
      <c r="H229" s="24">
        <v>45148</v>
      </c>
      <c r="I229" s="6"/>
      <c r="J229" s="6"/>
      <c r="K229" s="6"/>
      <c r="L229" s="6"/>
      <c r="M229" s="6"/>
      <c r="N229" s="6"/>
      <c r="O229" s="6"/>
    </row>
    <row r="230" spans="1:15" ht="15.75" customHeight="1">
      <c r="A230" s="16" t="s">
        <v>316</v>
      </c>
      <c r="B230" s="16" t="s">
        <v>190</v>
      </c>
      <c r="C230" s="42" t="s">
        <v>184</v>
      </c>
      <c r="D230" s="16" t="s">
        <v>267</v>
      </c>
      <c r="E230" s="6"/>
      <c r="F230" s="16" t="s">
        <v>187</v>
      </c>
      <c r="G230" s="4">
        <v>0.65833333333333333</v>
      </c>
      <c r="H230" s="24">
        <v>45148</v>
      </c>
      <c r="I230" s="6"/>
      <c r="J230" s="6"/>
      <c r="K230" s="6"/>
      <c r="L230" s="6"/>
      <c r="M230" s="6"/>
      <c r="N230" s="6"/>
      <c r="O230" s="6"/>
    </row>
    <row r="231" spans="1:15" ht="15.75" customHeight="1">
      <c r="A231" s="16" t="s">
        <v>316</v>
      </c>
      <c r="B231" s="16" t="s">
        <v>188</v>
      </c>
      <c r="C231" s="42" t="s">
        <v>184</v>
      </c>
      <c r="D231" s="16" t="s">
        <v>267</v>
      </c>
      <c r="E231" s="6"/>
      <c r="F231" s="6"/>
      <c r="G231" s="4">
        <v>0.65833333333333333</v>
      </c>
      <c r="H231" s="24">
        <v>45148</v>
      </c>
      <c r="I231" s="6"/>
      <c r="J231" s="6"/>
      <c r="K231" s="6"/>
      <c r="L231" s="6"/>
      <c r="M231" s="6"/>
      <c r="N231" s="6"/>
      <c r="O231" s="6"/>
    </row>
    <row r="232" spans="1:15" ht="15.75" customHeight="1">
      <c r="A232" s="16" t="s">
        <v>317</v>
      </c>
      <c r="B232" s="16" t="s">
        <v>183</v>
      </c>
      <c r="C232" s="44" t="s">
        <v>184</v>
      </c>
      <c r="D232" s="16" t="s">
        <v>267</v>
      </c>
      <c r="E232" s="6"/>
      <c r="F232" s="6"/>
      <c r="G232" s="4">
        <v>0.68611111111111101</v>
      </c>
      <c r="H232" s="24">
        <v>45148</v>
      </c>
      <c r="I232" s="6"/>
      <c r="J232" s="6"/>
      <c r="K232" s="6"/>
      <c r="L232" s="6"/>
      <c r="M232" s="6"/>
      <c r="N232" s="6"/>
      <c r="O232" s="6"/>
    </row>
    <row r="233" spans="1:15" ht="15.75" customHeight="1">
      <c r="A233" s="16" t="s">
        <v>317</v>
      </c>
      <c r="B233" s="16" t="s">
        <v>190</v>
      </c>
      <c r="C233" s="44" t="s">
        <v>184</v>
      </c>
      <c r="D233" s="16" t="s">
        <v>267</v>
      </c>
      <c r="E233" s="6"/>
      <c r="F233" s="16" t="s">
        <v>187</v>
      </c>
      <c r="G233" s="4">
        <v>0.68611111111111101</v>
      </c>
      <c r="H233" s="24">
        <v>45148</v>
      </c>
      <c r="I233" s="6"/>
      <c r="J233" s="6"/>
      <c r="K233" s="6"/>
      <c r="L233" s="6"/>
      <c r="M233" s="6"/>
      <c r="N233" s="6"/>
      <c r="O233" s="6"/>
    </row>
    <row r="234" spans="1:15" ht="15.75" customHeight="1">
      <c r="A234" s="16" t="s">
        <v>317</v>
      </c>
      <c r="B234" s="16" t="s">
        <v>188</v>
      </c>
      <c r="C234" s="44" t="s">
        <v>184</v>
      </c>
      <c r="D234" s="16" t="s">
        <v>267</v>
      </c>
      <c r="E234" s="6"/>
      <c r="F234" s="6"/>
      <c r="G234" s="4">
        <v>0.68611111111111101</v>
      </c>
      <c r="H234" s="24">
        <v>45148</v>
      </c>
      <c r="I234" s="6"/>
      <c r="J234" s="6"/>
      <c r="K234" s="6"/>
      <c r="L234" s="6"/>
      <c r="M234" s="6"/>
      <c r="N234" s="6"/>
      <c r="O234" s="6"/>
    </row>
    <row r="235" spans="1:15" ht="15.75" customHeight="1">
      <c r="A235" s="16" t="s">
        <v>26</v>
      </c>
      <c r="B235" s="16" t="s">
        <v>183</v>
      </c>
      <c r="C235" s="44" t="s">
        <v>184</v>
      </c>
      <c r="D235" s="16" t="s">
        <v>198</v>
      </c>
      <c r="E235" s="6"/>
      <c r="F235" s="6"/>
      <c r="G235" s="4">
        <v>0.70347222222222217</v>
      </c>
      <c r="H235" s="24">
        <v>45148</v>
      </c>
      <c r="I235" s="6"/>
      <c r="J235" s="6"/>
      <c r="K235" s="6"/>
      <c r="L235" s="6"/>
      <c r="M235" s="6"/>
      <c r="N235" s="6"/>
      <c r="O235" s="6"/>
    </row>
    <row r="236" spans="1:15" ht="15.75" customHeight="1">
      <c r="A236" s="16" t="s">
        <v>26</v>
      </c>
      <c r="B236" s="16" t="s">
        <v>190</v>
      </c>
      <c r="C236" s="44" t="s">
        <v>184</v>
      </c>
      <c r="D236" s="16" t="s">
        <v>290</v>
      </c>
      <c r="E236" s="6"/>
      <c r="F236" s="16" t="s">
        <v>187</v>
      </c>
      <c r="G236" s="4">
        <v>0.70347222222222217</v>
      </c>
      <c r="H236" s="24">
        <v>45148</v>
      </c>
      <c r="I236" s="6"/>
      <c r="J236" s="6"/>
      <c r="K236" s="6"/>
      <c r="L236" s="6"/>
      <c r="M236" s="6"/>
      <c r="N236" s="6"/>
      <c r="O236" s="6"/>
    </row>
    <row r="237" spans="1:15" ht="15.75" customHeight="1">
      <c r="A237" s="16" t="s">
        <v>26</v>
      </c>
      <c r="B237" s="16" t="s">
        <v>188</v>
      </c>
      <c r="C237" s="44" t="s">
        <v>184</v>
      </c>
      <c r="D237" s="16" t="s">
        <v>290</v>
      </c>
      <c r="E237" s="6"/>
      <c r="F237" s="6"/>
      <c r="G237" s="4">
        <v>0.70347222222222217</v>
      </c>
      <c r="H237" s="24">
        <v>45148</v>
      </c>
      <c r="I237" s="6"/>
      <c r="J237" s="6"/>
      <c r="K237" s="6"/>
      <c r="L237" s="6"/>
      <c r="M237" s="6"/>
      <c r="N237" s="6"/>
      <c r="O237" s="6"/>
    </row>
    <row r="238" spans="1:15" ht="15.75" customHeight="1">
      <c r="A238" s="16" t="s">
        <v>149</v>
      </c>
      <c r="B238" s="16" t="s">
        <v>183</v>
      </c>
      <c r="C238" s="44" t="s">
        <v>184</v>
      </c>
      <c r="D238" s="16" t="s">
        <v>267</v>
      </c>
      <c r="E238" s="6"/>
      <c r="F238" s="6"/>
      <c r="G238" s="9">
        <v>0.72222222222222221</v>
      </c>
      <c r="H238" s="24">
        <v>45148</v>
      </c>
      <c r="I238" s="6"/>
      <c r="J238" s="6"/>
      <c r="K238" s="6"/>
      <c r="L238" s="6"/>
      <c r="M238" s="6"/>
      <c r="N238" s="6"/>
      <c r="O238" s="6"/>
    </row>
    <row r="239" spans="1:15" ht="15.75" customHeight="1">
      <c r="A239" s="16" t="s">
        <v>149</v>
      </c>
      <c r="B239" s="16" t="s">
        <v>190</v>
      </c>
      <c r="C239" s="44" t="s">
        <v>184</v>
      </c>
      <c r="D239" s="16" t="s">
        <v>267</v>
      </c>
      <c r="E239" s="6"/>
      <c r="F239" s="16" t="s">
        <v>195</v>
      </c>
      <c r="G239" s="9">
        <v>0.72222222222222221</v>
      </c>
      <c r="H239" s="24">
        <v>45148</v>
      </c>
      <c r="I239" s="6"/>
      <c r="J239" s="6"/>
      <c r="K239" s="6"/>
      <c r="L239" s="6"/>
      <c r="M239" s="6"/>
      <c r="N239" s="6"/>
      <c r="O239" s="6"/>
    </row>
    <row r="240" spans="1:15" ht="15.75" customHeight="1">
      <c r="A240" s="16" t="s">
        <v>149</v>
      </c>
      <c r="B240" s="16" t="s">
        <v>188</v>
      </c>
      <c r="C240" s="44" t="s">
        <v>184</v>
      </c>
      <c r="D240" s="16" t="s">
        <v>267</v>
      </c>
      <c r="E240" s="6"/>
      <c r="F240" s="6"/>
      <c r="G240" s="9">
        <v>0.72222222222222221</v>
      </c>
      <c r="H240" s="24">
        <v>45148</v>
      </c>
      <c r="I240" s="6"/>
      <c r="J240" s="6"/>
      <c r="K240" s="6"/>
      <c r="L240" s="6"/>
      <c r="M240" s="6"/>
      <c r="N240" s="6"/>
      <c r="O240" s="6"/>
    </row>
    <row r="241" spans="1:15" ht="15.75" customHeight="1">
      <c r="A241" s="21" t="s">
        <v>1</v>
      </c>
      <c r="B241" s="19"/>
      <c r="C241" s="21" t="s">
        <v>276</v>
      </c>
      <c r="D241" s="21" t="s">
        <v>179</v>
      </c>
      <c r="E241" s="21" t="s">
        <v>180</v>
      </c>
      <c r="F241" s="21" t="s">
        <v>181</v>
      </c>
      <c r="G241" s="21" t="s">
        <v>2</v>
      </c>
      <c r="H241" s="21" t="s">
        <v>3</v>
      </c>
      <c r="I241" s="6"/>
      <c r="J241" s="6"/>
      <c r="K241" s="6"/>
      <c r="L241" s="6"/>
      <c r="M241" s="6"/>
      <c r="N241" s="6"/>
      <c r="O241" s="6"/>
    </row>
    <row r="242" spans="1:15" ht="15.75" customHeight="1">
      <c r="A242" s="16" t="s">
        <v>4</v>
      </c>
      <c r="B242" s="16" t="s">
        <v>183</v>
      </c>
      <c r="C242" s="42" t="s">
        <v>184</v>
      </c>
      <c r="D242" s="16" t="s">
        <v>277</v>
      </c>
      <c r="E242" s="6"/>
      <c r="F242" s="6"/>
      <c r="G242" s="4">
        <v>0.31111111111111112</v>
      </c>
      <c r="H242" s="24">
        <v>45153</v>
      </c>
      <c r="I242" s="6"/>
      <c r="J242" s="6"/>
      <c r="K242" s="6"/>
      <c r="L242" s="6"/>
      <c r="M242" s="6"/>
      <c r="N242" s="6"/>
      <c r="O242" s="6"/>
    </row>
    <row r="243" spans="1:15" ht="15.75" customHeight="1">
      <c r="A243" s="16" t="s">
        <v>4</v>
      </c>
      <c r="B243" s="16" t="s">
        <v>190</v>
      </c>
      <c r="C243" s="49" t="s">
        <v>191</v>
      </c>
      <c r="D243" s="16" t="s">
        <v>267</v>
      </c>
      <c r="E243" s="6"/>
      <c r="F243" s="16" t="s">
        <v>187</v>
      </c>
      <c r="G243" s="4">
        <v>0.31111111111111112</v>
      </c>
      <c r="H243" s="24">
        <v>45153</v>
      </c>
      <c r="I243" s="6"/>
      <c r="J243" s="6"/>
      <c r="K243" s="6"/>
      <c r="L243" s="6"/>
      <c r="M243" s="6"/>
      <c r="N243" s="6"/>
      <c r="O243" s="6"/>
    </row>
    <row r="244" spans="1:15" ht="15.75" customHeight="1">
      <c r="A244" s="16" t="s">
        <v>5</v>
      </c>
      <c r="B244" s="16" t="s">
        <v>183</v>
      </c>
      <c r="C244" s="49" t="s">
        <v>191</v>
      </c>
      <c r="D244" s="16" t="s">
        <v>323</v>
      </c>
      <c r="E244" s="6"/>
      <c r="F244" s="6"/>
      <c r="G244" s="25">
        <v>0.3298611111111111</v>
      </c>
      <c r="H244" s="24">
        <v>45153</v>
      </c>
      <c r="I244" s="6"/>
      <c r="J244" s="6"/>
      <c r="K244" s="6"/>
      <c r="L244" s="6"/>
      <c r="M244" s="6"/>
      <c r="N244" s="6"/>
      <c r="O244" s="6"/>
    </row>
    <row r="245" spans="1:15" ht="15.75" customHeight="1">
      <c r="A245" s="16" t="s">
        <v>5</v>
      </c>
      <c r="B245" s="16" t="s">
        <v>190</v>
      </c>
      <c r="C245" s="49" t="s">
        <v>191</v>
      </c>
      <c r="D245" s="6"/>
      <c r="E245" s="6"/>
      <c r="F245" s="16" t="s">
        <v>187</v>
      </c>
      <c r="G245" s="25">
        <v>0.3298611111111111</v>
      </c>
      <c r="H245" s="24">
        <v>45153</v>
      </c>
      <c r="I245" s="6"/>
      <c r="J245" s="6"/>
      <c r="K245" s="6"/>
      <c r="L245" s="6"/>
      <c r="M245" s="6"/>
      <c r="N245" s="6"/>
      <c r="O245" s="6"/>
    </row>
    <row r="246" spans="1:15" ht="15.75" customHeight="1">
      <c r="A246" s="16" t="s">
        <v>5</v>
      </c>
      <c r="B246" s="16" t="s">
        <v>188</v>
      </c>
      <c r="C246" s="49" t="s">
        <v>191</v>
      </c>
      <c r="D246" s="6"/>
      <c r="E246" s="6"/>
      <c r="F246" s="6"/>
      <c r="G246" s="25">
        <v>0.3298611111111111</v>
      </c>
      <c r="H246" s="24">
        <v>45153</v>
      </c>
      <c r="I246" s="6"/>
      <c r="J246" s="6"/>
      <c r="K246" s="6"/>
      <c r="L246" s="6"/>
      <c r="M246" s="6"/>
      <c r="N246" s="6"/>
      <c r="O246" s="6"/>
    </row>
    <row r="247" spans="1:15" ht="15.75" customHeight="1">
      <c r="A247" s="16" t="s">
        <v>7</v>
      </c>
      <c r="B247" s="16" t="s">
        <v>183</v>
      </c>
      <c r="C247" s="42" t="s">
        <v>184</v>
      </c>
      <c r="D247" s="16" t="s">
        <v>267</v>
      </c>
      <c r="E247" s="6"/>
      <c r="F247" s="6"/>
      <c r="G247" s="4">
        <v>0.34930555555555554</v>
      </c>
      <c r="H247" s="24">
        <v>45153</v>
      </c>
      <c r="I247" s="6"/>
      <c r="J247" s="6"/>
      <c r="K247" s="6"/>
      <c r="L247" s="6"/>
      <c r="M247" s="6"/>
      <c r="N247" s="6"/>
      <c r="O247" s="6"/>
    </row>
    <row r="248" spans="1:15" ht="15.75" customHeight="1">
      <c r="A248" s="16" t="s">
        <v>7</v>
      </c>
      <c r="B248" s="16" t="s">
        <v>190</v>
      </c>
      <c r="C248" s="42" t="s">
        <v>184</v>
      </c>
      <c r="D248" s="16" t="s">
        <v>267</v>
      </c>
      <c r="E248" s="6">
        <v>1</v>
      </c>
      <c r="F248" s="16" t="s">
        <v>214</v>
      </c>
      <c r="G248" s="4">
        <v>0.34930555555555554</v>
      </c>
      <c r="H248" s="24">
        <v>45153</v>
      </c>
      <c r="I248" s="6"/>
      <c r="J248" s="6"/>
      <c r="K248" s="6"/>
      <c r="L248" s="6"/>
      <c r="M248" s="6"/>
      <c r="N248" s="6"/>
      <c r="O248" s="6"/>
    </row>
    <row r="249" spans="1:15" ht="15.75" customHeight="1">
      <c r="A249" s="16" t="s">
        <v>7</v>
      </c>
      <c r="B249" s="16" t="s">
        <v>188</v>
      </c>
      <c r="C249" s="42" t="s">
        <v>184</v>
      </c>
      <c r="D249" s="16" t="s">
        <v>267</v>
      </c>
      <c r="E249" s="6"/>
      <c r="F249" s="6"/>
      <c r="G249" s="4">
        <v>0.34930555555555554</v>
      </c>
      <c r="H249" s="24">
        <v>45153</v>
      </c>
      <c r="I249" s="6"/>
      <c r="J249" s="6"/>
      <c r="K249" s="6"/>
      <c r="L249" s="6"/>
      <c r="M249" s="6"/>
      <c r="N249" s="6"/>
      <c r="O249" s="6"/>
    </row>
    <row r="250" spans="1:15" ht="15.75" customHeight="1">
      <c r="A250" s="16" t="s">
        <v>327</v>
      </c>
      <c r="B250" s="16" t="s">
        <v>183</v>
      </c>
      <c r="C250" s="42" t="s">
        <v>184</v>
      </c>
      <c r="D250" s="16" t="s">
        <v>267</v>
      </c>
      <c r="E250" s="6"/>
      <c r="F250" s="6"/>
      <c r="G250" s="4">
        <v>0.3666666666666667</v>
      </c>
      <c r="H250" s="24">
        <v>45153</v>
      </c>
      <c r="I250" s="6"/>
      <c r="J250" s="6"/>
      <c r="K250" s="6"/>
      <c r="L250" s="6"/>
      <c r="M250" s="6"/>
      <c r="N250" s="6"/>
      <c r="O250" s="6"/>
    </row>
    <row r="251" spans="1:15" ht="15.75" customHeight="1">
      <c r="A251" s="16" t="s">
        <v>327</v>
      </c>
      <c r="B251" s="16" t="s">
        <v>190</v>
      </c>
      <c r="C251" s="42" t="s">
        <v>184</v>
      </c>
      <c r="D251" s="16" t="s">
        <v>267</v>
      </c>
      <c r="E251" s="6"/>
      <c r="F251" s="16" t="s">
        <v>214</v>
      </c>
      <c r="G251" s="4">
        <v>0.3666666666666667</v>
      </c>
      <c r="H251" s="24">
        <v>45153</v>
      </c>
      <c r="I251" s="6"/>
      <c r="J251" s="6"/>
      <c r="K251" s="6"/>
      <c r="L251" s="6"/>
      <c r="M251" s="6"/>
      <c r="N251" s="6"/>
      <c r="O251" s="6"/>
    </row>
    <row r="252" spans="1:15" ht="15.75" customHeight="1">
      <c r="A252" s="16" t="s">
        <v>327</v>
      </c>
      <c r="B252" s="16" t="s">
        <v>188</v>
      </c>
      <c r="C252" s="42" t="s">
        <v>184</v>
      </c>
      <c r="D252" s="16" t="s">
        <v>267</v>
      </c>
      <c r="G252" s="4">
        <v>0.3666666666666667</v>
      </c>
      <c r="H252" s="24">
        <v>45153</v>
      </c>
    </row>
    <row r="253" spans="1:15" ht="15.75" customHeight="1">
      <c r="A253" s="16" t="s">
        <v>9</v>
      </c>
      <c r="B253" s="16" t="s">
        <v>183</v>
      </c>
      <c r="C253" s="42" t="s">
        <v>184</v>
      </c>
      <c r="D253" s="16" t="s">
        <v>211</v>
      </c>
      <c r="G253" s="4">
        <v>0.38750000000000001</v>
      </c>
      <c r="H253" s="24">
        <v>45153</v>
      </c>
    </row>
    <row r="254" spans="1:15" ht="15.75" customHeight="1">
      <c r="A254" s="16" t="s">
        <v>9</v>
      </c>
      <c r="B254" s="16" t="s">
        <v>190</v>
      </c>
      <c r="C254" s="16" t="s">
        <v>298</v>
      </c>
      <c r="D254" s="16" t="s">
        <v>267</v>
      </c>
      <c r="F254" s="17" t="s">
        <v>195</v>
      </c>
      <c r="G254" s="4">
        <v>0.38750000000000001</v>
      </c>
      <c r="H254" s="24">
        <v>45153</v>
      </c>
    </row>
    <row r="255" spans="1:15" ht="15.75" customHeight="1">
      <c r="A255" s="16" t="s">
        <v>9</v>
      </c>
      <c r="B255" s="16" t="s">
        <v>188</v>
      </c>
      <c r="C255" s="16" t="s">
        <v>298</v>
      </c>
      <c r="D255" s="16" t="s">
        <v>267</v>
      </c>
      <c r="G255" s="4">
        <v>0.38750000000000001</v>
      </c>
      <c r="H255" s="24">
        <v>45153</v>
      </c>
    </row>
    <row r="256" spans="1:15" ht="15.75" customHeight="1">
      <c r="A256" s="16" t="s">
        <v>11</v>
      </c>
      <c r="B256" s="16" t="s">
        <v>183</v>
      </c>
      <c r="C256" s="49" t="s">
        <v>191</v>
      </c>
      <c r="D256" s="16" t="s">
        <v>209</v>
      </c>
      <c r="G256" s="4">
        <v>0.40277777777777773</v>
      </c>
      <c r="H256" s="24">
        <v>45153</v>
      </c>
    </row>
    <row r="257" spans="1:8" ht="15.75" customHeight="1">
      <c r="A257" s="16" t="s">
        <v>11</v>
      </c>
      <c r="B257" s="16" t="s">
        <v>190</v>
      </c>
      <c r="C257" s="49" t="s">
        <v>191</v>
      </c>
      <c r="D257" s="16" t="s">
        <v>267</v>
      </c>
      <c r="F257" s="17" t="s">
        <v>187</v>
      </c>
      <c r="G257" s="4">
        <v>0.40277777777777773</v>
      </c>
      <c r="H257" s="24">
        <v>45153</v>
      </c>
    </row>
    <row r="258" spans="1:8" ht="15.75" customHeight="1">
      <c r="A258" s="16" t="s">
        <v>11</v>
      </c>
      <c r="B258" s="16" t="s">
        <v>188</v>
      </c>
      <c r="C258" s="49" t="s">
        <v>191</v>
      </c>
      <c r="D258" s="16" t="s">
        <v>267</v>
      </c>
      <c r="G258" s="4">
        <v>0.40277777777777773</v>
      </c>
      <c r="H258" s="24">
        <v>45153</v>
      </c>
    </row>
    <row r="259" spans="1:8" ht="15.75" customHeight="1">
      <c r="A259" s="16" t="s">
        <v>12</v>
      </c>
      <c r="B259" s="16" t="s">
        <v>183</v>
      </c>
      <c r="C259" s="49" t="s">
        <v>191</v>
      </c>
      <c r="D259" s="16" t="s">
        <v>241</v>
      </c>
      <c r="G259" s="4">
        <v>0.4284722222222222</v>
      </c>
      <c r="H259" s="24">
        <v>45153</v>
      </c>
    </row>
    <row r="260" spans="1:8" ht="15.75" customHeight="1">
      <c r="A260" s="16" t="s">
        <v>12</v>
      </c>
      <c r="B260" s="16" t="s">
        <v>190</v>
      </c>
      <c r="C260" s="49" t="s">
        <v>191</v>
      </c>
      <c r="D260" s="16" t="s">
        <v>331</v>
      </c>
      <c r="E260">
        <v>3</v>
      </c>
      <c r="F260" s="17" t="s">
        <v>332</v>
      </c>
      <c r="G260" s="4">
        <v>0.4284722222222222</v>
      </c>
      <c r="H260" s="24">
        <v>45153</v>
      </c>
    </row>
    <row r="261" spans="1:8" ht="15.75" customHeight="1">
      <c r="A261" s="16" t="s">
        <v>12</v>
      </c>
      <c r="B261" s="16" t="s">
        <v>188</v>
      </c>
      <c r="C261" s="49" t="s">
        <v>191</v>
      </c>
      <c r="G261" s="4">
        <v>0.4284722222222222</v>
      </c>
      <c r="H261" s="24">
        <v>45153</v>
      </c>
    </row>
    <row r="262" spans="1:8" ht="15.75" customHeight="1">
      <c r="A262" s="16" t="s">
        <v>14</v>
      </c>
      <c r="B262" s="16" t="s">
        <v>183</v>
      </c>
      <c r="C262" s="42" t="s">
        <v>184</v>
      </c>
      <c r="D262" s="16" t="s">
        <v>267</v>
      </c>
      <c r="G262" s="4">
        <v>0.43888888888888888</v>
      </c>
      <c r="H262" s="24">
        <v>45153</v>
      </c>
    </row>
    <row r="263" spans="1:8" ht="15.75" customHeight="1">
      <c r="A263" s="16" t="s">
        <v>14</v>
      </c>
      <c r="B263" s="16" t="s">
        <v>190</v>
      </c>
      <c r="C263" s="42" t="s">
        <v>184</v>
      </c>
      <c r="D263" s="16" t="s">
        <v>267</v>
      </c>
      <c r="E263" s="16" t="s">
        <v>333</v>
      </c>
      <c r="F263" s="16" t="s">
        <v>214</v>
      </c>
      <c r="G263" s="4">
        <v>0.43888888888888888</v>
      </c>
      <c r="H263" s="24">
        <v>45153</v>
      </c>
    </row>
    <row r="264" spans="1:8" ht="15.75" customHeight="1">
      <c r="A264" s="16" t="s">
        <v>14</v>
      </c>
      <c r="B264" s="16" t="s">
        <v>188</v>
      </c>
      <c r="C264" s="42" t="s">
        <v>184</v>
      </c>
      <c r="D264" s="16" t="s">
        <v>267</v>
      </c>
      <c r="G264" s="4">
        <v>0.43888888888888888</v>
      </c>
      <c r="H264" s="24">
        <v>45153</v>
      </c>
    </row>
    <row r="265" spans="1:8" ht="15.75" customHeight="1">
      <c r="A265" s="16" t="s">
        <v>203</v>
      </c>
      <c r="B265" s="16" t="s">
        <v>183</v>
      </c>
      <c r="C265" s="49" t="s">
        <v>191</v>
      </c>
      <c r="D265" s="16" t="s">
        <v>241</v>
      </c>
      <c r="G265" s="4">
        <v>0.4548611111111111</v>
      </c>
      <c r="H265" s="24">
        <v>45153</v>
      </c>
    </row>
    <row r="266" spans="1:8" ht="15.75" customHeight="1">
      <c r="A266" s="16" t="s">
        <v>203</v>
      </c>
      <c r="B266" s="16" t="s">
        <v>190</v>
      </c>
      <c r="C266" s="49" t="s">
        <v>191</v>
      </c>
      <c r="D266" s="16" t="s">
        <v>267</v>
      </c>
      <c r="E266">
        <f>1/20</f>
        <v>0.05</v>
      </c>
      <c r="F266" s="17" t="s">
        <v>214</v>
      </c>
      <c r="G266" s="4">
        <v>0.4548611111111111</v>
      </c>
      <c r="H266" s="24">
        <v>45153</v>
      </c>
    </row>
    <row r="267" spans="1:8" ht="15.75" customHeight="1">
      <c r="A267" s="16" t="s">
        <v>203</v>
      </c>
      <c r="B267" s="16" t="s">
        <v>188</v>
      </c>
      <c r="C267" s="49" t="s">
        <v>191</v>
      </c>
      <c r="D267" s="16" t="s">
        <v>267</v>
      </c>
      <c r="G267" s="4">
        <v>0.4548611111111111</v>
      </c>
      <c r="H267" s="24">
        <v>45153</v>
      </c>
    </row>
    <row r="268" spans="1:8" ht="15.75" customHeight="1">
      <c r="A268" s="16" t="s">
        <v>16</v>
      </c>
      <c r="B268" s="16" t="s">
        <v>183</v>
      </c>
      <c r="C268" s="42" t="s">
        <v>184</v>
      </c>
      <c r="D268" s="16" t="s">
        <v>267</v>
      </c>
      <c r="G268" s="4">
        <v>0.46736111111111112</v>
      </c>
      <c r="H268" s="24">
        <v>45153</v>
      </c>
    </row>
    <row r="269" spans="1:8" ht="15.75" customHeight="1">
      <c r="A269" s="16" t="s">
        <v>16</v>
      </c>
      <c r="B269" s="16" t="s">
        <v>190</v>
      </c>
      <c r="C269" s="42" t="s">
        <v>184</v>
      </c>
      <c r="D269" s="16" t="s">
        <v>267</v>
      </c>
      <c r="E269" s="16" t="s">
        <v>338</v>
      </c>
      <c r="F269" s="16" t="s">
        <v>214</v>
      </c>
      <c r="G269" s="4">
        <v>0.46736111111111112</v>
      </c>
      <c r="H269" s="24">
        <v>45153</v>
      </c>
    </row>
    <row r="270" spans="1:8" ht="15.75" customHeight="1">
      <c r="A270" s="16" t="s">
        <v>16</v>
      </c>
      <c r="B270" s="16" t="s">
        <v>188</v>
      </c>
      <c r="C270" s="42" t="s">
        <v>184</v>
      </c>
      <c r="D270" s="16" t="s">
        <v>267</v>
      </c>
      <c r="G270" s="4">
        <v>0.46736111111111112</v>
      </c>
      <c r="H270" s="24">
        <v>45153</v>
      </c>
    </row>
    <row r="271" spans="1:8" ht="15.75" customHeight="1">
      <c r="A271" s="16" t="s">
        <v>17</v>
      </c>
      <c r="B271" s="16" t="s">
        <v>183</v>
      </c>
      <c r="C271" s="42" t="s">
        <v>184</v>
      </c>
      <c r="D271" s="16" t="s">
        <v>269</v>
      </c>
      <c r="G271" s="4">
        <v>0.4826388888888889</v>
      </c>
      <c r="H271" s="24">
        <v>45153</v>
      </c>
    </row>
    <row r="272" spans="1:8" ht="15.75" customHeight="1">
      <c r="A272" s="16" t="s">
        <v>17</v>
      </c>
      <c r="B272" s="16" t="s">
        <v>190</v>
      </c>
      <c r="C272" s="42" t="s">
        <v>184</v>
      </c>
      <c r="D272" s="16" t="s">
        <v>267</v>
      </c>
      <c r="F272" s="17" t="s">
        <v>214</v>
      </c>
      <c r="G272" s="4">
        <v>0.4826388888888889</v>
      </c>
      <c r="H272" s="24">
        <v>45153</v>
      </c>
    </row>
    <row r="273" spans="1:8" ht="15.75" customHeight="1">
      <c r="A273" s="16" t="s">
        <v>17</v>
      </c>
      <c r="B273" s="16" t="s">
        <v>188</v>
      </c>
      <c r="C273" s="42" t="s">
        <v>184</v>
      </c>
      <c r="D273" s="16" t="s">
        <v>267</v>
      </c>
      <c r="G273" s="4">
        <v>0.4826388888888889</v>
      </c>
      <c r="H273" s="24">
        <v>45153</v>
      </c>
    </row>
    <row r="274" spans="1:8" ht="15.75" customHeight="1">
      <c r="A274" s="16" t="s">
        <v>18</v>
      </c>
      <c r="B274" s="16" t="s">
        <v>183</v>
      </c>
      <c r="C274" s="42" t="s">
        <v>184</v>
      </c>
      <c r="D274" s="16" t="s">
        <v>267</v>
      </c>
      <c r="G274" s="4">
        <v>0.51597222222222217</v>
      </c>
      <c r="H274" s="24">
        <v>45153</v>
      </c>
    </row>
    <row r="275" spans="1:8" ht="15.75" customHeight="1">
      <c r="A275" s="16" t="s">
        <v>18</v>
      </c>
      <c r="B275" s="16" t="s">
        <v>190</v>
      </c>
      <c r="C275" s="42" t="s">
        <v>184</v>
      </c>
      <c r="D275" s="16" t="s">
        <v>267</v>
      </c>
      <c r="F275" s="17" t="s">
        <v>214</v>
      </c>
      <c r="G275" s="4">
        <v>0.51597222222222217</v>
      </c>
      <c r="H275" s="24">
        <v>45153</v>
      </c>
    </row>
    <row r="276" spans="1:8" ht="15.75" customHeight="1">
      <c r="A276" s="16" t="s">
        <v>18</v>
      </c>
      <c r="B276" s="16" t="s">
        <v>188</v>
      </c>
      <c r="C276" s="42" t="s">
        <v>184</v>
      </c>
      <c r="D276" s="16" t="s">
        <v>267</v>
      </c>
      <c r="G276" s="4">
        <v>0.51597222222222217</v>
      </c>
      <c r="H276" s="24">
        <v>45153</v>
      </c>
    </row>
    <row r="277" spans="1:8" ht="15.75" customHeight="1">
      <c r="A277" s="16" t="s">
        <v>55</v>
      </c>
      <c r="B277" s="16" t="s">
        <v>183</v>
      </c>
      <c r="C277" s="42" t="s">
        <v>184</v>
      </c>
      <c r="D277" s="16" t="s">
        <v>267</v>
      </c>
      <c r="G277" s="4">
        <v>0.53333333333333333</v>
      </c>
      <c r="H277" s="24">
        <v>45153</v>
      </c>
    </row>
    <row r="278" spans="1:8" ht="15.75" customHeight="1">
      <c r="A278" s="16" t="s">
        <v>55</v>
      </c>
      <c r="B278" s="16" t="s">
        <v>190</v>
      </c>
      <c r="C278" s="42" t="s">
        <v>184</v>
      </c>
      <c r="D278" s="16" t="s">
        <v>267</v>
      </c>
      <c r="F278" s="17" t="s">
        <v>214</v>
      </c>
      <c r="G278" s="4">
        <v>0.53333333333333333</v>
      </c>
      <c r="H278" s="24">
        <v>45153</v>
      </c>
    </row>
    <row r="279" spans="1:8" ht="15.75" customHeight="1">
      <c r="A279" s="16" t="s">
        <v>55</v>
      </c>
      <c r="B279" s="16" t="s">
        <v>188</v>
      </c>
      <c r="C279" s="42" t="s">
        <v>184</v>
      </c>
      <c r="D279" s="16" t="s">
        <v>267</v>
      </c>
      <c r="G279" s="4">
        <v>0.53333333333333333</v>
      </c>
      <c r="H279" s="24">
        <v>45153</v>
      </c>
    </row>
    <row r="280" spans="1:8" ht="15.75" customHeight="1">
      <c r="A280" s="16" t="s">
        <v>217</v>
      </c>
      <c r="B280" s="16" t="s">
        <v>183</v>
      </c>
      <c r="C280" s="43" t="s">
        <v>301</v>
      </c>
      <c r="D280" s="16" t="s">
        <v>343</v>
      </c>
      <c r="G280" s="4">
        <v>0.55208333333333337</v>
      </c>
      <c r="H280" s="24">
        <v>45153</v>
      </c>
    </row>
    <row r="281" spans="1:8" ht="15.75" customHeight="1">
      <c r="A281" s="16" t="s">
        <v>217</v>
      </c>
      <c r="B281" s="16" t="s">
        <v>190</v>
      </c>
      <c r="C281" s="43" t="s">
        <v>301</v>
      </c>
      <c r="D281" s="16" t="s">
        <v>267</v>
      </c>
      <c r="F281" s="17" t="s">
        <v>187</v>
      </c>
      <c r="G281" s="4">
        <v>0.55208333333333337</v>
      </c>
      <c r="H281" s="24">
        <v>45153</v>
      </c>
    </row>
    <row r="282" spans="1:8" ht="15.75" customHeight="1">
      <c r="A282" s="16" t="s">
        <v>217</v>
      </c>
      <c r="B282" s="16" t="s">
        <v>188</v>
      </c>
      <c r="C282" s="43" t="s">
        <v>301</v>
      </c>
      <c r="D282" s="16" t="s">
        <v>267</v>
      </c>
      <c r="G282" s="4">
        <v>0.55208333333333337</v>
      </c>
      <c r="H282" s="24">
        <v>45153</v>
      </c>
    </row>
    <row r="283" spans="1:8" ht="15.75" customHeight="1">
      <c r="A283" s="16" t="s">
        <v>21</v>
      </c>
      <c r="B283" s="16" t="s">
        <v>183</v>
      </c>
      <c r="C283" s="42" t="s">
        <v>184</v>
      </c>
      <c r="D283" s="16" t="s">
        <v>294</v>
      </c>
      <c r="G283" s="4">
        <v>0.58611111111111114</v>
      </c>
      <c r="H283" s="24">
        <v>45153</v>
      </c>
    </row>
    <row r="284" spans="1:8" ht="15.75" customHeight="1">
      <c r="A284" s="16" t="s">
        <v>21</v>
      </c>
      <c r="B284" s="16" t="s">
        <v>190</v>
      </c>
      <c r="C284" s="42" t="s">
        <v>184</v>
      </c>
      <c r="D284" s="16" t="s">
        <v>267</v>
      </c>
      <c r="F284" s="17" t="s">
        <v>187</v>
      </c>
      <c r="G284" s="4">
        <v>0.58611111111111114</v>
      </c>
      <c r="H284" s="24">
        <v>45153</v>
      </c>
    </row>
    <row r="285" spans="1:8" ht="15.75" customHeight="1">
      <c r="A285" s="16" t="s">
        <v>21</v>
      </c>
      <c r="B285" s="16" t="s">
        <v>188</v>
      </c>
      <c r="C285" s="42" t="s">
        <v>184</v>
      </c>
      <c r="D285" s="16" t="s">
        <v>267</v>
      </c>
      <c r="G285" s="4">
        <v>0.58611111111111114</v>
      </c>
      <c r="H285" s="24">
        <v>45153</v>
      </c>
    </row>
    <row r="286" spans="1:8" ht="15.75" customHeight="1">
      <c r="A286" s="16" t="s">
        <v>22</v>
      </c>
      <c r="B286" s="16" t="s">
        <v>183</v>
      </c>
      <c r="C286" s="49" t="s">
        <v>191</v>
      </c>
      <c r="D286" s="16" t="s">
        <v>267</v>
      </c>
      <c r="G286" s="4">
        <v>0.60416666666666663</v>
      </c>
      <c r="H286" s="24">
        <v>45153</v>
      </c>
    </row>
    <row r="287" spans="1:8" ht="15.75" customHeight="1">
      <c r="A287" s="16" t="s">
        <v>22</v>
      </c>
      <c r="B287" s="16" t="s">
        <v>190</v>
      </c>
      <c r="C287" s="17" t="s">
        <v>298</v>
      </c>
      <c r="D287" s="16" t="s">
        <v>267</v>
      </c>
      <c r="F287" s="17" t="s">
        <v>195</v>
      </c>
      <c r="G287" s="4">
        <v>0.60416666666666663</v>
      </c>
      <c r="H287" s="24">
        <v>45153</v>
      </c>
    </row>
    <row r="288" spans="1:8" ht="15.75" customHeight="1">
      <c r="A288" s="16" t="s">
        <v>22</v>
      </c>
      <c r="B288" s="16" t="s">
        <v>188</v>
      </c>
      <c r="C288" s="17" t="s">
        <v>298</v>
      </c>
      <c r="D288" s="16" t="s">
        <v>267</v>
      </c>
      <c r="G288" s="4">
        <v>0.60416666666666663</v>
      </c>
      <c r="H288" s="24">
        <v>45153</v>
      </c>
    </row>
    <row r="289" spans="1:15" ht="15.75" customHeight="1">
      <c r="A289" s="16" t="s">
        <v>24</v>
      </c>
      <c r="B289" s="16" t="s">
        <v>183</v>
      </c>
      <c r="C289" s="45" t="s">
        <v>184</v>
      </c>
      <c r="D289" s="16" t="s">
        <v>267</v>
      </c>
      <c r="G289" s="4">
        <v>0.62361111111111112</v>
      </c>
      <c r="H289" s="24">
        <v>45153</v>
      </c>
    </row>
    <row r="290" spans="1:15" ht="15.75" customHeight="1">
      <c r="A290" s="16" t="s">
        <v>24</v>
      </c>
      <c r="B290" s="16" t="s">
        <v>190</v>
      </c>
      <c r="C290" s="45" t="s">
        <v>184</v>
      </c>
      <c r="D290" s="16" t="s">
        <v>267</v>
      </c>
      <c r="E290" s="16" t="s">
        <v>338</v>
      </c>
      <c r="F290" s="17" t="s">
        <v>214</v>
      </c>
      <c r="G290" s="4">
        <v>0.62361111111111112</v>
      </c>
      <c r="H290" s="24">
        <v>45153</v>
      </c>
    </row>
    <row r="291" spans="1:15" ht="15.75" customHeight="1">
      <c r="A291" s="16" t="s">
        <v>24</v>
      </c>
      <c r="B291" s="16" t="s">
        <v>188</v>
      </c>
      <c r="C291" s="45" t="s">
        <v>184</v>
      </c>
      <c r="D291" s="16" t="s">
        <v>267</v>
      </c>
      <c r="G291" s="4">
        <v>0.62361111111111112</v>
      </c>
      <c r="H291" s="24">
        <v>45153</v>
      </c>
    </row>
    <row r="292" spans="1:15" ht="15.75" customHeight="1">
      <c r="A292" s="16" t="s">
        <v>25</v>
      </c>
      <c r="B292" s="16" t="s">
        <v>183</v>
      </c>
      <c r="C292" s="47" t="s">
        <v>208</v>
      </c>
      <c r="D292" s="16" t="s">
        <v>267</v>
      </c>
      <c r="G292" s="4">
        <v>0.63472222222222219</v>
      </c>
      <c r="H292" s="24">
        <v>45153</v>
      </c>
    </row>
    <row r="293" spans="1:15" ht="15.75" customHeight="1">
      <c r="A293" s="16" t="s">
        <v>25</v>
      </c>
      <c r="B293" s="16" t="s">
        <v>190</v>
      </c>
      <c r="C293" s="47" t="s">
        <v>208</v>
      </c>
      <c r="D293" s="16" t="s">
        <v>267</v>
      </c>
      <c r="G293" s="4">
        <v>0.63472222222222219</v>
      </c>
      <c r="H293" s="24">
        <v>45153</v>
      </c>
    </row>
    <row r="294" spans="1:15" ht="15.75" customHeight="1">
      <c r="A294" s="16" t="s">
        <v>25</v>
      </c>
      <c r="B294" s="16" t="s">
        <v>188</v>
      </c>
      <c r="C294" s="47" t="s">
        <v>208</v>
      </c>
      <c r="D294" s="16" t="s">
        <v>267</v>
      </c>
      <c r="G294" s="4">
        <v>0.63472222222222219</v>
      </c>
      <c r="H294" s="24">
        <v>45153</v>
      </c>
    </row>
    <row r="295" spans="1:15" ht="15.75" customHeight="1">
      <c r="A295" s="16" t="s">
        <v>26</v>
      </c>
      <c r="B295" s="16" t="s">
        <v>183</v>
      </c>
      <c r="C295" s="46" t="s">
        <v>301</v>
      </c>
      <c r="D295" s="16" t="s">
        <v>207</v>
      </c>
      <c r="G295" s="4">
        <v>0.65347222222222223</v>
      </c>
      <c r="H295" s="24">
        <v>45153</v>
      </c>
    </row>
    <row r="296" spans="1:15" ht="15.75" customHeight="1">
      <c r="A296" s="16" t="s">
        <v>26</v>
      </c>
      <c r="B296" s="16" t="s">
        <v>190</v>
      </c>
      <c r="C296" s="46" t="s">
        <v>301</v>
      </c>
      <c r="D296" s="16" t="s">
        <v>267</v>
      </c>
      <c r="F296" s="17" t="s">
        <v>187</v>
      </c>
      <c r="G296" s="4">
        <v>0.65347222222222223</v>
      </c>
      <c r="H296" s="24">
        <v>45153</v>
      </c>
    </row>
    <row r="297" spans="1:15" ht="15.75" customHeight="1">
      <c r="A297" s="16" t="s">
        <v>26</v>
      </c>
      <c r="B297" s="16" t="s">
        <v>188</v>
      </c>
      <c r="C297" s="46" t="s">
        <v>301</v>
      </c>
      <c r="D297" s="16" t="s">
        <v>290</v>
      </c>
      <c r="G297" s="4">
        <v>0.65347222222222223</v>
      </c>
      <c r="H297" s="24">
        <v>45153</v>
      </c>
    </row>
    <row r="298" spans="1:15" ht="15.75" customHeight="1">
      <c r="A298" s="16" t="s">
        <v>149</v>
      </c>
      <c r="B298" s="16" t="s">
        <v>183</v>
      </c>
      <c r="C298" s="45" t="s">
        <v>184</v>
      </c>
      <c r="D298" s="16" t="s">
        <v>267</v>
      </c>
      <c r="G298" s="9">
        <v>0.67013888888888884</v>
      </c>
      <c r="H298" s="24">
        <v>45153</v>
      </c>
    </row>
    <row r="299" spans="1:15" ht="15.75" customHeight="1">
      <c r="A299" s="16" t="s">
        <v>149</v>
      </c>
      <c r="B299" s="16" t="s">
        <v>190</v>
      </c>
      <c r="C299" s="45" t="s">
        <v>184</v>
      </c>
      <c r="D299" s="16" t="s">
        <v>267</v>
      </c>
      <c r="F299" s="17" t="s">
        <v>187</v>
      </c>
      <c r="G299" s="9">
        <v>0.67013888888888884</v>
      </c>
      <c r="H299" s="24">
        <v>45153</v>
      </c>
    </row>
    <row r="300" spans="1:15" ht="15.75" customHeight="1">
      <c r="A300" s="16" t="s">
        <v>149</v>
      </c>
      <c r="B300" s="16" t="s">
        <v>188</v>
      </c>
      <c r="C300" s="45" t="s">
        <v>184</v>
      </c>
      <c r="D300" s="16" t="s">
        <v>267</v>
      </c>
      <c r="G300" s="9">
        <v>0.67013888888888884</v>
      </c>
      <c r="H300" s="24">
        <v>45153</v>
      </c>
    </row>
    <row r="301" spans="1:15" ht="15.75" customHeight="1">
      <c r="A301" s="21" t="s">
        <v>1</v>
      </c>
      <c r="B301" s="19"/>
      <c r="C301" s="21" t="s">
        <v>276</v>
      </c>
      <c r="D301" s="21" t="s">
        <v>179</v>
      </c>
      <c r="E301" s="21" t="s">
        <v>180</v>
      </c>
      <c r="F301" s="21" t="s">
        <v>181</v>
      </c>
      <c r="G301" s="21" t="s">
        <v>2</v>
      </c>
      <c r="H301" s="21" t="s">
        <v>3</v>
      </c>
      <c r="I301" s="6"/>
      <c r="J301" s="6"/>
      <c r="K301" s="6"/>
      <c r="L301" s="6"/>
      <c r="M301" s="6"/>
      <c r="N301" s="6"/>
      <c r="O301" s="6"/>
    </row>
    <row r="302" spans="1:15" ht="15.75" customHeight="1">
      <c r="A302" s="16" t="s">
        <v>4</v>
      </c>
      <c r="B302" s="16" t="s">
        <v>183</v>
      </c>
      <c r="C302" s="45" t="s">
        <v>184</v>
      </c>
      <c r="D302" s="16" t="s">
        <v>277</v>
      </c>
      <c r="G302" s="53">
        <v>0.29444444444444445</v>
      </c>
      <c r="H302" s="54">
        <v>45160</v>
      </c>
    </row>
    <row r="303" spans="1:15" ht="15.75" customHeight="1">
      <c r="A303" s="16" t="s">
        <v>4</v>
      </c>
      <c r="B303" s="16" t="s">
        <v>190</v>
      </c>
      <c r="C303" s="45" t="s">
        <v>184</v>
      </c>
      <c r="D303" s="16" t="s">
        <v>267</v>
      </c>
      <c r="F303" s="17" t="s">
        <v>187</v>
      </c>
      <c r="G303" s="53">
        <v>0.29444444444444445</v>
      </c>
      <c r="H303" s="54">
        <v>45160</v>
      </c>
    </row>
    <row r="304" spans="1:15" ht="15.75" customHeight="1">
      <c r="A304" s="16" t="s">
        <v>5</v>
      </c>
      <c r="B304" s="16" t="s">
        <v>183</v>
      </c>
      <c r="C304" s="86" t="s">
        <v>191</v>
      </c>
      <c r="D304" s="16" t="s">
        <v>458</v>
      </c>
      <c r="G304" s="53">
        <v>0.32013888888888892</v>
      </c>
      <c r="H304" s="54">
        <v>45160</v>
      </c>
    </row>
    <row r="305" spans="1:8" ht="15.75" customHeight="1">
      <c r="A305" s="16" t="s">
        <v>5</v>
      </c>
      <c r="B305" s="16" t="s">
        <v>190</v>
      </c>
      <c r="C305" s="86" t="s">
        <v>191</v>
      </c>
      <c r="D305" s="16" t="s">
        <v>290</v>
      </c>
      <c r="F305" s="17" t="s">
        <v>187</v>
      </c>
      <c r="G305" s="53">
        <v>0.32013888888888892</v>
      </c>
      <c r="H305" s="54">
        <v>45160</v>
      </c>
    </row>
    <row r="306" spans="1:8" ht="15.75" customHeight="1">
      <c r="A306" s="16" t="s">
        <v>5</v>
      </c>
      <c r="B306" s="16" t="s">
        <v>188</v>
      </c>
      <c r="C306" s="86" t="s">
        <v>191</v>
      </c>
      <c r="D306" s="16" t="s">
        <v>280</v>
      </c>
      <c r="G306" s="53">
        <v>0.32013888888888892</v>
      </c>
      <c r="H306" s="54">
        <v>45160</v>
      </c>
    </row>
    <row r="307" spans="1:8" ht="15.75" customHeight="1">
      <c r="A307" s="16" t="s">
        <v>7</v>
      </c>
      <c r="B307" s="16" t="s">
        <v>183</v>
      </c>
      <c r="C307" s="45" t="s">
        <v>184</v>
      </c>
      <c r="D307" s="16" t="s">
        <v>460</v>
      </c>
      <c r="G307" s="53">
        <v>0.34027777777777773</v>
      </c>
      <c r="H307" s="54">
        <v>45160</v>
      </c>
    </row>
    <row r="308" spans="1:8" ht="15.75" customHeight="1">
      <c r="A308" s="16" t="s">
        <v>7</v>
      </c>
      <c r="B308" s="16" t="s">
        <v>190</v>
      </c>
      <c r="C308" s="45" t="s">
        <v>184</v>
      </c>
      <c r="D308" s="16" t="s">
        <v>267</v>
      </c>
      <c r="E308">
        <v>20</v>
      </c>
      <c r="F308" s="17" t="s">
        <v>214</v>
      </c>
      <c r="G308" s="53">
        <v>0.34027777777777773</v>
      </c>
      <c r="H308" s="54">
        <v>45160</v>
      </c>
    </row>
    <row r="309" spans="1:8" ht="15.75" customHeight="1">
      <c r="A309" s="16" t="s">
        <v>7</v>
      </c>
      <c r="B309" s="16" t="s">
        <v>188</v>
      </c>
      <c r="C309" s="45" t="s">
        <v>184</v>
      </c>
      <c r="D309" s="16" t="s">
        <v>267</v>
      </c>
      <c r="G309" s="53">
        <v>0.34027777777777773</v>
      </c>
      <c r="H309" s="54">
        <v>45160</v>
      </c>
    </row>
    <row r="310" spans="1:8" ht="15.75" customHeight="1">
      <c r="A310" s="16" t="s">
        <v>327</v>
      </c>
      <c r="B310" s="16" t="s">
        <v>183</v>
      </c>
      <c r="C310" s="45" t="s">
        <v>184</v>
      </c>
      <c r="D310" s="16" t="s">
        <v>267</v>
      </c>
      <c r="G310" s="53">
        <v>0.37222222222222223</v>
      </c>
      <c r="H310" s="54">
        <v>45160</v>
      </c>
    </row>
    <row r="311" spans="1:8" ht="15.75" customHeight="1">
      <c r="A311" s="16" t="s">
        <v>327</v>
      </c>
      <c r="B311" s="16" t="s">
        <v>190</v>
      </c>
      <c r="C311" s="45" t="s">
        <v>184</v>
      </c>
      <c r="D311" s="17" t="s">
        <v>267</v>
      </c>
      <c r="E311" s="17" t="s">
        <v>464</v>
      </c>
      <c r="F311" s="17" t="s">
        <v>214</v>
      </c>
      <c r="G311" s="53">
        <v>0.37222222222222223</v>
      </c>
      <c r="H311" s="54">
        <v>45160</v>
      </c>
    </row>
    <row r="312" spans="1:8" ht="15.75" customHeight="1">
      <c r="A312" s="16" t="s">
        <v>327</v>
      </c>
      <c r="B312" s="16" t="s">
        <v>188</v>
      </c>
      <c r="C312" s="45" t="s">
        <v>184</v>
      </c>
      <c r="D312" s="17" t="s">
        <v>267</v>
      </c>
      <c r="G312" s="53">
        <v>0.37222222222222223</v>
      </c>
      <c r="H312" s="54">
        <v>45160</v>
      </c>
    </row>
    <row r="313" spans="1:8" ht="15.75" customHeight="1">
      <c r="A313" s="16" t="s">
        <v>9</v>
      </c>
      <c r="B313" s="16" t="s">
        <v>183</v>
      </c>
      <c r="C313" s="45" t="s">
        <v>184</v>
      </c>
      <c r="D313" s="17" t="s">
        <v>235</v>
      </c>
      <c r="G313" s="53">
        <v>0.3923611111111111</v>
      </c>
      <c r="H313" s="54">
        <v>45160</v>
      </c>
    </row>
    <row r="314" spans="1:8" ht="15.75" customHeight="1">
      <c r="A314" s="16" t="s">
        <v>9</v>
      </c>
      <c r="B314" s="16" t="s">
        <v>190</v>
      </c>
      <c r="C314" s="17" t="s">
        <v>298</v>
      </c>
      <c r="D314" s="17" t="s">
        <v>267</v>
      </c>
      <c r="F314" s="17" t="s">
        <v>195</v>
      </c>
      <c r="G314" s="53">
        <v>0.3923611111111111</v>
      </c>
      <c r="H314" s="54">
        <v>45160</v>
      </c>
    </row>
    <row r="315" spans="1:8" ht="15.75" customHeight="1">
      <c r="A315" s="16" t="s">
        <v>9</v>
      </c>
      <c r="B315" s="16" t="s">
        <v>188</v>
      </c>
      <c r="C315" s="45" t="s">
        <v>303</v>
      </c>
      <c r="D315" s="17" t="s">
        <v>267</v>
      </c>
      <c r="G315" s="53">
        <v>0.3923611111111111</v>
      </c>
      <c r="H315" s="54">
        <v>45160</v>
      </c>
    </row>
    <row r="316" spans="1:8" ht="15.75" customHeight="1">
      <c r="A316" s="16" t="s">
        <v>11</v>
      </c>
      <c r="B316" s="16" t="s">
        <v>183</v>
      </c>
      <c r="C316" s="86" t="s">
        <v>191</v>
      </c>
      <c r="D316" s="17" t="s">
        <v>467</v>
      </c>
      <c r="G316" s="53">
        <v>0.42083333333333334</v>
      </c>
      <c r="H316" s="54">
        <v>45160</v>
      </c>
    </row>
    <row r="317" spans="1:8" ht="15.75" customHeight="1">
      <c r="A317" s="16" t="s">
        <v>11</v>
      </c>
      <c r="B317" s="16" t="s">
        <v>190</v>
      </c>
      <c r="C317" s="86" t="s">
        <v>191</v>
      </c>
      <c r="D317" s="17" t="s">
        <v>267</v>
      </c>
      <c r="F317" s="17" t="s">
        <v>187</v>
      </c>
      <c r="G317" s="53">
        <v>0.42083333333333334</v>
      </c>
      <c r="H317" s="54">
        <v>45160</v>
      </c>
    </row>
    <row r="318" spans="1:8" ht="15.75" customHeight="1">
      <c r="A318" s="16" t="s">
        <v>11</v>
      </c>
      <c r="B318" s="16" t="s">
        <v>188</v>
      </c>
      <c r="C318" s="86" t="s">
        <v>191</v>
      </c>
      <c r="D318" s="17" t="s">
        <v>267</v>
      </c>
      <c r="G318" s="53">
        <v>0.42083333333333334</v>
      </c>
      <c r="H318" s="54">
        <v>45160</v>
      </c>
    </row>
    <row r="319" spans="1:8" ht="15.75" customHeight="1">
      <c r="A319" s="16" t="s">
        <v>12</v>
      </c>
      <c r="B319" s="16" t="s">
        <v>183</v>
      </c>
      <c r="C319" s="45" t="s">
        <v>184</v>
      </c>
      <c r="D319" s="17" t="s">
        <v>204</v>
      </c>
      <c r="G319" s="53">
        <v>0.44097222222222227</v>
      </c>
      <c r="H319" s="54">
        <v>45160</v>
      </c>
    </row>
    <row r="320" spans="1:8" ht="15.75" customHeight="1">
      <c r="A320" s="16" t="s">
        <v>12</v>
      </c>
      <c r="B320" s="16" t="s">
        <v>190</v>
      </c>
      <c r="C320" s="66" t="s">
        <v>184</v>
      </c>
      <c r="D320" s="17" t="s">
        <v>331</v>
      </c>
      <c r="F320" s="17" t="s">
        <v>195</v>
      </c>
      <c r="G320" s="53">
        <v>0.44097222222222227</v>
      </c>
      <c r="H320" s="54">
        <v>45160</v>
      </c>
    </row>
    <row r="321" spans="1:8" ht="15.75" customHeight="1">
      <c r="A321" s="16" t="s">
        <v>12</v>
      </c>
      <c r="B321" s="16" t="s">
        <v>188</v>
      </c>
      <c r="C321" s="66" t="s">
        <v>184</v>
      </c>
      <c r="D321" s="17" t="s">
        <v>267</v>
      </c>
      <c r="G321" s="53">
        <v>0.44097222222222227</v>
      </c>
      <c r="H321" s="54">
        <v>45160</v>
      </c>
    </row>
    <row r="322" spans="1:8" ht="15.75" customHeight="1">
      <c r="A322" s="16" t="s">
        <v>14</v>
      </c>
      <c r="B322" s="16" t="s">
        <v>183</v>
      </c>
      <c r="C322" s="45" t="s">
        <v>184</v>
      </c>
      <c r="D322" s="17" t="s">
        <v>209</v>
      </c>
      <c r="G322" s="53">
        <v>0.45694444444444443</v>
      </c>
      <c r="H322" s="54">
        <v>45160</v>
      </c>
    </row>
    <row r="323" spans="1:8" ht="15.75" customHeight="1">
      <c r="A323" s="16" t="s">
        <v>14</v>
      </c>
      <c r="B323" s="16" t="s">
        <v>190</v>
      </c>
      <c r="C323" s="45" t="s">
        <v>184</v>
      </c>
      <c r="D323" s="17" t="s">
        <v>267</v>
      </c>
      <c r="F323" s="17" t="s">
        <v>195</v>
      </c>
      <c r="G323" s="53">
        <v>0.45694444444444443</v>
      </c>
      <c r="H323" s="54">
        <v>45160</v>
      </c>
    </row>
    <row r="324" spans="1:8" ht="15.75" customHeight="1">
      <c r="A324" s="16" t="s">
        <v>14</v>
      </c>
      <c r="B324" s="16" t="s">
        <v>188</v>
      </c>
      <c r="C324" s="45" t="s">
        <v>184</v>
      </c>
      <c r="D324" s="17" t="s">
        <v>267</v>
      </c>
      <c r="G324" s="53">
        <v>0.45694444444444443</v>
      </c>
      <c r="H324" s="54">
        <v>45160</v>
      </c>
    </row>
    <row r="325" spans="1:8" ht="15.75" customHeight="1">
      <c r="A325" s="16" t="s">
        <v>203</v>
      </c>
      <c r="B325" s="16" t="s">
        <v>183</v>
      </c>
      <c r="C325" s="45" t="s">
        <v>184</v>
      </c>
      <c r="D325" s="17" t="s">
        <v>226</v>
      </c>
      <c r="G325" s="53">
        <v>0.48402777777777778</v>
      </c>
      <c r="H325" s="54">
        <v>45160</v>
      </c>
    </row>
    <row r="326" spans="1:8" ht="15.75" customHeight="1">
      <c r="A326" s="16" t="s">
        <v>203</v>
      </c>
      <c r="B326" s="16" t="s">
        <v>190</v>
      </c>
      <c r="C326" s="45" t="s">
        <v>184</v>
      </c>
      <c r="D326" s="17" t="s">
        <v>273</v>
      </c>
      <c r="F326" s="17" t="s">
        <v>195</v>
      </c>
      <c r="G326" s="53">
        <v>0.48402777777777778</v>
      </c>
      <c r="H326" s="54">
        <v>45160</v>
      </c>
    </row>
    <row r="327" spans="1:8" ht="15.75" customHeight="1">
      <c r="A327" s="16" t="s">
        <v>203</v>
      </c>
      <c r="B327" s="16" t="s">
        <v>188</v>
      </c>
      <c r="C327" s="45" t="s">
        <v>184</v>
      </c>
      <c r="D327" s="17" t="s">
        <v>267</v>
      </c>
      <c r="G327" s="53">
        <v>0.48402777777777778</v>
      </c>
      <c r="H327" s="54">
        <v>45160</v>
      </c>
    </row>
    <row r="328" spans="1:8" ht="15.75" customHeight="1">
      <c r="A328" s="16" t="s">
        <v>16</v>
      </c>
      <c r="B328" s="16" t="s">
        <v>183</v>
      </c>
      <c r="C328" s="86" t="s">
        <v>191</v>
      </c>
      <c r="D328" s="17" t="s">
        <v>241</v>
      </c>
      <c r="G328" s="53">
        <v>0.50486111111111109</v>
      </c>
      <c r="H328" s="54">
        <v>45160</v>
      </c>
    </row>
    <row r="329" spans="1:8" ht="15.75" customHeight="1">
      <c r="A329" s="16" t="s">
        <v>16</v>
      </c>
      <c r="B329" s="16" t="s">
        <v>190</v>
      </c>
      <c r="C329" s="86" t="s">
        <v>191</v>
      </c>
      <c r="D329" s="17" t="s">
        <v>267</v>
      </c>
      <c r="F329" s="17" t="s">
        <v>187</v>
      </c>
      <c r="G329" s="53">
        <v>0.50486111111111109</v>
      </c>
      <c r="H329" s="54">
        <v>45160</v>
      </c>
    </row>
    <row r="330" spans="1:8" ht="15.75" customHeight="1">
      <c r="A330" s="16" t="s">
        <v>16</v>
      </c>
      <c r="B330" s="16" t="s">
        <v>188</v>
      </c>
      <c r="C330" s="86" t="s">
        <v>191</v>
      </c>
      <c r="D330" s="17" t="s">
        <v>267</v>
      </c>
      <c r="G330" s="53">
        <v>0.50486111111111109</v>
      </c>
      <c r="H330" s="54">
        <v>45160</v>
      </c>
    </row>
    <row r="331" spans="1:8" ht="15.75" customHeight="1">
      <c r="A331" s="16" t="s">
        <v>17</v>
      </c>
      <c r="B331" s="16" t="s">
        <v>183</v>
      </c>
      <c r="C331" s="45" t="s">
        <v>184</v>
      </c>
      <c r="D331" s="17" t="s">
        <v>272</v>
      </c>
      <c r="G331" s="53">
        <v>0.52152777777777781</v>
      </c>
      <c r="H331" s="54">
        <v>45160</v>
      </c>
    </row>
    <row r="332" spans="1:8" ht="15.75" customHeight="1">
      <c r="A332" s="16" t="s">
        <v>17</v>
      </c>
      <c r="B332" s="16" t="s">
        <v>190</v>
      </c>
      <c r="C332" s="45" t="s">
        <v>184</v>
      </c>
      <c r="D332" s="17" t="s">
        <v>267</v>
      </c>
      <c r="F332" s="17" t="s">
        <v>187</v>
      </c>
      <c r="G332" s="53">
        <v>0.52152777777777781</v>
      </c>
      <c r="H332" s="54">
        <v>45160</v>
      </c>
    </row>
    <row r="333" spans="1:8" ht="15.75" customHeight="1">
      <c r="A333" s="16" t="s">
        <v>17</v>
      </c>
      <c r="B333" s="16" t="s">
        <v>188</v>
      </c>
      <c r="C333" s="45" t="s">
        <v>184</v>
      </c>
      <c r="D333" s="17" t="s">
        <v>267</v>
      </c>
      <c r="G333" s="53">
        <v>0.52152777777777781</v>
      </c>
      <c r="H333" s="54">
        <v>45160</v>
      </c>
    </row>
    <row r="334" spans="1:8" ht="15.75" customHeight="1">
      <c r="A334" s="16" t="s">
        <v>18</v>
      </c>
      <c r="B334" s="16" t="s">
        <v>183</v>
      </c>
      <c r="C334" s="45" t="s">
        <v>184</v>
      </c>
      <c r="D334" s="17" t="s">
        <v>207</v>
      </c>
      <c r="G334" s="53">
        <v>0.55555555555555558</v>
      </c>
      <c r="H334" s="54">
        <v>45160</v>
      </c>
    </row>
    <row r="335" spans="1:8" ht="15.75" customHeight="1">
      <c r="A335" s="16" t="s">
        <v>18</v>
      </c>
      <c r="B335" s="16" t="s">
        <v>190</v>
      </c>
      <c r="C335" s="45" t="s">
        <v>184</v>
      </c>
      <c r="D335" s="17" t="s">
        <v>267</v>
      </c>
      <c r="F335" s="17" t="s">
        <v>187</v>
      </c>
      <c r="G335" s="53">
        <v>0.55555555555555558</v>
      </c>
      <c r="H335" s="54">
        <v>45160</v>
      </c>
    </row>
    <row r="336" spans="1:8" ht="15.75" customHeight="1">
      <c r="A336" s="16" t="s">
        <v>18</v>
      </c>
      <c r="B336" s="16" t="s">
        <v>188</v>
      </c>
      <c r="C336" s="45" t="s">
        <v>184</v>
      </c>
      <c r="D336" s="17" t="s">
        <v>267</v>
      </c>
      <c r="G336" s="53">
        <v>0.55555555555555558</v>
      </c>
      <c r="H336" s="54">
        <v>45160</v>
      </c>
    </row>
    <row r="337" spans="1:8" ht="15.75" customHeight="1">
      <c r="A337" s="16" t="s">
        <v>55</v>
      </c>
      <c r="B337" s="16" t="s">
        <v>183</v>
      </c>
      <c r="C337" s="45" t="s">
        <v>184</v>
      </c>
      <c r="D337" s="17" t="s">
        <v>267</v>
      </c>
      <c r="G337" s="53">
        <v>0.57361111111111118</v>
      </c>
      <c r="H337" s="54">
        <v>45160</v>
      </c>
    </row>
    <row r="338" spans="1:8" ht="15.75" customHeight="1">
      <c r="A338" s="16" t="s">
        <v>55</v>
      </c>
      <c r="B338" s="16" t="s">
        <v>190</v>
      </c>
      <c r="C338" s="45" t="s">
        <v>184</v>
      </c>
      <c r="D338" s="17" t="s">
        <v>267</v>
      </c>
      <c r="F338" s="17" t="s">
        <v>214</v>
      </c>
      <c r="G338" s="53">
        <v>0.57361111111111118</v>
      </c>
      <c r="H338" s="54">
        <v>45160</v>
      </c>
    </row>
    <row r="339" spans="1:8" ht="15.75" customHeight="1">
      <c r="A339" s="16" t="s">
        <v>55</v>
      </c>
      <c r="B339" s="16" t="s">
        <v>188</v>
      </c>
      <c r="C339" s="45" t="s">
        <v>184</v>
      </c>
      <c r="D339" s="17" t="s">
        <v>267</v>
      </c>
      <c r="G339" s="53">
        <v>0.57361111111111118</v>
      </c>
      <c r="H339" s="54">
        <v>45160</v>
      </c>
    </row>
    <row r="340" spans="1:8" ht="15.75" customHeight="1">
      <c r="A340" s="16" t="s">
        <v>217</v>
      </c>
      <c r="B340" s="16" t="s">
        <v>183</v>
      </c>
      <c r="C340" s="86" t="s">
        <v>191</v>
      </c>
      <c r="D340" s="17" t="s">
        <v>209</v>
      </c>
      <c r="G340" s="53">
        <v>0.6020833333333333</v>
      </c>
      <c r="H340" s="54">
        <v>45160</v>
      </c>
    </row>
    <row r="341" spans="1:8" ht="15.75" customHeight="1">
      <c r="A341" s="16" t="s">
        <v>217</v>
      </c>
      <c r="B341" s="16" t="s">
        <v>190</v>
      </c>
      <c r="C341" s="86" t="s">
        <v>191</v>
      </c>
      <c r="D341" s="17" t="s">
        <v>267</v>
      </c>
      <c r="F341" s="17" t="s">
        <v>187</v>
      </c>
      <c r="G341" s="53">
        <v>0.6020833333333333</v>
      </c>
      <c r="H341" s="54">
        <v>45160</v>
      </c>
    </row>
    <row r="342" spans="1:8" ht="15.75" customHeight="1">
      <c r="A342" s="16" t="s">
        <v>217</v>
      </c>
      <c r="B342" s="16" t="s">
        <v>188</v>
      </c>
      <c r="C342" s="86" t="s">
        <v>191</v>
      </c>
      <c r="D342" s="17" t="s">
        <v>267</v>
      </c>
      <c r="G342" s="53">
        <v>0.6020833333333333</v>
      </c>
      <c r="H342" s="54">
        <v>45160</v>
      </c>
    </row>
    <row r="343" spans="1:8" ht="15.75" customHeight="1">
      <c r="A343" s="16" t="s">
        <v>21</v>
      </c>
      <c r="B343" s="16" t="s">
        <v>183</v>
      </c>
      <c r="C343" s="45" t="s">
        <v>184</v>
      </c>
      <c r="D343" s="17" t="s">
        <v>277</v>
      </c>
      <c r="G343" s="53">
        <v>0.6430555555555556</v>
      </c>
      <c r="H343" s="54">
        <v>45160</v>
      </c>
    </row>
    <row r="344" spans="1:8" ht="15.75" customHeight="1">
      <c r="A344" s="16" t="s">
        <v>21</v>
      </c>
      <c r="B344" s="16" t="s">
        <v>190</v>
      </c>
      <c r="C344" s="45" t="s">
        <v>184</v>
      </c>
      <c r="D344" s="17" t="s">
        <v>267</v>
      </c>
      <c r="F344" s="17" t="s">
        <v>187</v>
      </c>
      <c r="G344" s="53">
        <v>0.6430555555555556</v>
      </c>
      <c r="H344" s="54">
        <v>45160</v>
      </c>
    </row>
    <row r="345" spans="1:8" ht="15.75" customHeight="1">
      <c r="A345" s="16" t="s">
        <v>21</v>
      </c>
      <c r="B345" s="16" t="s">
        <v>188</v>
      </c>
      <c r="C345" s="45" t="s">
        <v>184</v>
      </c>
      <c r="D345" s="17" t="s">
        <v>267</v>
      </c>
      <c r="G345" s="53">
        <v>0.6430555555555556</v>
      </c>
      <c r="H345" s="54">
        <v>45160</v>
      </c>
    </row>
    <row r="346" spans="1:8" ht="15.75" customHeight="1">
      <c r="A346" s="16" t="s">
        <v>22</v>
      </c>
      <c r="B346" s="16" t="s">
        <v>183</v>
      </c>
      <c r="C346" s="45" t="s">
        <v>184</v>
      </c>
      <c r="D346" s="17" t="s">
        <v>267</v>
      </c>
      <c r="G346" s="53">
        <v>0.6694444444444444</v>
      </c>
      <c r="H346" s="54">
        <v>45160</v>
      </c>
    </row>
    <row r="347" spans="1:8" ht="15.75" customHeight="1">
      <c r="A347" s="16" t="s">
        <v>22</v>
      </c>
      <c r="B347" s="16" t="s">
        <v>190</v>
      </c>
      <c r="C347" s="17" t="s">
        <v>298</v>
      </c>
      <c r="D347" s="17" t="s">
        <v>267</v>
      </c>
      <c r="F347" s="17" t="s">
        <v>195</v>
      </c>
      <c r="G347" s="53">
        <v>0.6694444444444444</v>
      </c>
      <c r="H347" s="54">
        <v>45160</v>
      </c>
    </row>
    <row r="348" spans="1:8" ht="15.75" customHeight="1">
      <c r="A348" s="16" t="s">
        <v>22</v>
      </c>
      <c r="B348" s="16" t="s">
        <v>188</v>
      </c>
      <c r="C348" s="17" t="s">
        <v>298</v>
      </c>
      <c r="D348" s="17" t="s">
        <v>267</v>
      </c>
      <c r="G348" s="53">
        <v>0.6694444444444444</v>
      </c>
      <c r="H348" s="54">
        <v>45160</v>
      </c>
    </row>
    <row r="349" spans="1:8" ht="15.75" customHeight="1">
      <c r="A349" s="16" t="s">
        <v>316</v>
      </c>
      <c r="B349" s="16" t="s">
        <v>183</v>
      </c>
      <c r="C349" s="45" t="s">
        <v>184</v>
      </c>
      <c r="D349" s="17" t="s">
        <v>267</v>
      </c>
      <c r="G349" s="53">
        <v>0.68402777777777779</v>
      </c>
      <c r="H349" s="54">
        <v>45160</v>
      </c>
    </row>
    <row r="350" spans="1:8" ht="15.75" customHeight="1">
      <c r="A350" s="16" t="s">
        <v>316</v>
      </c>
      <c r="B350" s="16" t="s">
        <v>190</v>
      </c>
      <c r="C350" s="45" t="s">
        <v>184</v>
      </c>
      <c r="D350" s="17" t="s">
        <v>267</v>
      </c>
      <c r="F350" s="17" t="s">
        <v>187</v>
      </c>
      <c r="G350" s="53">
        <v>0.68402777777777779</v>
      </c>
      <c r="H350" s="54">
        <v>45160</v>
      </c>
    </row>
    <row r="351" spans="1:8" ht="15.75" customHeight="1">
      <c r="A351" s="16" t="s">
        <v>316</v>
      </c>
      <c r="B351" s="16" t="s">
        <v>188</v>
      </c>
      <c r="C351" s="45" t="s">
        <v>184</v>
      </c>
      <c r="D351" s="17" t="s">
        <v>267</v>
      </c>
      <c r="G351" s="53">
        <v>0.68402777777777779</v>
      </c>
      <c r="H351" s="54">
        <v>45160</v>
      </c>
    </row>
    <row r="352" spans="1:8" ht="15.75" customHeight="1">
      <c r="A352" s="16" t="s">
        <v>317</v>
      </c>
      <c r="B352" s="16" t="s">
        <v>183</v>
      </c>
      <c r="C352" s="45" t="s">
        <v>184</v>
      </c>
      <c r="D352" s="17" t="s">
        <v>267</v>
      </c>
      <c r="G352" s="53">
        <v>0.70833333333333337</v>
      </c>
      <c r="H352" s="54">
        <v>45160</v>
      </c>
    </row>
    <row r="353" spans="1:8" ht="15.75" customHeight="1">
      <c r="A353" s="16" t="s">
        <v>317</v>
      </c>
      <c r="B353" s="16" t="s">
        <v>190</v>
      </c>
      <c r="C353" s="45" t="s">
        <v>184</v>
      </c>
      <c r="D353" s="17" t="s">
        <v>267</v>
      </c>
      <c r="F353" s="17" t="s">
        <v>187</v>
      </c>
      <c r="G353" s="53">
        <v>0.70833333333333337</v>
      </c>
      <c r="H353" s="54">
        <v>45160</v>
      </c>
    </row>
    <row r="354" spans="1:8" ht="15.75" customHeight="1">
      <c r="A354" s="16" t="s">
        <v>317</v>
      </c>
      <c r="B354" s="16" t="s">
        <v>188</v>
      </c>
      <c r="C354" s="45" t="s">
        <v>184</v>
      </c>
      <c r="D354" s="17" t="s">
        <v>267</v>
      </c>
      <c r="G354" s="53">
        <v>0.70833333333333337</v>
      </c>
      <c r="H354" s="54">
        <v>45160</v>
      </c>
    </row>
    <row r="355" spans="1:8" ht="15.75" customHeight="1">
      <c r="A355" s="16" t="s">
        <v>26</v>
      </c>
      <c r="B355" s="16" t="s">
        <v>183</v>
      </c>
      <c r="C355" s="45" t="s">
        <v>184</v>
      </c>
      <c r="D355" s="17" t="s">
        <v>212</v>
      </c>
      <c r="G355" s="53">
        <v>0.71736111111111101</v>
      </c>
      <c r="H355" s="54">
        <v>45160</v>
      </c>
    </row>
    <row r="356" spans="1:8" ht="15.75" customHeight="1">
      <c r="A356" s="16" t="s">
        <v>26</v>
      </c>
      <c r="B356" s="16" t="s">
        <v>190</v>
      </c>
      <c r="C356" s="45" t="s">
        <v>184</v>
      </c>
      <c r="D356" s="17" t="s">
        <v>486</v>
      </c>
      <c r="F356" s="17" t="s">
        <v>187</v>
      </c>
      <c r="G356" s="53">
        <v>0.71736111111111101</v>
      </c>
      <c r="H356" s="54">
        <v>45160</v>
      </c>
    </row>
    <row r="357" spans="1:8" ht="15.75" customHeight="1">
      <c r="A357" s="16" t="s">
        <v>26</v>
      </c>
      <c r="B357" s="16" t="s">
        <v>188</v>
      </c>
      <c r="C357" s="45" t="s">
        <v>184</v>
      </c>
      <c r="D357" s="17" t="s">
        <v>486</v>
      </c>
      <c r="G357" s="53">
        <v>0.71736111111111101</v>
      </c>
      <c r="H357" s="54">
        <v>45160</v>
      </c>
    </row>
    <row r="358" spans="1:8" ht="15.75" customHeight="1">
      <c r="A358" s="16" t="s">
        <v>149</v>
      </c>
      <c r="B358" s="16" t="s">
        <v>183</v>
      </c>
      <c r="C358" s="45" t="s">
        <v>184</v>
      </c>
      <c r="D358" s="17" t="s">
        <v>267</v>
      </c>
      <c r="G358" s="53">
        <v>0.74444444444444446</v>
      </c>
      <c r="H358" s="54">
        <v>45160</v>
      </c>
    </row>
    <row r="359" spans="1:8" ht="15.75" customHeight="1">
      <c r="A359" s="16" t="s">
        <v>149</v>
      </c>
      <c r="B359" s="16" t="s">
        <v>190</v>
      </c>
      <c r="C359" s="17" t="s">
        <v>298</v>
      </c>
      <c r="D359" s="17" t="s">
        <v>267</v>
      </c>
      <c r="F359" s="17" t="s">
        <v>195</v>
      </c>
      <c r="G359" s="53">
        <v>0.74444444444444446</v>
      </c>
      <c r="H359" s="54">
        <v>45160</v>
      </c>
    </row>
    <row r="360" spans="1:8" ht="15.75" customHeight="1">
      <c r="A360" s="16" t="s">
        <v>149</v>
      </c>
      <c r="B360" s="16" t="s">
        <v>188</v>
      </c>
      <c r="C360" s="45" t="s">
        <v>184</v>
      </c>
      <c r="D360" s="17" t="s">
        <v>267</v>
      </c>
      <c r="G360" s="53">
        <v>0.74444444444444446</v>
      </c>
      <c r="H360" s="54">
        <v>45160</v>
      </c>
    </row>
    <row r="361" spans="1:8" ht="15.75" customHeight="1">
      <c r="A361" s="21" t="s">
        <v>1</v>
      </c>
      <c r="B361" s="19"/>
      <c r="C361" s="21" t="s">
        <v>276</v>
      </c>
      <c r="D361" s="21" t="s">
        <v>179</v>
      </c>
      <c r="E361" s="21" t="s">
        <v>180</v>
      </c>
      <c r="F361" s="21" t="s">
        <v>181</v>
      </c>
      <c r="G361" s="21" t="s">
        <v>2</v>
      </c>
      <c r="H361" s="21" t="s">
        <v>3</v>
      </c>
    </row>
    <row r="362" spans="1:8" ht="15.75" customHeight="1">
      <c r="A362" s="16" t="s">
        <v>4</v>
      </c>
      <c r="B362" s="16" t="s">
        <v>183</v>
      </c>
      <c r="C362" s="45" t="s">
        <v>184</v>
      </c>
      <c r="D362" s="17" t="s">
        <v>199</v>
      </c>
      <c r="G362" s="53">
        <v>0.2951388888888889</v>
      </c>
      <c r="H362" s="54">
        <v>45189</v>
      </c>
    </row>
    <row r="363" spans="1:8" ht="15.75" customHeight="1">
      <c r="A363" s="16" t="s">
        <v>5</v>
      </c>
      <c r="B363" s="16" t="s">
        <v>183</v>
      </c>
      <c r="C363" s="86" t="s">
        <v>191</v>
      </c>
      <c r="D363" s="17" t="s">
        <v>323</v>
      </c>
      <c r="G363" s="53">
        <v>0.32291666666666669</v>
      </c>
      <c r="H363" s="54">
        <v>45189</v>
      </c>
    </row>
    <row r="364" spans="1:8" ht="15.75" customHeight="1">
      <c r="A364" s="16" t="s">
        <v>5</v>
      </c>
      <c r="B364" s="16" t="s">
        <v>190</v>
      </c>
      <c r="C364" s="86" t="s">
        <v>191</v>
      </c>
      <c r="D364" s="17" t="s">
        <v>512</v>
      </c>
      <c r="F364" s="17" t="s">
        <v>187</v>
      </c>
      <c r="G364" s="53">
        <v>0.32291666666666669</v>
      </c>
      <c r="H364" s="54">
        <v>45189</v>
      </c>
    </row>
    <row r="365" spans="1:8" ht="15.75" customHeight="1">
      <c r="A365" s="16" t="s">
        <v>5</v>
      </c>
      <c r="B365" s="16" t="s">
        <v>188</v>
      </c>
      <c r="C365" s="86" t="s">
        <v>191</v>
      </c>
      <c r="D365" s="17" t="s">
        <v>513</v>
      </c>
      <c r="G365" s="53">
        <v>0.32291666666666669</v>
      </c>
      <c r="H365" s="54">
        <v>45189</v>
      </c>
    </row>
    <row r="366" spans="1:8" ht="15.75" customHeight="1">
      <c r="A366" s="16" t="s">
        <v>7</v>
      </c>
      <c r="B366" s="16" t="s">
        <v>183</v>
      </c>
      <c r="C366" s="86" t="s">
        <v>191</v>
      </c>
      <c r="D366" s="17" t="s">
        <v>212</v>
      </c>
      <c r="G366" s="53">
        <v>0.34513888888888888</v>
      </c>
      <c r="H366" s="54">
        <v>45189</v>
      </c>
    </row>
    <row r="367" spans="1:8" ht="15.75" customHeight="1">
      <c r="A367" s="16" t="s">
        <v>7</v>
      </c>
      <c r="B367" s="16" t="s">
        <v>190</v>
      </c>
      <c r="C367" s="86" t="s">
        <v>191</v>
      </c>
      <c r="D367" s="17" t="s">
        <v>267</v>
      </c>
      <c r="E367">
        <v>4</v>
      </c>
      <c r="F367" s="17" t="s">
        <v>214</v>
      </c>
      <c r="G367" s="53">
        <v>0.34513888888888888</v>
      </c>
      <c r="H367" s="54">
        <v>45189</v>
      </c>
    </row>
    <row r="368" spans="1:8" ht="15.75" customHeight="1">
      <c r="A368" s="16" t="s">
        <v>7</v>
      </c>
      <c r="B368" s="16" t="s">
        <v>188</v>
      </c>
      <c r="C368" s="86" t="s">
        <v>191</v>
      </c>
      <c r="D368" s="17" t="s">
        <v>267</v>
      </c>
      <c r="G368" s="53">
        <v>0.34513888888888888</v>
      </c>
      <c r="H368" s="54">
        <v>45189</v>
      </c>
    </row>
    <row r="369" spans="1:9" ht="15.75" customHeight="1">
      <c r="A369" s="16" t="s">
        <v>8</v>
      </c>
      <c r="B369" s="16" t="s">
        <v>183</v>
      </c>
      <c r="C369" s="47" t="s">
        <v>208</v>
      </c>
      <c r="D369" s="17" t="s">
        <v>267</v>
      </c>
      <c r="G369" s="53">
        <v>0.3611111111111111</v>
      </c>
      <c r="H369" s="54">
        <v>45189</v>
      </c>
    </row>
    <row r="370" spans="1:9" ht="15.75" customHeight="1">
      <c r="A370" s="16" t="s">
        <v>8</v>
      </c>
      <c r="B370" s="16" t="s">
        <v>190</v>
      </c>
      <c r="C370" s="47" t="s">
        <v>208</v>
      </c>
      <c r="D370" s="17" t="s">
        <v>267</v>
      </c>
      <c r="F370" s="17" t="s">
        <v>520</v>
      </c>
      <c r="G370" s="53">
        <v>0.3611111111111111</v>
      </c>
      <c r="H370" s="54">
        <v>45189</v>
      </c>
      <c r="I370" s="17" t="s">
        <v>521</v>
      </c>
    </row>
    <row r="371" spans="1:9" ht="15.75" customHeight="1">
      <c r="A371" s="16" t="s">
        <v>8</v>
      </c>
      <c r="B371" s="16" t="s">
        <v>188</v>
      </c>
      <c r="C371" s="47" t="s">
        <v>208</v>
      </c>
      <c r="D371" s="17" t="s">
        <v>267</v>
      </c>
      <c r="G371" s="53">
        <v>0.3611111111111111</v>
      </c>
      <c r="H371" s="54">
        <v>45189</v>
      </c>
    </row>
    <row r="372" spans="1:9" ht="15.75" customHeight="1">
      <c r="A372" s="16" t="s">
        <v>9</v>
      </c>
      <c r="B372" s="16" t="s">
        <v>183</v>
      </c>
      <c r="C372" s="47" t="s">
        <v>208</v>
      </c>
      <c r="D372" s="17" t="s">
        <v>227</v>
      </c>
      <c r="G372" s="53">
        <v>0.37916666666666665</v>
      </c>
      <c r="H372" s="54">
        <v>45189</v>
      </c>
    </row>
    <row r="373" spans="1:9" ht="15.75" customHeight="1">
      <c r="A373" s="16" t="s">
        <v>9</v>
      </c>
      <c r="B373" s="16" t="s">
        <v>190</v>
      </c>
      <c r="C373" s="17" t="s">
        <v>298</v>
      </c>
      <c r="D373" s="17" t="s">
        <v>267</v>
      </c>
      <c r="F373" s="17" t="s">
        <v>195</v>
      </c>
      <c r="G373" s="53">
        <v>0.37916666666666665</v>
      </c>
      <c r="H373" s="54">
        <v>45189</v>
      </c>
    </row>
    <row r="374" spans="1:9" ht="15.75" customHeight="1">
      <c r="A374" s="16" t="s">
        <v>9</v>
      </c>
      <c r="B374" s="16" t="s">
        <v>188</v>
      </c>
      <c r="C374" s="47" t="s">
        <v>208</v>
      </c>
      <c r="D374" s="17" t="s">
        <v>267</v>
      </c>
      <c r="G374" s="53">
        <v>0.37916666666666665</v>
      </c>
      <c r="H374" s="54">
        <v>45189</v>
      </c>
    </row>
    <row r="375" spans="1:9" ht="15.75" customHeight="1">
      <c r="A375" s="16" t="s">
        <v>11</v>
      </c>
      <c r="B375" s="16" t="s">
        <v>183</v>
      </c>
      <c r="C375" s="86" t="s">
        <v>191</v>
      </c>
      <c r="D375" s="17" t="s">
        <v>207</v>
      </c>
      <c r="G375" s="53">
        <v>0.39097222222222222</v>
      </c>
      <c r="H375" s="54">
        <v>45189</v>
      </c>
    </row>
    <row r="376" spans="1:9" ht="15.75" customHeight="1">
      <c r="A376" s="16" t="s">
        <v>11</v>
      </c>
      <c r="B376" s="16" t="s">
        <v>190</v>
      </c>
      <c r="C376" s="86" t="s">
        <v>191</v>
      </c>
      <c r="D376" s="17" t="s">
        <v>267</v>
      </c>
      <c r="G376" s="53">
        <v>0.39097222222222222</v>
      </c>
      <c r="H376" s="54">
        <v>45189</v>
      </c>
    </row>
    <row r="377" spans="1:9" ht="15.75" customHeight="1">
      <c r="A377" s="16" t="s">
        <v>11</v>
      </c>
      <c r="B377" s="16" t="s">
        <v>188</v>
      </c>
      <c r="C377" s="86" t="s">
        <v>191</v>
      </c>
      <c r="D377" s="17" t="s">
        <v>267</v>
      </c>
      <c r="G377" s="53">
        <v>0.39097222222222222</v>
      </c>
      <c r="H377" s="54">
        <v>45189</v>
      </c>
    </row>
    <row r="378" spans="1:9" ht="15.75" customHeight="1">
      <c r="A378" s="16" t="s">
        <v>12</v>
      </c>
      <c r="B378" s="16" t="s">
        <v>183</v>
      </c>
      <c r="C378" s="46" t="s">
        <v>301</v>
      </c>
      <c r="D378" s="17" t="s">
        <v>204</v>
      </c>
      <c r="G378" s="53">
        <v>0.4145833333333333</v>
      </c>
      <c r="H378" s="54">
        <v>45189</v>
      </c>
    </row>
    <row r="379" spans="1:9" ht="15.75" customHeight="1">
      <c r="A379" s="16" t="s">
        <v>12</v>
      </c>
      <c r="B379" s="16" t="s">
        <v>190</v>
      </c>
      <c r="C379" s="46" t="s">
        <v>301</v>
      </c>
      <c r="D379" s="17" t="s">
        <v>267</v>
      </c>
      <c r="F379" s="17" t="s">
        <v>195</v>
      </c>
      <c r="G379" s="53">
        <v>0.4145833333333333</v>
      </c>
      <c r="H379" s="54">
        <v>45189</v>
      </c>
    </row>
    <row r="380" spans="1:9" ht="15.75" customHeight="1">
      <c r="A380" s="16" t="s">
        <v>12</v>
      </c>
      <c r="B380" s="16" t="s">
        <v>188</v>
      </c>
      <c r="C380" s="46" t="s">
        <v>301</v>
      </c>
      <c r="D380" s="17" t="s">
        <v>273</v>
      </c>
      <c r="G380" s="53">
        <v>0.4145833333333333</v>
      </c>
      <c r="H380" s="54">
        <v>45189</v>
      </c>
    </row>
    <row r="381" spans="1:9" ht="15.75" customHeight="1">
      <c r="A381" s="16" t="s">
        <v>14</v>
      </c>
      <c r="B381" s="16" t="s">
        <v>183</v>
      </c>
      <c r="C381" s="86" t="s">
        <v>191</v>
      </c>
      <c r="D381" s="17" t="s">
        <v>209</v>
      </c>
      <c r="G381" s="53">
        <v>0.4291666666666667</v>
      </c>
      <c r="H381" s="54">
        <v>45189</v>
      </c>
    </row>
    <row r="382" spans="1:9" ht="15.75" customHeight="1">
      <c r="A382" s="16" t="s">
        <v>14</v>
      </c>
      <c r="B382" s="16" t="s">
        <v>190</v>
      </c>
      <c r="C382" s="17" t="s">
        <v>298</v>
      </c>
      <c r="D382" s="17" t="s">
        <v>267</v>
      </c>
      <c r="F382" s="17" t="s">
        <v>195</v>
      </c>
      <c r="G382" s="53">
        <v>0.4291666666666667</v>
      </c>
      <c r="H382" s="54">
        <v>45189</v>
      </c>
    </row>
    <row r="383" spans="1:9" ht="15.75" customHeight="1">
      <c r="A383" s="16" t="s">
        <v>14</v>
      </c>
      <c r="B383" s="16" t="s">
        <v>188</v>
      </c>
      <c r="C383" s="17" t="s">
        <v>298</v>
      </c>
      <c r="D383" s="17" t="s">
        <v>267</v>
      </c>
      <c r="G383" s="53">
        <v>0.4291666666666667</v>
      </c>
      <c r="H383" s="54">
        <v>45189</v>
      </c>
    </row>
    <row r="384" spans="1:9" ht="15.75" customHeight="1">
      <c r="A384" s="16" t="s">
        <v>203</v>
      </c>
      <c r="B384" s="16" t="s">
        <v>183</v>
      </c>
      <c r="C384" s="86" t="s">
        <v>191</v>
      </c>
      <c r="D384" s="17" t="s">
        <v>204</v>
      </c>
      <c r="G384" s="53">
        <v>0.44722222222222219</v>
      </c>
      <c r="H384" s="54">
        <v>45189</v>
      </c>
    </row>
    <row r="385" spans="1:8" ht="15.75" customHeight="1">
      <c r="A385" s="16" t="s">
        <v>203</v>
      </c>
      <c r="B385" s="16" t="s">
        <v>190</v>
      </c>
      <c r="C385" s="86" t="s">
        <v>191</v>
      </c>
      <c r="D385" s="17" t="s">
        <v>267</v>
      </c>
      <c r="E385" s="17" t="s">
        <v>338</v>
      </c>
      <c r="F385" s="17" t="s">
        <v>214</v>
      </c>
      <c r="G385" s="53">
        <v>0.44722222222222219</v>
      </c>
      <c r="H385" s="54">
        <v>45189</v>
      </c>
    </row>
    <row r="386" spans="1:8" ht="15.75" customHeight="1">
      <c r="A386" s="16" t="s">
        <v>203</v>
      </c>
      <c r="B386" s="16" t="s">
        <v>188</v>
      </c>
      <c r="C386" s="86" t="s">
        <v>191</v>
      </c>
      <c r="D386" s="17" t="s">
        <v>267</v>
      </c>
      <c r="G386" s="53">
        <v>0.44722222222222219</v>
      </c>
      <c r="H386" s="54">
        <v>45189</v>
      </c>
    </row>
    <row r="387" spans="1:8" ht="15.75" customHeight="1">
      <c r="A387" s="16" t="s">
        <v>16</v>
      </c>
      <c r="B387" s="16" t="s">
        <v>183</v>
      </c>
      <c r="C387" s="86" t="s">
        <v>191</v>
      </c>
      <c r="D387" s="17" t="s">
        <v>211</v>
      </c>
      <c r="G387" s="53">
        <v>0.46111111111111108</v>
      </c>
      <c r="H387" s="54">
        <v>45189</v>
      </c>
    </row>
    <row r="388" spans="1:8" ht="15.75" customHeight="1">
      <c r="A388" s="16" t="s">
        <v>16</v>
      </c>
      <c r="B388" s="16" t="s">
        <v>190</v>
      </c>
      <c r="C388" s="86" t="s">
        <v>191</v>
      </c>
      <c r="D388" s="17" t="s">
        <v>267</v>
      </c>
      <c r="F388" s="17" t="s">
        <v>195</v>
      </c>
      <c r="G388" s="53">
        <v>0.46111111111111108</v>
      </c>
      <c r="H388" s="54">
        <v>45189</v>
      </c>
    </row>
    <row r="389" spans="1:8" ht="15.75" customHeight="1">
      <c r="A389" s="16" t="s">
        <v>16</v>
      </c>
      <c r="B389" s="16" t="s">
        <v>188</v>
      </c>
      <c r="C389" s="86" t="s">
        <v>191</v>
      </c>
      <c r="D389" s="17" t="s">
        <v>267</v>
      </c>
      <c r="G389" s="53">
        <v>0.46111111111111108</v>
      </c>
      <c r="H389" s="54">
        <v>45189</v>
      </c>
    </row>
    <row r="390" spans="1:8" ht="15.75" customHeight="1">
      <c r="A390" s="16" t="s">
        <v>17</v>
      </c>
      <c r="B390" s="16" t="s">
        <v>183</v>
      </c>
      <c r="C390" s="86" t="s">
        <v>191</v>
      </c>
      <c r="D390" s="17" t="s">
        <v>241</v>
      </c>
      <c r="G390" s="53">
        <v>0.47500000000000003</v>
      </c>
      <c r="H390" s="54">
        <v>45189</v>
      </c>
    </row>
    <row r="391" spans="1:8" ht="15.75" customHeight="1">
      <c r="A391" s="16" t="s">
        <v>17</v>
      </c>
      <c r="B391" s="16" t="s">
        <v>190</v>
      </c>
      <c r="C391" s="86" t="s">
        <v>191</v>
      </c>
      <c r="D391" s="17" t="s">
        <v>267</v>
      </c>
      <c r="F391" s="17" t="s">
        <v>187</v>
      </c>
      <c r="G391" s="53">
        <v>0.47500000000000003</v>
      </c>
      <c r="H391" s="54">
        <v>45189</v>
      </c>
    </row>
    <row r="392" spans="1:8" ht="15.75" customHeight="1">
      <c r="A392" s="16" t="s">
        <v>17</v>
      </c>
      <c r="B392" s="16" t="s">
        <v>188</v>
      </c>
      <c r="C392" s="86" t="s">
        <v>191</v>
      </c>
      <c r="D392" s="17" t="s">
        <v>267</v>
      </c>
      <c r="G392" s="53">
        <v>0.47500000000000003</v>
      </c>
      <c r="H392" s="54">
        <v>45189</v>
      </c>
    </row>
    <row r="393" spans="1:8" ht="15.75" customHeight="1">
      <c r="A393" s="16" t="s">
        <v>18</v>
      </c>
      <c r="B393" s="16" t="s">
        <v>183</v>
      </c>
      <c r="C393" s="45" t="s">
        <v>184</v>
      </c>
      <c r="D393" s="17" t="s">
        <v>242</v>
      </c>
      <c r="G393" s="53">
        <v>0.52916666666666667</v>
      </c>
      <c r="H393" s="54">
        <v>45189</v>
      </c>
    </row>
    <row r="394" spans="1:8" ht="15.75" customHeight="1">
      <c r="A394" s="16" t="s">
        <v>18</v>
      </c>
      <c r="B394" s="16" t="s">
        <v>190</v>
      </c>
      <c r="C394" s="45" t="s">
        <v>184</v>
      </c>
      <c r="D394" s="17" t="s">
        <v>267</v>
      </c>
      <c r="E394" s="17" t="s">
        <v>338</v>
      </c>
      <c r="F394" s="17" t="s">
        <v>214</v>
      </c>
      <c r="G394" s="53">
        <v>0.52916666666666667</v>
      </c>
      <c r="H394" s="54">
        <v>45189</v>
      </c>
    </row>
    <row r="395" spans="1:8" ht="15.75" customHeight="1">
      <c r="A395" s="16" t="s">
        <v>18</v>
      </c>
      <c r="B395" s="16" t="s">
        <v>188</v>
      </c>
      <c r="C395" s="45" t="s">
        <v>184</v>
      </c>
      <c r="D395" s="17" t="s">
        <v>267</v>
      </c>
      <c r="G395" s="53">
        <v>0.52916666666666667</v>
      </c>
      <c r="H395" s="54">
        <v>45189</v>
      </c>
    </row>
    <row r="396" spans="1:8" ht="15.75" customHeight="1">
      <c r="A396" s="16" t="s">
        <v>55</v>
      </c>
      <c r="B396" s="16" t="s">
        <v>183</v>
      </c>
      <c r="C396" s="45" t="s">
        <v>184</v>
      </c>
      <c r="D396" s="17" t="s">
        <v>267</v>
      </c>
      <c r="G396" s="53">
        <v>0.54583333333333328</v>
      </c>
      <c r="H396" s="54">
        <v>45189</v>
      </c>
    </row>
    <row r="397" spans="1:8" ht="15.75" customHeight="1">
      <c r="A397" s="16" t="s">
        <v>55</v>
      </c>
      <c r="B397" s="16" t="s">
        <v>190</v>
      </c>
      <c r="C397" s="45" t="s">
        <v>184</v>
      </c>
      <c r="D397" s="17" t="s">
        <v>267</v>
      </c>
      <c r="F397" s="17" t="s">
        <v>214</v>
      </c>
      <c r="G397" s="53">
        <v>0.54583333333333328</v>
      </c>
      <c r="H397" s="54">
        <v>45189</v>
      </c>
    </row>
    <row r="398" spans="1:8" ht="15.75" customHeight="1">
      <c r="A398" s="16" t="s">
        <v>55</v>
      </c>
      <c r="B398" s="16" t="s">
        <v>188</v>
      </c>
      <c r="C398" s="45" t="s">
        <v>184</v>
      </c>
      <c r="D398" s="17" t="s">
        <v>267</v>
      </c>
      <c r="G398" s="53">
        <v>0.54583333333333328</v>
      </c>
      <c r="H398" s="54">
        <v>45189</v>
      </c>
    </row>
    <row r="399" spans="1:8" ht="15.75" customHeight="1">
      <c r="A399" s="16" t="s">
        <v>217</v>
      </c>
      <c r="B399" s="16" t="s">
        <v>183</v>
      </c>
      <c r="C399" s="86" t="s">
        <v>191</v>
      </c>
      <c r="D399" s="17" t="s">
        <v>215</v>
      </c>
      <c r="G399" s="53">
        <v>0.56805555555555554</v>
      </c>
      <c r="H399" s="54">
        <v>45189</v>
      </c>
    </row>
    <row r="400" spans="1:8" ht="15.75" customHeight="1">
      <c r="A400" s="16" t="s">
        <v>217</v>
      </c>
      <c r="B400" s="16" t="s">
        <v>190</v>
      </c>
      <c r="C400" s="86" t="s">
        <v>191</v>
      </c>
      <c r="D400" s="17" t="s">
        <v>267</v>
      </c>
      <c r="E400" s="17" t="s">
        <v>543</v>
      </c>
      <c r="F400" s="17" t="s">
        <v>520</v>
      </c>
      <c r="G400" s="53">
        <v>0.56805555555555554</v>
      </c>
      <c r="H400" s="54">
        <v>45189</v>
      </c>
    </row>
    <row r="401" spans="1:8" ht="15.75" customHeight="1">
      <c r="A401" s="16" t="s">
        <v>217</v>
      </c>
      <c r="B401" s="16" t="s">
        <v>188</v>
      </c>
      <c r="C401" s="86" t="s">
        <v>191</v>
      </c>
      <c r="D401" s="17" t="s">
        <v>267</v>
      </c>
      <c r="G401" s="53">
        <v>0.56805555555555554</v>
      </c>
      <c r="H401" s="54">
        <v>45189</v>
      </c>
    </row>
    <row r="402" spans="1:8" ht="15.75" customHeight="1">
      <c r="A402" s="16" t="s">
        <v>21</v>
      </c>
      <c r="B402" s="16" t="s">
        <v>183</v>
      </c>
      <c r="C402" s="45" t="s">
        <v>184</v>
      </c>
      <c r="D402" s="17" t="s">
        <v>220</v>
      </c>
      <c r="G402" s="53">
        <v>0.6118055555555556</v>
      </c>
      <c r="H402" s="54">
        <v>45189</v>
      </c>
    </row>
    <row r="403" spans="1:8" ht="15.75" customHeight="1">
      <c r="A403" s="16" t="s">
        <v>21</v>
      </c>
      <c r="B403" s="16" t="s">
        <v>190</v>
      </c>
      <c r="C403" s="45" t="s">
        <v>184</v>
      </c>
      <c r="D403" s="17" t="s">
        <v>267</v>
      </c>
      <c r="F403" s="17" t="s">
        <v>195</v>
      </c>
      <c r="G403" s="53">
        <v>0.6118055555555556</v>
      </c>
      <c r="H403" s="54">
        <v>45189</v>
      </c>
    </row>
    <row r="404" spans="1:8" ht="15.75" customHeight="1">
      <c r="A404" s="16" t="s">
        <v>21</v>
      </c>
      <c r="B404" s="16" t="s">
        <v>188</v>
      </c>
      <c r="C404" s="45" t="s">
        <v>184</v>
      </c>
      <c r="D404" s="17" t="s">
        <v>267</v>
      </c>
      <c r="G404" s="53">
        <v>0.6118055555555556</v>
      </c>
      <c r="H404" s="54">
        <v>45189</v>
      </c>
    </row>
    <row r="405" spans="1:8" ht="15.75" customHeight="1">
      <c r="A405" s="16" t="s">
        <v>22</v>
      </c>
      <c r="B405" s="16" t="s">
        <v>183</v>
      </c>
      <c r="C405" s="45" t="s">
        <v>184</v>
      </c>
      <c r="D405" s="17" t="s">
        <v>267</v>
      </c>
      <c r="G405" s="53">
        <v>0.63680555555555551</v>
      </c>
      <c r="H405" s="54">
        <v>45189</v>
      </c>
    </row>
    <row r="406" spans="1:8" ht="15.75" customHeight="1">
      <c r="A406" s="16" t="s">
        <v>22</v>
      </c>
      <c r="B406" s="16" t="s">
        <v>190</v>
      </c>
      <c r="C406" s="45" t="s">
        <v>184</v>
      </c>
      <c r="D406" s="17" t="s">
        <v>267</v>
      </c>
      <c r="F406" s="17" t="s">
        <v>195</v>
      </c>
      <c r="G406" s="53">
        <v>0.63680555555555551</v>
      </c>
      <c r="H406" s="54">
        <v>45189</v>
      </c>
    </row>
    <row r="407" spans="1:8" ht="15.75" customHeight="1">
      <c r="A407" s="16" t="s">
        <v>22</v>
      </c>
      <c r="B407" s="16" t="s">
        <v>188</v>
      </c>
      <c r="C407" s="45" t="s">
        <v>184</v>
      </c>
      <c r="D407" s="17" t="s">
        <v>267</v>
      </c>
      <c r="G407" s="53">
        <v>0.63680555555555551</v>
      </c>
      <c r="H407" s="54">
        <v>45189</v>
      </c>
    </row>
    <row r="408" spans="1:8" ht="15.75" customHeight="1">
      <c r="A408" s="16" t="s">
        <v>24</v>
      </c>
      <c r="B408" s="16" t="s">
        <v>183</v>
      </c>
      <c r="C408" s="45" t="s">
        <v>184</v>
      </c>
      <c r="D408" s="17" t="s">
        <v>267</v>
      </c>
      <c r="G408" s="53">
        <v>0.65486111111111112</v>
      </c>
      <c r="H408" s="54">
        <v>45189</v>
      </c>
    </row>
    <row r="409" spans="1:8" ht="15.75" customHeight="1">
      <c r="A409" s="16" t="s">
        <v>24</v>
      </c>
      <c r="B409" s="16" t="s">
        <v>190</v>
      </c>
      <c r="C409" s="45" t="s">
        <v>184</v>
      </c>
      <c r="D409" s="17" t="s">
        <v>267</v>
      </c>
      <c r="F409" s="17" t="s">
        <v>214</v>
      </c>
      <c r="G409" s="53">
        <v>0.65486111111111112</v>
      </c>
      <c r="H409" s="54">
        <v>45189</v>
      </c>
    </row>
    <row r="410" spans="1:8" ht="15.75" customHeight="1">
      <c r="A410" s="16" t="s">
        <v>24</v>
      </c>
      <c r="B410" s="16" t="s">
        <v>188</v>
      </c>
      <c r="C410" s="45" t="s">
        <v>184</v>
      </c>
      <c r="D410" s="17" t="s">
        <v>267</v>
      </c>
      <c r="G410" s="53">
        <v>0.65486111111111112</v>
      </c>
      <c r="H410" s="54">
        <v>45189</v>
      </c>
    </row>
    <row r="411" spans="1:8" ht="15.75" customHeight="1">
      <c r="A411" s="16" t="s">
        <v>25</v>
      </c>
      <c r="B411" s="16" t="s">
        <v>183</v>
      </c>
      <c r="C411" s="47" t="s">
        <v>208</v>
      </c>
      <c r="D411" s="17" t="s">
        <v>267</v>
      </c>
      <c r="G411" s="53">
        <v>0.67361111111111116</v>
      </c>
      <c r="H411" s="54">
        <v>45189</v>
      </c>
    </row>
    <row r="412" spans="1:8" ht="15.75" customHeight="1">
      <c r="A412" s="16" t="s">
        <v>25</v>
      </c>
      <c r="B412" s="16" t="s">
        <v>190</v>
      </c>
      <c r="C412" s="47" t="s">
        <v>208</v>
      </c>
      <c r="D412" s="17" t="s">
        <v>267</v>
      </c>
      <c r="F412" s="17" t="s">
        <v>195</v>
      </c>
      <c r="G412" s="53">
        <v>0.67361111111111116</v>
      </c>
      <c r="H412" s="54">
        <v>45189</v>
      </c>
    </row>
    <row r="413" spans="1:8" ht="15.75" customHeight="1">
      <c r="A413" s="16" t="s">
        <v>25</v>
      </c>
      <c r="B413" s="16" t="s">
        <v>188</v>
      </c>
      <c r="C413" s="47" t="s">
        <v>208</v>
      </c>
      <c r="D413" s="17" t="s">
        <v>267</v>
      </c>
      <c r="G413" s="53">
        <v>0.67361111111111116</v>
      </c>
      <c r="H413" s="54">
        <v>45189</v>
      </c>
    </row>
    <row r="414" spans="1:8" ht="15.75" customHeight="1">
      <c r="A414" s="16" t="s">
        <v>26</v>
      </c>
      <c r="B414" s="16" t="s">
        <v>183</v>
      </c>
      <c r="C414" s="86" t="s">
        <v>191</v>
      </c>
      <c r="D414" s="17" t="s">
        <v>294</v>
      </c>
      <c r="G414" s="53">
        <v>0.68888888888888899</v>
      </c>
      <c r="H414" s="54">
        <v>45189</v>
      </c>
    </row>
    <row r="415" spans="1:8" ht="15.75" customHeight="1">
      <c r="A415" s="16" t="s">
        <v>26</v>
      </c>
      <c r="B415" s="16" t="s">
        <v>190</v>
      </c>
      <c r="C415" s="86" t="s">
        <v>191</v>
      </c>
      <c r="D415" s="17" t="s">
        <v>290</v>
      </c>
      <c r="F415" s="17" t="s">
        <v>187</v>
      </c>
      <c r="G415" s="53">
        <v>0.68888888888888899</v>
      </c>
      <c r="H415" s="54">
        <v>45189</v>
      </c>
    </row>
    <row r="416" spans="1:8" ht="15.75" customHeight="1">
      <c r="A416" s="16" t="s">
        <v>26</v>
      </c>
      <c r="B416" s="16" t="s">
        <v>188</v>
      </c>
      <c r="C416" s="86" t="s">
        <v>191</v>
      </c>
      <c r="D416" s="17" t="s">
        <v>290</v>
      </c>
      <c r="G416" s="53">
        <v>0.68888888888888899</v>
      </c>
      <c r="H416" s="54">
        <v>45189</v>
      </c>
    </row>
    <row r="417" spans="1:8" ht="15.75" customHeight="1">
      <c r="A417" s="16" t="s">
        <v>149</v>
      </c>
      <c r="B417" s="16" t="s">
        <v>183</v>
      </c>
      <c r="C417" s="45" t="s">
        <v>184</v>
      </c>
      <c r="D417" s="17" t="s">
        <v>267</v>
      </c>
      <c r="G417" s="53">
        <v>0.72013888888888899</v>
      </c>
      <c r="H417" s="54">
        <v>45189</v>
      </c>
    </row>
    <row r="418" spans="1:8" ht="15.75" customHeight="1">
      <c r="A418" s="16" t="s">
        <v>149</v>
      </c>
      <c r="B418" s="16" t="s">
        <v>190</v>
      </c>
      <c r="C418" s="45" t="s">
        <v>184</v>
      </c>
      <c r="D418" s="17" t="s">
        <v>267</v>
      </c>
      <c r="F418" s="17" t="s">
        <v>548</v>
      </c>
      <c r="G418" s="53">
        <v>0.72013888888888899</v>
      </c>
      <c r="H418" s="54">
        <v>45189</v>
      </c>
    </row>
    <row r="419" spans="1:8" ht="15.75" customHeight="1">
      <c r="A419" s="16" t="s">
        <v>149</v>
      </c>
      <c r="B419" s="16" t="s">
        <v>188</v>
      </c>
      <c r="C419" s="45" t="s">
        <v>184</v>
      </c>
      <c r="D419" s="17" t="s">
        <v>267</v>
      </c>
      <c r="G419" s="53">
        <v>0.72013888888888899</v>
      </c>
      <c r="H419" s="54">
        <v>45189</v>
      </c>
    </row>
    <row r="420" spans="1:8" ht="15.75" customHeight="1">
      <c r="A420" s="21" t="s">
        <v>1</v>
      </c>
      <c r="B420" s="19"/>
      <c r="C420" s="21" t="s">
        <v>276</v>
      </c>
      <c r="D420" s="21" t="s">
        <v>179</v>
      </c>
      <c r="E420" s="21" t="s">
        <v>180</v>
      </c>
      <c r="F420" s="21" t="s">
        <v>181</v>
      </c>
      <c r="G420" s="21" t="s">
        <v>2</v>
      </c>
      <c r="H420" s="21" t="s">
        <v>3</v>
      </c>
    </row>
    <row r="421" spans="1:8" ht="15.75" customHeight="1">
      <c r="A421" s="16" t="s">
        <v>4</v>
      </c>
      <c r="B421" s="16" t="s">
        <v>183</v>
      </c>
      <c r="C421" s="86" t="s">
        <v>191</v>
      </c>
      <c r="D421" s="17" t="s">
        <v>581</v>
      </c>
      <c r="F421" s="17" t="s">
        <v>187</v>
      </c>
      <c r="G421" s="4">
        <v>0.30972222222222223</v>
      </c>
      <c r="H421" s="54">
        <v>45196</v>
      </c>
    </row>
    <row r="422" spans="1:8" ht="15.75" customHeight="1">
      <c r="A422" s="16" t="s">
        <v>4</v>
      </c>
      <c r="B422" s="16" t="s">
        <v>190</v>
      </c>
      <c r="C422" s="86" t="s">
        <v>191</v>
      </c>
      <c r="G422" s="4">
        <v>0.30972222222222223</v>
      </c>
      <c r="H422" s="54">
        <v>45196</v>
      </c>
    </row>
    <row r="423" spans="1:8" ht="15.75" customHeight="1">
      <c r="A423" s="16" t="s">
        <v>5</v>
      </c>
      <c r="B423" s="16" t="s">
        <v>183</v>
      </c>
      <c r="C423" s="86" t="s">
        <v>191</v>
      </c>
      <c r="D423" s="17" t="s">
        <v>583</v>
      </c>
      <c r="G423" s="9">
        <v>0.32361111111111113</v>
      </c>
      <c r="H423" s="54">
        <v>45196</v>
      </c>
    </row>
    <row r="424" spans="1:8" ht="15.75" customHeight="1">
      <c r="A424" s="16" t="s">
        <v>5</v>
      </c>
      <c r="B424" s="16" t="s">
        <v>190</v>
      </c>
      <c r="C424" s="86" t="s">
        <v>191</v>
      </c>
      <c r="D424" s="17" t="s">
        <v>267</v>
      </c>
      <c r="F424" s="17" t="s">
        <v>187</v>
      </c>
      <c r="G424" s="9">
        <v>0.32361111111111113</v>
      </c>
      <c r="H424" s="54">
        <v>45196</v>
      </c>
    </row>
    <row r="425" spans="1:8" ht="15.75" customHeight="1">
      <c r="A425" s="16" t="s">
        <v>5</v>
      </c>
      <c r="B425" s="16" t="s">
        <v>188</v>
      </c>
      <c r="C425" s="86" t="s">
        <v>191</v>
      </c>
      <c r="D425" s="17" t="s">
        <v>584</v>
      </c>
      <c r="G425" s="9">
        <v>0.32361111111111113</v>
      </c>
      <c r="H425" s="54">
        <v>45196</v>
      </c>
    </row>
    <row r="426" spans="1:8" ht="15.75" customHeight="1">
      <c r="A426" s="16" t="s">
        <v>7</v>
      </c>
      <c r="B426" s="16" t="s">
        <v>183</v>
      </c>
      <c r="C426" s="45" t="s">
        <v>184</v>
      </c>
      <c r="D426" s="17" t="s">
        <v>267</v>
      </c>
      <c r="G426" s="4">
        <v>0.34652777777777777</v>
      </c>
      <c r="H426" s="54">
        <v>45196</v>
      </c>
    </row>
    <row r="427" spans="1:8" ht="15.75" customHeight="1">
      <c r="A427" s="16" t="s">
        <v>7</v>
      </c>
      <c r="B427" s="16" t="s">
        <v>190</v>
      </c>
      <c r="C427" s="45" t="s">
        <v>184</v>
      </c>
      <c r="D427" s="17" t="s">
        <v>585</v>
      </c>
      <c r="E427">
        <v>0.1</v>
      </c>
      <c r="F427" s="17" t="s">
        <v>214</v>
      </c>
      <c r="G427" s="4">
        <v>0.34652777777777777</v>
      </c>
      <c r="H427" s="54">
        <v>45196</v>
      </c>
    </row>
    <row r="428" spans="1:8" ht="15.75" customHeight="1">
      <c r="A428" s="16" t="s">
        <v>7</v>
      </c>
      <c r="B428" s="16" t="s">
        <v>188</v>
      </c>
      <c r="C428" s="45" t="s">
        <v>184</v>
      </c>
      <c r="D428" s="17" t="s">
        <v>267</v>
      </c>
      <c r="G428" s="4">
        <v>0.34652777777777777</v>
      </c>
      <c r="H428" s="54">
        <v>45196</v>
      </c>
    </row>
    <row r="429" spans="1:8" ht="15.75" customHeight="1">
      <c r="A429" s="16" t="s">
        <v>8</v>
      </c>
      <c r="B429" s="16" t="s">
        <v>183</v>
      </c>
      <c r="C429" s="45" t="s">
        <v>184</v>
      </c>
      <c r="D429" s="17" t="s">
        <v>267</v>
      </c>
      <c r="G429" s="4">
        <v>0.37013888888888885</v>
      </c>
      <c r="H429" s="54">
        <v>45196</v>
      </c>
    </row>
    <row r="430" spans="1:8" ht="15.75" customHeight="1">
      <c r="A430" s="16" t="s">
        <v>8</v>
      </c>
      <c r="B430" s="16" t="s">
        <v>190</v>
      </c>
      <c r="C430" s="45" t="s">
        <v>184</v>
      </c>
      <c r="D430" s="17" t="s">
        <v>267</v>
      </c>
      <c r="E430" s="17" t="s">
        <v>588</v>
      </c>
      <c r="F430" s="17" t="s">
        <v>214</v>
      </c>
      <c r="G430" s="4">
        <v>0.37013888888888885</v>
      </c>
      <c r="H430" s="54">
        <v>45196</v>
      </c>
    </row>
    <row r="431" spans="1:8" ht="15.75" customHeight="1">
      <c r="A431" s="16" t="s">
        <v>8</v>
      </c>
      <c r="B431" s="16" t="s">
        <v>188</v>
      </c>
      <c r="C431" s="45" t="s">
        <v>184</v>
      </c>
      <c r="D431" s="17" t="s">
        <v>267</v>
      </c>
      <c r="G431" s="4">
        <v>0.37013888888888885</v>
      </c>
      <c r="H431" s="54">
        <v>45196</v>
      </c>
    </row>
    <row r="432" spans="1:8" ht="15.75" customHeight="1">
      <c r="A432" s="16" t="s">
        <v>9</v>
      </c>
      <c r="B432" s="16" t="s">
        <v>183</v>
      </c>
      <c r="C432" s="86" t="s">
        <v>191</v>
      </c>
      <c r="D432" s="17" t="s">
        <v>590</v>
      </c>
      <c r="G432" s="4">
        <v>0.39027777777777778</v>
      </c>
      <c r="H432" s="54">
        <v>45196</v>
      </c>
    </row>
    <row r="433" spans="1:8" ht="15.75" customHeight="1">
      <c r="A433" s="16" t="s">
        <v>9</v>
      </c>
      <c r="B433" s="16" t="s">
        <v>190</v>
      </c>
      <c r="C433" s="17" t="s">
        <v>298</v>
      </c>
      <c r="D433" s="17" t="s">
        <v>267</v>
      </c>
      <c r="F433" s="17" t="s">
        <v>195</v>
      </c>
      <c r="G433" s="4">
        <v>0.39027777777777778</v>
      </c>
      <c r="H433" s="54">
        <v>45196</v>
      </c>
    </row>
    <row r="434" spans="1:8" ht="15.75" customHeight="1">
      <c r="A434" s="16" t="s">
        <v>9</v>
      </c>
      <c r="B434" s="16" t="s">
        <v>188</v>
      </c>
      <c r="C434" s="86" t="s">
        <v>191</v>
      </c>
      <c r="D434" s="17" t="s">
        <v>267</v>
      </c>
      <c r="G434" s="4">
        <v>0.39027777777777778</v>
      </c>
      <c r="H434" s="54">
        <v>45196</v>
      </c>
    </row>
    <row r="435" spans="1:8" ht="15.75" customHeight="1">
      <c r="A435" s="16" t="s">
        <v>11</v>
      </c>
      <c r="B435" s="16" t="s">
        <v>183</v>
      </c>
      <c r="C435" s="86" t="s">
        <v>191</v>
      </c>
      <c r="D435" s="17" t="s">
        <v>209</v>
      </c>
      <c r="G435" s="4">
        <v>0.41180555555555554</v>
      </c>
      <c r="H435" s="54">
        <v>45196</v>
      </c>
    </row>
    <row r="436" spans="1:8" ht="15.75" customHeight="1">
      <c r="A436" s="16" t="s">
        <v>11</v>
      </c>
      <c r="B436" s="16" t="s">
        <v>190</v>
      </c>
      <c r="C436" s="86" t="s">
        <v>191</v>
      </c>
      <c r="D436" s="17" t="s">
        <v>267</v>
      </c>
      <c r="G436" s="4">
        <v>0.41180555555555554</v>
      </c>
      <c r="H436" s="54">
        <v>45196</v>
      </c>
    </row>
    <row r="437" spans="1:8" ht="15.75" customHeight="1">
      <c r="A437" s="16" t="s">
        <v>11</v>
      </c>
      <c r="B437" s="16" t="s">
        <v>188</v>
      </c>
      <c r="C437" s="86" t="s">
        <v>191</v>
      </c>
      <c r="D437" s="17" t="s">
        <v>267</v>
      </c>
      <c r="G437" s="4">
        <v>0.41180555555555554</v>
      </c>
      <c r="H437" s="54">
        <v>45196</v>
      </c>
    </row>
    <row r="438" spans="1:8" ht="15.75" customHeight="1">
      <c r="A438" s="16" t="s">
        <v>12</v>
      </c>
      <c r="B438" s="16" t="s">
        <v>183</v>
      </c>
      <c r="C438" s="86" t="s">
        <v>191</v>
      </c>
      <c r="D438" s="17" t="s">
        <v>241</v>
      </c>
      <c r="G438" s="4">
        <v>0.43263888888888885</v>
      </c>
      <c r="H438" s="54">
        <v>45196</v>
      </c>
    </row>
    <row r="439" spans="1:8" ht="15.75" customHeight="1">
      <c r="A439" s="16" t="s">
        <v>12</v>
      </c>
      <c r="B439" s="16" t="s">
        <v>190</v>
      </c>
      <c r="C439" s="86" t="s">
        <v>191</v>
      </c>
      <c r="F439" s="17" t="s">
        <v>592</v>
      </c>
      <c r="G439" s="4">
        <v>0.43263888888888885</v>
      </c>
      <c r="H439" s="54">
        <v>45196</v>
      </c>
    </row>
    <row r="440" spans="1:8" ht="15.75" customHeight="1">
      <c r="A440" s="16" t="s">
        <v>12</v>
      </c>
      <c r="B440" s="16" t="s">
        <v>188</v>
      </c>
      <c r="C440" s="86" t="s">
        <v>191</v>
      </c>
      <c r="D440" s="17" t="s">
        <v>273</v>
      </c>
      <c r="G440" s="4">
        <v>0.43263888888888885</v>
      </c>
      <c r="H440" s="54">
        <v>45196</v>
      </c>
    </row>
    <row r="441" spans="1:8" ht="15.75" customHeight="1">
      <c r="A441" s="16" t="s">
        <v>14</v>
      </c>
      <c r="B441" s="16" t="s">
        <v>183</v>
      </c>
      <c r="C441" s="86" t="s">
        <v>191</v>
      </c>
      <c r="D441" s="17" t="s">
        <v>267</v>
      </c>
      <c r="G441" s="4">
        <v>0.44861111111111113</v>
      </c>
      <c r="H441" s="54">
        <v>45196</v>
      </c>
    </row>
    <row r="442" spans="1:8" ht="15.75" customHeight="1">
      <c r="A442" s="16" t="s">
        <v>14</v>
      </c>
      <c r="B442" s="16" t="s">
        <v>190</v>
      </c>
      <c r="C442" s="86" t="s">
        <v>191</v>
      </c>
      <c r="D442" s="17" t="s">
        <v>267</v>
      </c>
      <c r="E442" s="17" t="s">
        <v>598</v>
      </c>
      <c r="F442" s="17" t="s">
        <v>214</v>
      </c>
      <c r="G442" s="4">
        <v>0.44861111111111113</v>
      </c>
      <c r="H442" s="54">
        <v>45196</v>
      </c>
    </row>
    <row r="443" spans="1:8" ht="15.75" customHeight="1">
      <c r="A443" s="16" t="s">
        <v>14</v>
      </c>
      <c r="B443" s="16" t="s">
        <v>188</v>
      </c>
      <c r="C443" s="86" t="s">
        <v>191</v>
      </c>
      <c r="D443" s="17" t="s">
        <v>267</v>
      </c>
      <c r="G443" s="4">
        <v>0.44861111111111113</v>
      </c>
      <c r="H443" s="54">
        <v>45196</v>
      </c>
    </row>
    <row r="444" spans="1:8" ht="15.75" customHeight="1">
      <c r="A444" s="16" t="s">
        <v>203</v>
      </c>
      <c r="B444" s="16" t="s">
        <v>183</v>
      </c>
      <c r="C444" s="86" t="s">
        <v>191</v>
      </c>
      <c r="D444" s="17" t="s">
        <v>241</v>
      </c>
      <c r="G444" s="4">
        <v>0.46597222222222223</v>
      </c>
      <c r="H444" s="54">
        <v>45196</v>
      </c>
    </row>
    <row r="445" spans="1:8" ht="15.75" customHeight="1">
      <c r="A445" s="16" t="s">
        <v>203</v>
      </c>
      <c r="B445" s="16" t="s">
        <v>190</v>
      </c>
      <c r="C445" s="86" t="s">
        <v>191</v>
      </c>
      <c r="D445" s="17" t="s">
        <v>273</v>
      </c>
      <c r="F445" s="17" t="s">
        <v>214</v>
      </c>
      <c r="G445" s="4">
        <v>0.46597222222222223</v>
      </c>
      <c r="H445" s="54">
        <v>45196</v>
      </c>
    </row>
    <row r="446" spans="1:8" ht="15.75" customHeight="1">
      <c r="A446" s="16" t="s">
        <v>203</v>
      </c>
      <c r="B446" s="16" t="s">
        <v>188</v>
      </c>
      <c r="C446" s="86" t="s">
        <v>191</v>
      </c>
      <c r="D446" s="17" t="s">
        <v>267</v>
      </c>
      <c r="G446" s="4">
        <v>0.46597222222222223</v>
      </c>
      <c r="H446" s="54">
        <v>45196</v>
      </c>
    </row>
    <row r="447" spans="1:8" ht="15.75" customHeight="1">
      <c r="A447" s="16" t="s">
        <v>16</v>
      </c>
      <c r="B447" s="16" t="s">
        <v>183</v>
      </c>
      <c r="C447" s="86" t="s">
        <v>191</v>
      </c>
      <c r="D447" s="17" t="s">
        <v>226</v>
      </c>
      <c r="G447" s="4">
        <v>0.48402777777777778</v>
      </c>
      <c r="H447" s="54">
        <v>45196</v>
      </c>
    </row>
    <row r="448" spans="1:8" ht="15.75" customHeight="1">
      <c r="A448" s="16" t="s">
        <v>16</v>
      </c>
      <c r="B448" s="16" t="s">
        <v>190</v>
      </c>
      <c r="C448" s="86" t="s">
        <v>191</v>
      </c>
      <c r="D448" s="17" t="s">
        <v>267</v>
      </c>
      <c r="F448" s="17" t="s">
        <v>187</v>
      </c>
      <c r="G448" s="4">
        <v>0.48402777777777778</v>
      </c>
      <c r="H448" s="54">
        <v>45196</v>
      </c>
    </row>
    <row r="449" spans="1:8" ht="15.75" customHeight="1">
      <c r="A449" s="16" t="s">
        <v>16</v>
      </c>
      <c r="B449" s="16" t="s">
        <v>188</v>
      </c>
      <c r="C449" s="86" t="s">
        <v>191</v>
      </c>
      <c r="D449" s="17" t="s">
        <v>267</v>
      </c>
      <c r="G449" s="4">
        <v>0.48402777777777778</v>
      </c>
      <c r="H449" s="54">
        <v>45196</v>
      </c>
    </row>
    <row r="450" spans="1:8" ht="15.75" customHeight="1">
      <c r="A450" s="16" t="s">
        <v>17</v>
      </c>
      <c r="B450" s="16" t="s">
        <v>183</v>
      </c>
      <c r="C450" s="86" t="s">
        <v>191</v>
      </c>
      <c r="D450" s="17" t="s">
        <v>269</v>
      </c>
      <c r="G450" s="98">
        <v>0.50138888888888888</v>
      </c>
      <c r="H450" s="54">
        <v>45196</v>
      </c>
    </row>
    <row r="451" spans="1:8" ht="15.75" customHeight="1">
      <c r="A451" s="16" t="s">
        <v>17</v>
      </c>
      <c r="B451" s="16" t="s">
        <v>190</v>
      </c>
      <c r="C451" s="86" t="s">
        <v>191</v>
      </c>
      <c r="D451" s="17" t="s">
        <v>272</v>
      </c>
      <c r="E451" s="17" t="s">
        <v>602</v>
      </c>
      <c r="F451" s="17" t="s">
        <v>214</v>
      </c>
      <c r="G451" s="98">
        <v>0.50138888888888888</v>
      </c>
      <c r="H451" s="54">
        <v>45196</v>
      </c>
    </row>
    <row r="452" spans="1:8" ht="15.75" customHeight="1">
      <c r="A452" s="16" t="s">
        <v>17</v>
      </c>
      <c r="B452" s="16" t="s">
        <v>188</v>
      </c>
      <c r="C452" s="86" t="s">
        <v>191</v>
      </c>
      <c r="D452" s="17" t="s">
        <v>267</v>
      </c>
      <c r="G452" s="98">
        <v>0.50138888888888888</v>
      </c>
      <c r="H452" s="54">
        <v>45196</v>
      </c>
    </row>
    <row r="453" spans="1:8" ht="15.75" customHeight="1">
      <c r="A453" s="16" t="s">
        <v>18</v>
      </c>
      <c r="B453" s="16" t="s">
        <v>183</v>
      </c>
      <c r="C453" s="45" t="s">
        <v>184</v>
      </c>
      <c r="D453" s="17" t="s">
        <v>232</v>
      </c>
      <c r="G453" s="4">
        <v>0.53541666666666665</v>
      </c>
      <c r="H453" s="54">
        <v>45196</v>
      </c>
    </row>
    <row r="454" spans="1:8" ht="15.75" customHeight="1">
      <c r="A454" s="16" t="s">
        <v>18</v>
      </c>
      <c r="B454" s="16" t="s">
        <v>190</v>
      </c>
      <c r="C454" s="45" t="s">
        <v>184</v>
      </c>
      <c r="F454" s="17" t="s">
        <v>214</v>
      </c>
      <c r="G454" s="4">
        <v>0.53541666666666665</v>
      </c>
      <c r="H454" s="54">
        <v>45196</v>
      </c>
    </row>
    <row r="455" spans="1:8" ht="15.75" customHeight="1">
      <c r="A455" s="16" t="s">
        <v>18</v>
      </c>
      <c r="B455" s="16" t="s">
        <v>188</v>
      </c>
      <c r="C455" s="45" t="s">
        <v>184</v>
      </c>
      <c r="G455" s="4">
        <v>0.53541666666666665</v>
      </c>
      <c r="H455" s="54">
        <v>45196</v>
      </c>
    </row>
    <row r="456" spans="1:8" ht="15.75" customHeight="1">
      <c r="A456" s="16" t="s">
        <v>55</v>
      </c>
      <c r="B456" s="16" t="s">
        <v>183</v>
      </c>
      <c r="C456" s="45" t="s">
        <v>184</v>
      </c>
      <c r="D456" s="17" t="s">
        <v>267</v>
      </c>
      <c r="G456" s="53">
        <v>0.5493055555555556</v>
      </c>
      <c r="H456" s="54">
        <v>45196</v>
      </c>
    </row>
    <row r="457" spans="1:8" ht="15.75" customHeight="1">
      <c r="A457" s="16" t="s">
        <v>55</v>
      </c>
      <c r="B457" s="16" t="s">
        <v>190</v>
      </c>
      <c r="C457" s="45" t="s">
        <v>184</v>
      </c>
      <c r="D457" s="17" t="s">
        <v>267</v>
      </c>
      <c r="F457" s="17" t="s">
        <v>214</v>
      </c>
      <c r="G457" s="53">
        <v>0.5493055555555556</v>
      </c>
      <c r="H457" s="54">
        <v>45196</v>
      </c>
    </row>
    <row r="458" spans="1:8" ht="15.75" customHeight="1">
      <c r="A458" s="16" t="s">
        <v>55</v>
      </c>
      <c r="B458" s="16" t="s">
        <v>188</v>
      </c>
      <c r="C458" s="45" t="s">
        <v>184</v>
      </c>
      <c r="D458" s="17" t="s">
        <v>267</v>
      </c>
      <c r="G458" s="53">
        <v>0.5493055555555556</v>
      </c>
      <c r="H458" s="54">
        <v>45196</v>
      </c>
    </row>
    <row r="459" spans="1:8" ht="15.75" customHeight="1">
      <c r="A459" s="16" t="s">
        <v>217</v>
      </c>
      <c r="B459" s="16" t="s">
        <v>183</v>
      </c>
      <c r="C459" s="45" t="s">
        <v>184</v>
      </c>
      <c r="D459" s="17" t="s">
        <v>294</v>
      </c>
      <c r="G459" s="53">
        <v>0.58333333333333337</v>
      </c>
      <c r="H459" s="54">
        <v>45196</v>
      </c>
    </row>
    <row r="460" spans="1:8" ht="15.75" customHeight="1">
      <c r="A460" s="16" t="s">
        <v>217</v>
      </c>
      <c r="B460" s="16" t="s">
        <v>190</v>
      </c>
      <c r="C460" s="45" t="s">
        <v>184</v>
      </c>
      <c r="D460" s="17" t="s">
        <v>290</v>
      </c>
      <c r="E460" s="17" t="s">
        <v>338</v>
      </c>
      <c r="F460" s="17" t="s">
        <v>214</v>
      </c>
      <c r="G460" s="53">
        <v>0.58333333333333337</v>
      </c>
      <c r="H460" s="54">
        <v>45196</v>
      </c>
    </row>
    <row r="461" spans="1:8" ht="15.75" customHeight="1">
      <c r="A461" s="16" t="s">
        <v>217</v>
      </c>
      <c r="B461" s="16" t="s">
        <v>188</v>
      </c>
      <c r="C461" s="45" t="s">
        <v>184</v>
      </c>
      <c r="D461" s="17" t="s">
        <v>267</v>
      </c>
      <c r="G461" s="53">
        <v>0.58333333333333337</v>
      </c>
      <c r="H461" s="54">
        <v>45196</v>
      </c>
    </row>
    <row r="462" spans="1:8" ht="15.75" customHeight="1">
      <c r="A462" s="16" t="s">
        <v>21</v>
      </c>
      <c r="B462" s="16" t="s">
        <v>183</v>
      </c>
      <c r="C462" s="86" t="s">
        <v>191</v>
      </c>
      <c r="D462" s="17" t="s">
        <v>233</v>
      </c>
      <c r="G462" s="98">
        <v>0.61458333333333337</v>
      </c>
      <c r="H462" s="54">
        <v>45196</v>
      </c>
    </row>
    <row r="463" spans="1:8" ht="15.75" customHeight="1">
      <c r="A463" s="16" t="s">
        <v>21</v>
      </c>
      <c r="B463" s="16" t="s">
        <v>190</v>
      </c>
      <c r="C463" s="86" t="s">
        <v>191</v>
      </c>
      <c r="D463" s="17" t="s">
        <v>267</v>
      </c>
      <c r="F463" s="17" t="s">
        <v>214</v>
      </c>
      <c r="G463" s="98">
        <v>0.61458333333333337</v>
      </c>
      <c r="H463" s="54">
        <v>45196</v>
      </c>
    </row>
    <row r="464" spans="1:8" ht="15.75" customHeight="1">
      <c r="A464" s="16" t="s">
        <v>21</v>
      </c>
      <c r="B464" s="16" t="s">
        <v>188</v>
      </c>
      <c r="C464" s="86" t="s">
        <v>191</v>
      </c>
      <c r="D464" s="17" t="s">
        <v>267</v>
      </c>
      <c r="F464" s="17" t="s">
        <v>214</v>
      </c>
      <c r="G464" s="98">
        <v>0.61458333333333337</v>
      </c>
      <c r="H464" s="54">
        <v>45196</v>
      </c>
    </row>
    <row r="465" spans="1:8" ht="15.75" customHeight="1">
      <c r="A465" s="16" t="s">
        <v>22</v>
      </c>
      <c r="B465" s="16" t="s">
        <v>183</v>
      </c>
      <c r="C465" s="102" t="s">
        <v>191</v>
      </c>
      <c r="G465" s="98">
        <v>0.64583333333333337</v>
      </c>
      <c r="H465" s="54">
        <v>45196</v>
      </c>
    </row>
    <row r="466" spans="1:8" ht="15.75" customHeight="1">
      <c r="A466" s="16" t="s">
        <v>22</v>
      </c>
      <c r="B466" s="16" t="s">
        <v>190</v>
      </c>
      <c r="C466" s="102" t="s">
        <v>191</v>
      </c>
      <c r="F466" s="17" t="s">
        <v>195</v>
      </c>
      <c r="G466" s="98">
        <v>0.64583333333333337</v>
      </c>
      <c r="H466" s="54">
        <v>45196</v>
      </c>
    </row>
    <row r="467" spans="1:8" ht="15.75" customHeight="1">
      <c r="A467" s="16" t="s">
        <v>22</v>
      </c>
      <c r="B467" s="16" t="s">
        <v>188</v>
      </c>
      <c r="C467" s="102" t="s">
        <v>191</v>
      </c>
      <c r="G467" s="98">
        <v>0.64583333333333337</v>
      </c>
      <c r="H467" s="54">
        <v>45196</v>
      </c>
    </row>
    <row r="468" spans="1:8" ht="15.75" customHeight="1">
      <c r="A468" s="16" t="s">
        <v>24</v>
      </c>
      <c r="B468" s="16" t="s">
        <v>183</v>
      </c>
      <c r="C468" s="45" t="s">
        <v>184</v>
      </c>
      <c r="D468" s="17" t="s">
        <v>267</v>
      </c>
      <c r="G468" s="4">
        <v>0.66666666666666663</v>
      </c>
      <c r="H468" s="54">
        <v>45196</v>
      </c>
    </row>
    <row r="469" spans="1:8" ht="15.75" customHeight="1">
      <c r="A469" s="16" t="s">
        <v>24</v>
      </c>
      <c r="B469" s="16" t="s">
        <v>190</v>
      </c>
      <c r="C469" s="45" t="s">
        <v>184</v>
      </c>
      <c r="D469" s="17" t="s">
        <v>267</v>
      </c>
      <c r="E469" s="17" t="s">
        <v>611</v>
      </c>
      <c r="F469" s="17" t="s">
        <v>214</v>
      </c>
      <c r="G469" s="4">
        <v>0.66666666666666663</v>
      </c>
      <c r="H469" s="54">
        <v>45196</v>
      </c>
    </row>
    <row r="470" spans="1:8" ht="15.75" customHeight="1">
      <c r="A470" s="16" t="s">
        <v>24</v>
      </c>
      <c r="B470" s="16" t="s">
        <v>188</v>
      </c>
      <c r="C470" s="45" t="s">
        <v>184</v>
      </c>
      <c r="D470" s="17" t="s">
        <v>267</v>
      </c>
      <c r="G470" s="4">
        <v>0.66666666666666663</v>
      </c>
      <c r="H470" s="54">
        <v>45196</v>
      </c>
    </row>
    <row r="471" spans="1:8" ht="15.75" customHeight="1">
      <c r="A471" s="16" t="s">
        <v>25</v>
      </c>
      <c r="B471" s="16" t="s">
        <v>183</v>
      </c>
      <c r="C471" s="45" t="s">
        <v>184</v>
      </c>
      <c r="D471" s="17" t="s">
        <v>267</v>
      </c>
      <c r="G471" s="98">
        <v>0.68402777777777779</v>
      </c>
      <c r="H471" s="54">
        <v>45196</v>
      </c>
    </row>
    <row r="472" spans="1:8" ht="15.75" customHeight="1">
      <c r="A472" s="16" t="s">
        <v>25</v>
      </c>
      <c r="B472" s="16" t="s">
        <v>190</v>
      </c>
      <c r="C472" s="45" t="s">
        <v>184</v>
      </c>
      <c r="D472" s="17" t="s">
        <v>267</v>
      </c>
      <c r="G472" s="98">
        <v>0.68402777777777779</v>
      </c>
      <c r="H472" s="54">
        <v>45196</v>
      </c>
    </row>
    <row r="473" spans="1:8" ht="15.75" customHeight="1">
      <c r="A473" s="16" t="s">
        <v>25</v>
      </c>
      <c r="B473" s="16" t="s">
        <v>188</v>
      </c>
      <c r="C473" s="45" t="s">
        <v>184</v>
      </c>
      <c r="D473" s="17" t="s">
        <v>267</v>
      </c>
      <c r="G473" s="98">
        <v>0.68402777777777779</v>
      </c>
      <c r="H473" s="54">
        <v>45196</v>
      </c>
    </row>
    <row r="474" spans="1:8" ht="15.75" customHeight="1">
      <c r="A474" s="16" t="s">
        <v>26</v>
      </c>
      <c r="B474" s="16" t="s">
        <v>183</v>
      </c>
      <c r="C474" s="46" t="s">
        <v>301</v>
      </c>
      <c r="D474" s="17" t="s">
        <v>615</v>
      </c>
      <c r="G474" s="4">
        <v>0.70694444444444438</v>
      </c>
      <c r="H474" s="54">
        <v>45196</v>
      </c>
    </row>
    <row r="475" spans="1:8" ht="15.75" customHeight="1">
      <c r="A475" s="16" t="s">
        <v>26</v>
      </c>
      <c r="B475" s="16" t="s">
        <v>190</v>
      </c>
      <c r="C475" s="46" t="s">
        <v>301</v>
      </c>
      <c r="D475" s="17" t="s">
        <v>267</v>
      </c>
      <c r="F475" s="17" t="s">
        <v>187</v>
      </c>
      <c r="G475" s="4">
        <v>0.70694444444444438</v>
      </c>
      <c r="H475" s="54">
        <v>45196</v>
      </c>
    </row>
    <row r="476" spans="1:8" ht="15.75" customHeight="1">
      <c r="A476" s="16" t="s">
        <v>26</v>
      </c>
      <c r="B476" s="16" t="s">
        <v>188</v>
      </c>
      <c r="C476" s="46" t="s">
        <v>301</v>
      </c>
      <c r="D476" s="17" t="s">
        <v>267</v>
      </c>
      <c r="G476" s="4">
        <v>0.70694444444444438</v>
      </c>
      <c r="H476" s="54">
        <v>45196</v>
      </c>
    </row>
    <row r="477" spans="1:8" ht="15.75" customHeight="1">
      <c r="A477" s="16" t="s">
        <v>149</v>
      </c>
      <c r="B477" s="16" t="s">
        <v>183</v>
      </c>
      <c r="C477" s="45" t="s">
        <v>184</v>
      </c>
      <c r="D477" s="17" t="s">
        <v>267</v>
      </c>
      <c r="G477" s="53">
        <v>0.72916666666666663</v>
      </c>
      <c r="H477" s="54">
        <v>45196</v>
      </c>
    </row>
    <row r="478" spans="1:8" ht="15.75" customHeight="1">
      <c r="A478" s="16" t="s">
        <v>149</v>
      </c>
      <c r="B478" s="16" t="s">
        <v>190</v>
      </c>
      <c r="C478" s="45" t="s">
        <v>184</v>
      </c>
      <c r="D478" s="17" t="s">
        <v>267</v>
      </c>
      <c r="F478" s="17" t="s">
        <v>187</v>
      </c>
      <c r="G478" s="53">
        <v>0.72916666666666663</v>
      </c>
      <c r="H478" s="54">
        <v>45196</v>
      </c>
    </row>
    <row r="479" spans="1:8" ht="15.75" customHeight="1">
      <c r="A479" s="16" t="s">
        <v>149</v>
      </c>
      <c r="B479" s="16" t="s">
        <v>188</v>
      </c>
      <c r="C479" s="45" t="s">
        <v>184</v>
      </c>
      <c r="D479" s="17" t="s">
        <v>267</v>
      </c>
      <c r="G479" s="53">
        <v>0.72916666666666663</v>
      </c>
      <c r="H479" s="54">
        <v>45196</v>
      </c>
    </row>
    <row r="480" spans="1:8" ht="15.75" customHeight="1">
      <c r="A480" s="21" t="s">
        <v>1</v>
      </c>
      <c r="B480" s="19"/>
      <c r="C480" s="21" t="s">
        <v>276</v>
      </c>
      <c r="D480" s="21" t="s">
        <v>179</v>
      </c>
      <c r="E480" s="21" t="s">
        <v>180</v>
      </c>
      <c r="F480" s="21" t="s">
        <v>181</v>
      </c>
      <c r="G480" s="21" t="s">
        <v>2</v>
      </c>
      <c r="H480" s="21" t="s">
        <v>3</v>
      </c>
    </row>
    <row r="481" spans="1:9" ht="15.75" customHeight="1">
      <c r="A481" s="16" t="s">
        <v>4</v>
      </c>
      <c r="B481" s="16" t="s">
        <v>183</v>
      </c>
      <c r="C481" s="45" t="s">
        <v>184</v>
      </c>
      <c r="D481" s="17" t="s">
        <v>633</v>
      </c>
      <c r="G481" s="53">
        <v>0.30555555555555552</v>
      </c>
      <c r="H481" s="54">
        <v>45204</v>
      </c>
    </row>
    <row r="482" spans="1:9" ht="15.75" customHeight="1">
      <c r="A482" s="16" t="s">
        <v>4</v>
      </c>
      <c r="B482" s="16" t="s">
        <v>190</v>
      </c>
      <c r="C482" s="45" t="s">
        <v>184</v>
      </c>
      <c r="D482" s="17" t="s">
        <v>267</v>
      </c>
      <c r="G482" s="53">
        <v>0.30555555555555552</v>
      </c>
      <c r="H482" s="54">
        <v>45204</v>
      </c>
    </row>
    <row r="483" spans="1:9" ht="15.75" customHeight="1">
      <c r="A483" s="16" t="s">
        <v>4</v>
      </c>
      <c r="B483" s="16" t="s">
        <v>188</v>
      </c>
      <c r="C483" s="45" t="s">
        <v>184</v>
      </c>
      <c r="D483" s="17" t="s">
        <v>267</v>
      </c>
      <c r="G483" s="53">
        <v>0.30555555555555552</v>
      </c>
      <c r="H483" s="54">
        <v>45204</v>
      </c>
    </row>
    <row r="484" spans="1:9" ht="15.75" customHeight="1">
      <c r="A484" s="16" t="s">
        <v>5</v>
      </c>
      <c r="B484" s="16" t="s">
        <v>183</v>
      </c>
      <c r="C484" s="86" t="s">
        <v>191</v>
      </c>
      <c r="D484" s="17" t="s">
        <v>635</v>
      </c>
      <c r="G484" s="98">
        <v>0.32430555555555557</v>
      </c>
      <c r="H484" s="54">
        <v>45204</v>
      </c>
    </row>
    <row r="485" spans="1:9" ht="15.75" customHeight="1">
      <c r="A485" s="16" t="s">
        <v>5</v>
      </c>
      <c r="B485" s="16" t="s">
        <v>190</v>
      </c>
      <c r="C485" s="86" t="s">
        <v>191</v>
      </c>
      <c r="D485" s="17" t="s">
        <v>233</v>
      </c>
      <c r="F485" s="17" t="s">
        <v>187</v>
      </c>
      <c r="G485" s="98">
        <v>0.32430555555555557</v>
      </c>
      <c r="H485" s="54">
        <v>45204</v>
      </c>
    </row>
    <row r="486" spans="1:9" ht="15.75" customHeight="1">
      <c r="A486" s="16" t="s">
        <v>5</v>
      </c>
      <c r="B486" s="16" t="s">
        <v>188</v>
      </c>
      <c r="C486" s="86" t="s">
        <v>191</v>
      </c>
      <c r="D486" s="17" t="s">
        <v>233</v>
      </c>
      <c r="G486" s="98">
        <v>0.32430555555555557</v>
      </c>
      <c r="H486" s="54">
        <v>45204</v>
      </c>
    </row>
    <row r="487" spans="1:9" ht="15.75" customHeight="1">
      <c r="A487" s="16" t="s">
        <v>7</v>
      </c>
      <c r="B487" s="16" t="s">
        <v>183</v>
      </c>
      <c r="C487" s="45" t="s">
        <v>184</v>
      </c>
      <c r="D487" s="17" t="s">
        <v>636</v>
      </c>
      <c r="G487" s="98">
        <v>0.34930555555555554</v>
      </c>
      <c r="H487" s="54">
        <v>45204</v>
      </c>
    </row>
    <row r="488" spans="1:9" ht="15.75" customHeight="1">
      <c r="A488" s="16" t="s">
        <v>7</v>
      </c>
      <c r="B488" s="16" t="s">
        <v>190</v>
      </c>
      <c r="C488" s="45" t="s">
        <v>184</v>
      </c>
      <c r="D488" s="17" t="s">
        <v>267</v>
      </c>
      <c r="E488">
        <v>10</v>
      </c>
      <c r="F488" s="17" t="s">
        <v>214</v>
      </c>
      <c r="G488" s="98">
        <v>0.34930555555555554</v>
      </c>
      <c r="H488" s="54">
        <v>45204</v>
      </c>
      <c r="I488" s="17" t="s">
        <v>637</v>
      </c>
    </row>
    <row r="489" spans="1:9" ht="15.75" customHeight="1">
      <c r="A489" s="16" t="s">
        <v>7</v>
      </c>
      <c r="B489" s="16" t="s">
        <v>188</v>
      </c>
      <c r="C489" s="45" t="s">
        <v>184</v>
      </c>
      <c r="D489" s="17" t="s">
        <v>267</v>
      </c>
      <c r="G489" s="98">
        <v>0.34930555555555554</v>
      </c>
      <c r="H489" s="54">
        <v>45204</v>
      </c>
    </row>
    <row r="490" spans="1:9" ht="15.75" customHeight="1">
      <c r="A490" s="16" t="s">
        <v>8</v>
      </c>
      <c r="B490" s="16" t="s">
        <v>183</v>
      </c>
      <c r="C490" s="47" t="s">
        <v>208</v>
      </c>
      <c r="D490" s="17" t="s">
        <v>267</v>
      </c>
      <c r="G490" s="98">
        <v>0.36458333333333331</v>
      </c>
      <c r="H490" s="54">
        <v>45204</v>
      </c>
    </row>
    <row r="491" spans="1:9" ht="15.75" customHeight="1">
      <c r="A491" s="16" t="s">
        <v>8</v>
      </c>
      <c r="B491" s="16" t="s">
        <v>190</v>
      </c>
      <c r="C491" s="47" t="s">
        <v>208</v>
      </c>
      <c r="D491" s="17" t="s">
        <v>267</v>
      </c>
      <c r="F491" s="17" t="s">
        <v>332</v>
      </c>
      <c r="G491" s="98">
        <v>0.36458333333333331</v>
      </c>
      <c r="H491" s="54">
        <v>45204</v>
      </c>
    </row>
    <row r="492" spans="1:9" ht="15.75" customHeight="1">
      <c r="A492" s="16" t="s">
        <v>8</v>
      </c>
      <c r="B492" s="16" t="s">
        <v>188</v>
      </c>
      <c r="C492" s="47" t="s">
        <v>208</v>
      </c>
      <c r="D492" s="17" t="s">
        <v>267</v>
      </c>
      <c r="G492" s="98">
        <v>0.36458333333333331</v>
      </c>
      <c r="H492" s="100">
        <v>45204</v>
      </c>
    </row>
    <row r="493" spans="1:9" ht="15.75" customHeight="1">
      <c r="A493" s="16" t="s">
        <v>9</v>
      </c>
      <c r="B493" s="16" t="s">
        <v>183</v>
      </c>
      <c r="C493" s="45" t="s">
        <v>184</v>
      </c>
      <c r="D493" s="17" t="s">
        <v>641</v>
      </c>
      <c r="G493" s="98">
        <v>0.3833333333333333</v>
      </c>
      <c r="H493" s="100">
        <v>45204</v>
      </c>
    </row>
    <row r="494" spans="1:9" ht="15.75" customHeight="1">
      <c r="A494" s="16" t="s">
        <v>9</v>
      </c>
      <c r="B494" s="16" t="s">
        <v>190</v>
      </c>
      <c r="C494" s="45" t="s">
        <v>184</v>
      </c>
      <c r="D494" s="17" t="s">
        <v>267</v>
      </c>
      <c r="F494" s="17" t="s">
        <v>195</v>
      </c>
      <c r="G494" s="98">
        <v>0.3833333333333333</v>
      </c>
      <c r="H494" s="100">
        <v>45204</v>
      </c>
    </row>
    <row r="495" spans="1:9" ht="15.75" customHeight="1">
      <c r="A495" s="16" t="s">
        <v>9</v>
      </c>
      <c r="B495" s="16" t="s">
        <v>188</v>
      </c>
      <c r="C495" s="45" t="s">
        <v>184</v>
      </c>
      <c r="D495" s="17" t="s">
        <v>267</v>
      </c>
      <c r="G495" s="98">
        <v>0.3833333333333333</v>
      </c>
      <c r="H495" s="100">
        <v>45204</v>
      </c>
    </row>
    <row r="496" spans="1:9" ht="15.75" customHeight="1">
      <c r="A496" s="16" t="s">
        <v>11</v>
      </c>
      <c r="B496" s="16" t="s">
        <v>183</v>
      </c>
      <c r="C496" s="86" t="s">
        <v>191</v>
      </c>
      <c r="D496" s="17" t="s">
        <v>204</v>
      </c>
      <c r="G496" s="53">
        <v>0.40277777777777773</v>
      </c>
      <c r="H496" s="100">
        <v>45204</v>
      </c>
    </row>
    <row r="497" spans="1:8" ht="15.75" customHeight="1">
      <c r="A497" s="16" t="s">
        <v>11</v>
      </c>
      <c r="B497" s="16" t="s">
        <v>190</v>
      </c>
      <c r="C497" s="86" t="s">
        <v>191</v>
      </c>
      <c r="D497" s="17" t="s">
        <v>267</v>
      </c>
      <c r="G497" s="53">
        <v>0.40277777777777773</v>
      </c>
      <c r="H497" s="100">
        <v>45204</v>
      </c>
    </row>
    <row r="498" spans="1:8" ht="15.75" customHeight="1">
      <c r="A498" s="16" t="s">
        <v>11</v>
      </c>
      <c r="B498" s="16" t="s">
        <v>188</v>
      </c>
      <c r="C498" s="86" t="s">
        <v>191</v>
      </c>
      <c r="D498" s="17" t="s">
        <v>267</v>
      </c>
      <c r="G498" s="53">
        <v>0.40277777777777773</v>
      </c>
      <c r="H498" s="100">
        <v>45204</v>
      </c>
    </row>
    <row r="499" spans="1:8" ht="15.75" customHeight="1">
      <c r="A499" s="16" t="s">
        <v>12</v>
      </c>
      <c r="B499" s="16" t="s">
        <v>183</v>
      </c>
      <c r="C499" s="86" t="s">
        <v>191</v>
      </c>
      <c r="D499" s="17" t="s">
        <v>241</v>
      </c>
      <c r="G499" s="98">
        <v>0.42152777777777778</v>
      </c>
      <c r="H499" s="100">
        <v>45204</v>
      </c>
    </row>
    <row r="500" spans="1:8" ht="15.75" customHeight="1">
      <c r="A500" s="16" t="s">
        <v>12</v>
      </c>
      <c r="B500" s="16" t="s">
        <v>190</v>
      </c>
      <c r="C500" s="86" t="s">
        <v>191</v>
      </c>
      <c r="D500" s="17" t="s">
        <v>644</v>
      </c>
      <c r="F500" s="17" t="s">
        <v>645</v>
      </c>
      <c r="G500" s="98">
        <v>0.42152777777777778</v>
      </c>
      <c r="H500" s="100">
        <v>45204</v>
      </c>
    </row>
    <row r="501" spans="1:8" ht="15.75" customHeight="1">
      <c r="A501" s="16" t="s">
        <v>12</v>
      </c>
      <c r="B501" s="16" t="s">
        <v>188</v>
      </c>
      <c r="C501" s="86" t="s">
        <v>191</v>
      </c>
      <c r="D501" s="17" t="s">
        <v>267</v>
      </c>
      <c r="G501" s="98">
        <v>0.42152777777777778</v>
      </c>
      <c r="H501" s="100">
        <v>45204</v>
      </c>
    </row>
    <row r="502" spans="1:8" ht="15.75" customHeight="1">
      <c r="A502" s="16" t="s">
        <v>14</v>
      </c>
      <c r="B502" s="16" t="s">
        <v>183</v>
      </c>
      <c r="C502" s="86" t="s">
        <v>191</v>
      </c>
      <c r="D502" s="17" t="s">
        <v>209</v>
      </c>
      <c r="G502" s="98">
        <v>0.4381944444444445</v>
      </c>
      <c r="H502" s="100">
        <v>45204</v>
      </c>
    </row>
    <row r="503" spans="1:8" ht="15.75" customHeight="1">
      <c r="A503" s="16" t="s">
        <v>14</v>
      </c>
      <c r="B503" s="16" t="s">
        <v>190</v>
      </c>
      <c r="C503" s="86" t="s">
        <v>191</v>
      </c>
      <c r="D503" s="17" t="s">
        <v>267</v>
      </c>
      <c r="F503" s="17" t="s">
        <v>195</v>
      </c>
      <c r="G503" s="98">
        <v>0.4381944444444445</v>
      </c>
      <c r="H503" s="100">
        <v>45204</v>
      </c>
    </row>
    <row r="504" spans="1:8" ht="15.75" customHeight="1">
      <c r="A504" s="16" t="s">
        <v>14</v>
      </c>
      <c r="B504" s="16" t="s">
        <v>188</v>
      </c>
      <c r="C504" s="86" t="s">
        <v>191</v>
      </c>
      <c r="D504" s="17" t="s">
        <v>267</v>
      </c>
      <c r="G504" s="98">
        <v>0.4381944444444445</v>
      </c>
      <c r="H504" s="100">
        <v>45204</v>
      </c>
    </row>
    <row r="505" spans="1:8" ht="15.75" customHeight="1">
      <c r="A505" s="16" t="s">
        <v>203</v>
      </c>
      <c r="B505" s="16" t="s">
        <v>183</v>
      </c>
      <c r="C505" s="45" t="s">
        <v>184</v>
      </c>
      <c r="D505" s="17" t="s">
        <v>241</v>
      </c>
      <c r="G505" s="98">
        <v>0.45902777777777781</v>
      </c>
      <c r="H505" s="100">
        <v>45204</v>
      </c>
    </row>
    <row r="506" spans="1:8" ht="15.75" customHeight="1">
      <c r="A506" s="16" t="s">
        <v>203</v>
      </c>
      <c r="B506" s="16" t="s">
        <v>190</v>
      </c>
      <c r="C506" s="45" t="s">
        <v>184</v>
      </c>
      <c r="D506" s="17" t="s">
        <v>273</v>
      </c>
      <c r="F506" s="17" t="s">
        <v>195</v>
      </c>
      <c r="G506" s="98">
        <v>0.45902777777777781</v>
      </c>
      <c r="H506" s="100">
        <v>45204</v>
      </c>
    </row>
    <row r="507" spans="1:8" ht="15.75" customHeight="1">
      <c r="A507" s="16" t="s">
        <v>203</v>
      </c>
      <c r="B507" s="16" t="s">
        <v>188</v>
      </c>
      <c r="C507" s="45" t="s">
        <v>184</v>
      </c>
      <c r="D507" s="17" t="s">
        <v>267</v>
      </c>
      <c r="G507" s="98">
        <v>0.45902777777777781</v>
      </c>
      <c r="H507" s="100">
        <v>45204</v>
      </c>
    </row>
    <row r="508" spans="1:8" ht="15.75" customHeight="1">
      <c r="A508" s="16" t="s">
        <v>16</v>
      </c>
      <c r="B508" s="16" t="s">
        <v>183</v>
      </c>
      <c r="C508" s="86" t="s">
        <v>191</v>
      </c>
      <c r="D508" s="17" t="s">
        <v>512</v>
      </c>
      <c r="G508" s="98">
        <v>0.47986111111111113</v>
      </c>
      <c r="H508" s="100">
        <v>45204</v>
      </c>
    </row>
    <row r="509" spans="1:8" ht="15.75" customHeight="1">
      <c r="A509" s="16" t="s">
        <v>16</v>
      </c>
      <c r="B509" s="16" t="s">
        <v>190</v>
      </c>
      <c r="C509" s="86" t="s">
        <v>191</v>
      </c>
      <c r="D509" s="17" t="s">
        <v>273</v>
      </c>
      <c r="F509" s="17" t="s">
        <v>187</v>
      </c>
      <c r="G509" s="98">
        <v>0.47986111111111113</v>
      </c>
      <c r="H509" s="100">
        <v>45204</v>
      </c>
    </row>
    <row r="510" spans="1:8" ht="15.75" customHeight="1">
      <c r="A510" s="16" t="s">
        <v>16</v>
      </c>
      <c r="B510" s="16" t="s">
        <v>188</v>
      </c>
      <c r="C510" s="86" t="s">
        <v>191</v>
      </c>
      <c r="D510" s="17" t="s">
        <v>273</v>
      </c>
      <c r="G510" s="98">
        <v>0.47986111111111113</v>
      </c>
      <c r="H510" s="100">
        <v>45204</v>
      </c>
    </row>
    <row r="511" spans="1:8" ht="15.75" customHeight="1">
      <c r="A511" s="16" t="s">
        <v>17</v>
      </c>
      <c r="B511" s="16" t="s">
        <v>183</v>
      </c>
      <c r="C511" s="45" t="s">
        <v>184</v>
      </c>
      <c r="D511" s="17" t="s">
        <v>226</v>
      </c>
      <c r="G511" s="98">
        <v>0.49374999999999997</v>
      </c>
      <c r="H511" s="100">
        <v>45204</v>
      </c>
    </row>
    <row r="512" spans="1:8" ht="15.75" customHeight="1">
      <c r="A512" s="16" t="s">
        <v>17</v>
      </c>
      <c r="B512" s="16" t="s">
        <v>190</v>
      </c>
      <c r="C512" s="45" t="s">
        <v>184</v>
      </c>
      <c r="D512" s="17" t="s">
        <v>267</v>
      </c>
      <c r="G512" s="98">
        <v>0.49374999999999997</v>
      </c>
      <c r="H512" s="100">
        <v>45204</v>
      </c>
    </row>
    <row r="513" spans="1:8" ht="15.75" customHeight="1">
      <c r="A513" s="16" t="s">
        <v>17</v>
      </c>
      <c r="B513" s="16" t="s">
        <v>188</v>
      </c>
      <c r="C513" s="45" t="s">
        <v>184</v>
      </c>
      <c r="D513" s="17" t="s">
        <v>267</v>
      </c>
      <c r="G513" s="98">
        <v>0.49374999999999997</v>
      </c>
      <c r="H513" s="100">
        <v>45204</v>
      </c>
    </row>
    <row r="514" spans="1:8" ht="15.75" customHeight="1">
      <c r="A514" s="16" t="s">
        <v>18</v>
      </c>
      <c r="B514" s="16" t="s">
        <v>183</v>
      </c>
      <c r="C514" s="46" t="s">
        <v>301</v>
      </c>
      <c r="D514" s="17" t="s">
        <v>267</v>
      </c>
      <c r="G514" s="98">
        <v>0.55694444444444446</v>
      </c>
      <c r="H514" s="100">
        <v>45204</v>
      </c>
    </row>
    <row r="515" spans="1:8" ht="15.75" customHeight="1">
      <c r="A515" s="16" t="s">
        <v>18</v>
      </c>
      <c r="B515" s="16" t="s">
        <v>190</v>
      </c>
      <c r="C515" s="46" t="s">
        <v>301</v>
      </c>
      <c r="D515" s="17" t="s">
        <v>267</v>
      </c>
      <c r="G515" s="98">
        <v>0.55694444444444446</v>
      </c>
      <c r="H515" s="100">
        <v>45204</v>
      </c>
    </row>
    <row r="516" spans="1:8" ht="15.75" customHeight="1">
      <c r="A516" s="16" t="s">
        <v>18</v>
      </c>
      <c r="B516" s="16" t="s">
        <v>188</v>
      </c>
      <c r="C516" s="46" t="s">
        <v>301</v>
      </c>
      <c r="D516" s="17" t="s">
        <v>267</v>
      </c>
      <c r="G516" s="98">
        <v>0.55694444444444446</v>
      </c>
      <c r="H516" s="100">
        <v>45204</v>
      </c>
    </row>
    <row r="517" spans="1:8" ht="15.75" customHeight="1">
      <c r="A517" s="16" t="s">
        <v>55</v>
      </c>
      <c r="B517" s="16" t="s">
        <v>183</v>
      </c>
      <c r="C517" s="47" t="s">
        <v>208</v>
      </c>
      <c r="D517" s="17" t="s">
        <v>267</v>
      </c>
      <c r="G517" s="98">
        <v>0.57291666666666663</v>
      </c>
      <c r="H517" s="100">
        <v>45204</v>
      </c>
    </row>
    <row r="518" spans="1:8" ht="15.75" customHeight="1">
      <c r="A518" s="16" t="s">
        <v>55</v>
      </c>
      <c r="B518" s="16" t="s">
        <v>190</v>
      </c>
      <c r="C518" s="47" t="s">
        <v>208</v>
      </c>
      <c r="D518" s="17" t="s">
        <v>267</v>
      </c>
      <c r="E518">
        <v>3</v>
      </c>
      <c r="F518" s="17" t="s">
        <v>214</v>
      </c>
      <c r="G518" s="98">
        <v>0.57291666666666663</v>
      </c>
      <c r="H518" s="100">
        <v>45204</v>
      </c>
    </row>
    <row r="519" spans="1:8" ht="15.75" customHeight="1">
      <c r="A519" s="16" t="s">
        <v>55</v>
      </c>
      <c r="B519" s="16" t="s">
        <v>188</v>
      </c>
      <c r="C519" s="47" t="s">
        <v>208</v>
      </c>
      <c r="D519" s="17" t="s">
        <v>267</v>
      </c>
      <c r="G519" s="98">
        <v>0.57291666666666663</v>
      </c>
      <c r="H519" s="100">
        <v>45204</v>
      </c>
    </row>
    <row r="520" spans="1:8" ht="15.75" customHeight="1">
      <c r="A520" s="16" t="s">
        <v>217</v>
      </c>
      <c r="B520" s="16" t="s">
        <v>183</v>
      </c>
      <c r="C520" s="86" t="s">
        <v>191</v>
      </c>
      <c r="D520" s="17" t="s">
        <v>209</v>
      </c>
      <c r="G520" s="98">
        <v>0.60833333333333328</v>
      </c>
      <c r="H520" s="100">
        <v>45204</v>
      </c>
    </row>
    <row r="521" spans="1:8" ht="15.75" customHeight="1">
      <c r="A521" s="16" t="s">
        <v>217</v>
      </c>
      <c r="B521" s="16" t="s">
        <v>190</v>
      </c>
      <c r="C521" s="86" t="s">
        <v>191</v>
      </c>
      <c r="D521" s="17" t="s">
        <v>207</v>
      </c>
      <c r="F521" s="17" t="s">
        <v>187</v>
      </c>
      <c r="G521" s="98">
        <v>0.60833333333333328</v>
      </c>
      <c r="H521" s="100">
        <v>45204</v>
      </c>
    </row>
    <row r="522" spans="1:8" ht="15.75" customHeight="1">
      <c r="A522" s="16" t="s">
        <v>217</v>
      </c>
      <c r="B522" s="16" t="s">
        <v>188</v>
      </c>
      <c r="C522" s="86" t="s">
        <v>191</v>
      </c>
      <c r="D522" s="17" t="s">
        <v>267</v>
      </c>
      <c r="G522" s="98">
        <v>0.60833333333333328</v>
      </c>
      <c r="H522" s="100">
        <v>45204</v>
      </c>
    </row>
    <row r="523" spans="1:8" ht="15.75" customHeight="1">
      <c r="A523" s="16" t="s">
        <v>21</v>
      </c>
      <c r="B523" s="16" t="s">
        <v>183</v>
      </c>
      <c r="C523" s="45" t="s">
        <v>184</v>
      </c>
      <c r="D523" s="17" t="s">
        <v>222</v>
      </c>
      <c r="G523" s="98">
        <v>0.65902777777777777</v>
      </c>
      <c r="H523" s="100">
        <v>45204</v>
      </c>
    </row>
    <row r="524" spans="1:8" ht="15.75" customHeight="1">
      <c r="A524" s="16" t="s">
        <v>21</v>
      </c>
      <c r="B524" s="16" t="s">
        <v>190</v>
      </c>
      <c r="C524" s="45" t="s">
        <v>184</v>
      </c>
      <c r="D524" s="17" t="s">
        <v>267</v>
      </c>
      <c r="F524" s="17" t="s">
        <v>548</v>
      </c>
      <c r="G524" s="98">
        <v>0.65902777777777777</v>
      </c>
      <c r="H524" s="100">
        <v>45204</v>
      </c>
    </row>
    <row r="525" spans="1:8" ht="15.75" customHeight="1">
      <c r="A525" s="16" t="s">
        <v>21</v>
      </c>
      <c r="B525" s="16" t="s">
        <v>188</v>
      </c>
      <c r="C525" s="45" t="s">
        <v>184</v>
      </c>
      <c r="D525" s="17" t="s">
        <v>267</v>
      </c>
      <c r="G525" s="98">
        <v>0.65902777777777777</v>
      </c>
      <c r="H525" s="100">
        <v>45204</v>
      </c>
    </row>
    <row r="526" spans="1:8" ht="15.75" customHeight="1">
      <c r="A526" s="16" t="s">
        <v>22</v>
      </c>
      <c r="B526" s="16" t="s">
        <v>183</v>
      </c>
      <c r="C526" s="45" t="s">
        <v>184</v>
      </c>
      <c r="D526" s="17" t="s">
        <v>207</v>
      </c>
      <c r="G526" s="98">
        <v>0.68402777777777779</v>
      </c>
      <c r="H526" s="100">
        <v>45204</v>
      </c>
    </row>
    <row r="527" spans="1:8" ht="15.75" customHeight="1">
      <c r="A527" s="16" t="s">
        <v>22</v>
      </c>
      <c r="B527" s="16" t="s">
        <v>190</v>
      </c>
      <c r="C527" s="45" t="s">
        <v>184</v>
      </c>
      <c r="D527" s="17" t="s">
        <v>267</v>
      </c>
      <c r="F527" s="17" t="s">
        <v>195</v>
      </c>
      <c r="G527" s="98">
        <v>0.68402777777777779</v>
      </c>
      <c r="H527" s="100">
        <v>45204</v>
      </c>
    </row>
    <row r="528" spans="1:8" ht="15.75" customHeight="1">
      <c r="A528" s="16" t="s">
        <v>22</v>
      </c>
      <c r="B528" s="16" t="s">
        <v>188</v>
      </c>
      <c r="C528" s="45" t="s">
        <v>184</v>
      </c>
      <c r="D528" s="17" t="s">
        <v>267</v>
      </c>
      <c r="G528" s="98">
        <v>0.68402777777777779</v>
      </c>
      <c r="H528" s="100">
        <v>45204</v>
      </c>
    </row>
    <row r="529" spans="1:8" ht="15.75" customHeight="1">
      <c r="A529" s="16" t="s">
        <v>24</v>
      </c>
      <c r="B529" s="16" t="s">
        <v>183</v>
      </c>
      <c r="C529" s="45" t="s">
        <v>184</v>
      </c>
      <c r="D529" s="17" t="s">
        <v>267</v>
      </c>
      <c r="G529" s="98">
        <v>0.71180555555555547</v>
      </c>
      <c r="H529" s="100">
        <v>45204</v>
      </c>
    </row>
    <row r="530" spans="1:8" ht="15.75" customHeight="1">
      <c r="A530" s="16" t="s">
        <v>24</v>
      </c>
      <c r="B530" s="16" t="s">
        <v>190</v>
      </c>
      <c r="C530" s="45" t="s">
        <v>184</v>
      </c>
      <c r="D530" s="17" t="s">
        <v>267</v>
      </c>
      <c r="F530" s="17" t="s">
        <v>657</v>
      </c>
      <c r="G530" s="98">
        <v>0.71180555555555547</v>
      </c>
      <c r="H530" s="100">
        <v>45204</v>
      </c>
    </row>
    <row r="531" spans="1:8" ht="15.75" customHeight="1">
      <c r="A531" s="16" t="s">
        <v>24</v>
      </c>
      <c r="B531" s="16" t="s">
        <v>188</v>
      </c>
      <c r="C531" s="45" t="s">
        <v>184</v>
      </c>
      <c r="D531" s="17" t="s">
        <v>267</v>
      </c>
      <c r="G531" s="98">
        <v>0.71180555555555547</v>
      </c>
      <c r="H531" s="100">
        <v>45204</v>
      </c>
    </row>
    <row r="532" spans="1:8" ht="15.75" customHeight="1">
      <c r="A532" s="16" t="s">
        <v>25</v>
      </c>
      <c r="B532" s="16" t="s">
        <v>183</v>
      </c>
      <c r="C532" s="45" t="s">
        <v>184</v>
      </c>
      <c r="D532" s="17" t="s">
        <v>267</v>
      </c>
      <c r="G532" s="98">
        <v>0.7270833333333333</v>
      </c>
      <c r="H532" s="100">
        <v>45204</v>
      </c>
    </row>
    <row r="533" spans="1:8" ht="15.75" customHeight="1">
      <c r="A533" s="16" t="s">
        <v>25</v>
      </c>
      <c r="B533" s="16" t="s">
        <v>190</v>
      </c>
      <c r="C533" s="45" t="s">
        <v>184</v>
      </c>
      <c r="D533" s="17" t="s">
        <v>267</v>
      </c>
      <c r="G533" s="98">
        <v>0.7270833333333333</v>
      </c>
      <c r="H533" s="100">
        <v>45204</v>
      </c>
    </row>
    <row r="534" spans="1:8" ht="15.75" customHeight="1">
      <c r="A534" s="16" t="s">
        <v>25</v>
      </c>
      <c r="B534" s="16" t="s">
        <v>188</v>
      </c>
      <c r="C534" s="45" t="s">
        <v>184</v>
      </c>
      <c r="D534" s="17" t="s">
        <v>267</v>
      </c>
      <c r="G534" s="98">
        <v>0.7270833333333333</v>
      </c>
      <c r="H534" s="100">
        <v>45204</v>
      </c>
    </row>
    <row r="535" spans="1:8" ht="15.75" customHeight="1">
      <c r="A535" s="16" t="s">
        <v>26</v>
      </c>
      <c r="B535" s="16" t="s">
        <v>183</v>
      </c>
      <c r="C535" s="86" t="s">
        <v>191</v>
      </c>
      <c r="D535" s="17" t="s">
        <v>212</v>
      </c>
      <c r="G535" s="98">
        <v>0.74375000000000002</v>
      </c>
      <c r="H535" s="100">
        <v>45204</v>
      </c>
    </row>
    <row r="536" spans="1:8" ht="15.75" customHeight="1">
      <c r="A536" s="16" t="s">
        <v>26</v>
      </c>
      <c r="B536" s="16" t="s">
        <v>190</v>
      </c>
      <c r="C536" s="86" t="s">
        <v>191</v>
      </c>
      <c r="D536" s="17" t="s">
        <v>290</v>
      </c>
      <c r="G536" s="98">
        <v>0.74375000000000002</v>
      </c>
      <c r="H536" s="100">
        <v>45204</v>
      </c>
    </row>
    <row r="537" spans="1:8" ht="15.75" customHeight="1">
      <c r="A537" s="16" t="s">
        <v>26</v>
      </c>
      <c r="B537" s="16" t="s">
        <v>188</v>
      </c>
      <c r="C537" s="86" t="s">
        <v>191</v>
      </c>
      <c r="D537" s="17" t="s">
        <v>267</v>
      </c>
      <c r="G537" s="98">
        <v>0.74375000000000002</v>
      </c>
      <c r="H537" s="100">
        <v>45204</v>
      </c>
    </row>
    <row r="538" spans="1:8" ht="15.75" customHeight="1">
      <c r="A538" s="16" t="s">
        <v>149</v>
      </c>
      <c r="B538" s="16" t="s">
        <v>183</v>
      </c>
      <c r="C538" s="45" t="s">
        <v>184</v>
      </c>
      <c r="D538" s="17" t="s">
        <v>267</v>
      </c>
      <c r="G538" s="98">
        <v>0.76041666666666663</v>
      </c>
      <c r="H538" s="100">
        <v>45204</v>
      </c>
    </row>
    <row r="539" spans="1:8" ht="15.75" customHeight="1">
      <c r="A539" s="16" t="s">
        <v>149</v>
      </c>
      <c r="B539" s="16" t="s">
        <v>190</v>
      </c>
      <c r="C539" s="45" t="s">
        <v>184</v>
      </c>
      <c r="D539" s="17" t="s">
        <v>267</v>
      </c>
      <c r="F539" s="17" t="s">
        <v>195</v>
      </c>
      <c r="G539" s="98">
        <v>0.76041666666666663</v>
      </c>
      <c r="H539" s="100">
        <v>45204</v>
      </c>
    </row>
    <row r="540" spans="1:8" ht="15.75" customHeight="1">
      <c r="A540" s="16" t="s">
        <v>149</v>
      </c>
      <c r="B540" s="16" t="s">
        <v>188</v>
      </c>
      <c r="C540" s="45" t="s">
        <v>184</v>
      </c>
      <c r="D540" s="17" t="s">
        <v>267</v>
      </c>
      <c r="G540" s="98">
        <v>0.76041666666666663</v>
      </c>
      <c r="H540" s="100">
        <v>45204</v>
      </c>
    </row>
    <row r="541" spans="1:8" ht="15.75" customHeight="1">
      <c r="A541" s="21" t="s">
        <v>1</v>
      </c>
      <c r="B541" s="19"/>
      <c r="C541" s="21" t="s">
        <v>276</v>
      </c>
      <c r="D541" s="21" t="s">
        <v>179</v>
      </c>
      <c r="E541" s="21" t="s">
        <v>180</v>
      </c>
      <c r="F541" s="21" t="s">
        <v>181</v>
      </c>
      <c r="G541" s="131" t="s">
        <v>2</v>
      </c>
      <c r="H541" s="130" t="s">
        <v>3</v>
      </c>
    </row>
    <row r="542" spans="1:8" ht="15.75" customHeight="1">
      <c r="A542" s="16" t="s">
        <v>4</v>
      </c>
      <c r="B542" s="16" t="s">
        <v>183</v>
      </c>
      <c r="C542" s="86" t="s">
        <v>191</v>
      </c>
      <c r="G542" s="98">
        <v>0.66874999999999996</v>
      </c>
      <c r="H542" s="24">
        <v>45427</v>
      </c>
    </row>
    <row r="543" spans="1:8" ht="15.75" customHeight="1">
      <c r="A543" s="16" t="s">
        <v>4</v>
      </c>
      <c r="B543" s="16" t="s">
        <v>190</v>
      </c>
      <c r="C543" s="86" t="s">
        <v>191</v>
      </c>
      <c r="G543" s="98">
        <v>0.66874999999999996</v>
      </c>
      <c r="H543" s="24">
        <v>45427</v>
      </c>
    </row>
    <row r="544" spans="1:8" ht="15.75" customHeight="1">
      <c r="A544" s="16" t="s">
        <v>4</v>
      </c>
      <c r="B544" s="16" t="s">
        <v>188</v>
      </c>
      <c r="C544" s="86" t="s">
        <v>191</v>
      </c>
      <c r="G544" s="98">
        <v>0.66874999999999996</v>
      </c>
      <c r="H544" s="24">
        <v>45427</v>
      </c>
    </row>
    <row r="545" spans="1:9" ht="15.75" customHeight="1">
      <c r="A545" s="16" t="s">
        <v>7</v>
      </c>
      <c r="B545" s="16" t="s">
        <v>183</v>
      </c>
      <c r="C545" s="45" t="s">
        <v>184</v>
      </c>
      <c r="D545" s="17" t="s">
        <v>209</v>
      </c>
      <c r="G545" s="98">
        <v>0.50486111111111109</v>
      </c>
      <c r="H545" s="24">
        <v>45427</v>
      </c>
    </row>
    <row r="546" spans="1:9" ht="15.75" customHeight="1">
      <c r="A546" s="16" t="s">
        <v>7</v>
      </c>
      <c r="B546" s="16" t="s">
        <v>190</v>
      </c>
      <c r="C546" s="45" t="s">
        <v>184</v>
      </c>
      <c r="D546" s="17" t="s">
        <v>267</v>
      </c>
      <c r="E546">
        <v>20</v>
      </c>
      <c r="F546" s="17" t="s">
        <v>214</v>
      </c>
      <c r="G546" s="98">
        <v>0.50486111111111109</v>
      </c>
      <c r="H546" s="24">
        <v>45427</v>
      </c>
    </row>
    <row r="547" spans="1:9" ht="15.75" customHeight="1">
      <c r="A547" s="16" t="s">
        <v>7</v>
      </c>
      <c r="B547" s="16" t="s">
        <v>188</v>
      </c>
      <c r="C547" s="45" t="s">
        <v>184</v>
      </c>
      <c r="D547" s="17" t="s">
        <v>267</v>
      </c>
      <c r="G547" s="98">
        <v>0.50486111111111109</v>
      </c>
      <c r="H547" s="24">
        <v>45427</v>
      </c>
    </row>
    <row r="548" spans="1:9" ht="15.75" customHeight="1">
      <c r="A548" s="16" t="s">
        <v>8</v>
      </c>
      <c r="B548" s="16" t="s">
        <v>183</v>
      </c>
      <c r="C548" s="45" t="s">
        <v>184</v>
      </c>
      <c r="D548" s="17" t="s">
        <v>267</v>
      </c>
      <c r="G548" s="98">
        <v>0.52361111111111114</v>
      </c>
      <c r="H548" s="24">
        <v>45427</v>
      </c>
    </row>
    <row r="549" spans="1:9" ht="15.75" customHeight="1">
      <c r="A549" s="16" t="s">
        <v>8</v>
      </c>
      <c r="B549" s="16" t="s">
        <v>190</v>
      </c>
      <c r="C549" s="45" t="s">
        <v>184</v>
      </c>
      <c r="D549" s="17" t="s">
        <v>267</v>
      </c>
      <c r="F549" s="17" t="s">
        <v>187</v>
      </c>
      <c r="G549" s="98">
        <v>0.52361111111111114</v>
      </c>
      <c r="H549" s="24">
        <v>45427</v>
      </c>
      <c r="I549" s="17" t="s">
        <v>637</v>
      </c>
    </row>
    <row r="550" spans="1:9" ht="15.75" customHeight="1">
      <c r="A550" s="16" t="s">
        <v>8</v>
      </c>
      <c r="B550" s="16" t="s">
        <v>188</v>
      </c>
      <c r="C550" s="45" t="s">
        <v>184</v>
      </c>
      <c r="D550" s="17" t="s">
        <v>267</v>
      </c>
      <c r="G550" s="98">
        <v>0.52361111111111114</v>
      </c>
      <c r="H550" s="24">
        <v>45427</v>
      </c>
    </row>
    <row r="551" spans="1:9" ht="15.75" customHeight="1">
      <c r="A551" s="16" t="s">
        <v>9</v>
      </c>
      <c r="B551" s="16" t="s">
        <v>183</v>
      </c>
      <c r="C551" s="45" t="s">
        <v>184</v>
      </c>
      <c r="D551" s="17" t="s">
        <v>590</v>
      </c>
      <c r="G551" s="98">
        <v>0.54652777777777772</v>
      </c>
      <c r="H551" s="24">
        <v>45427</v>
      </c>
    </row>
    <row r="552" spans="1:9" ht="15.75" customHeight="1">
      <c r="A552" s="16" t="s">
        <v>9</v>
      </c>
      <c r="B552" s="16" t="s">
        <v>190</v>
      </c>
      <c r="C552" s="45" t="s">
        <v>184</v>
      </c>
      <c r="D552" s="17" t="s">
        <v>267</v>
      </c>
      <c r="F552" s="17" t="s">
        <v>195</v>
      </c>
      <c r="G552" s="98">
        <v>0.54652777777777772</v>
      </c>
      <c r="H552" s="24">
        <v>45427</v>
      </c>
    </row>
    <row r="553" spans="1:9" ht="15.75" customHeight="1">
      <c r="A553" s="16" t="s">
        <v>9</v>
      </c>
      <c r="B553" s="16" t="s">
        <v>188</v>
      </c>
      <c r="C553" s="45" t="s">
        <v>184</v>
      </c>
      <c r="D553" s="17" t="s">
        <v>267</v>
      </c>
      <c r="G553" s="98">
        <v>0.54652777777777772</v>
      </c>
      <c r="H553" s="24">
        <v>45427</v>
      </c>
    </row>
    <row r="554" spans="1:9" ht="15.75" customHeight="1">
      <c r="A554" s="16" t="s">
        <v>12</v>
      </c>
      <c r="B554" s="16" t="s">
        <v>183</v>
      </c>
      <c r="C554" s="45" t="s">
        <v>184</v>
      </c>
      <c r="D554" s="17" t="s">
        <v>740</v>
      </c>
      <c r="G554" s="4">
        <v>0.5854166666666667</v>
      </c>
      <c r="H554" s="24">
        <v>45427</v>
      </c>
      <c r="I554" s="24"/>
    </row>
    <row r="555" spans="1:9" ht="15.75" customHeight="1">
      <c r="A555" s="16" t="s">
        <v>12</v>
      </c>
      <c r="B555" s="16" t="s">
        <v>190</v>
      </c>
      <c r="C555" s="45" t="s">
        <v>184</v>
      </c>
      <c r="D555" s="17" t="s">
        <v>741</v>
      </c>
      <c r="F555" s="17" t="s">
        <v>187</v>
      </c>
      <c r="G555" s="4">
        <v>0.5854166666666667</v>
      </c>
      <c r="H555" s="24">
        <v>45427</v>
      </c>
    </row>
    <row r="556" spans="1:9" ht="15.75" customHeight="1">
      <c r="A556" s="16" t="s">
        <v>12</v>
      </c>
      <c r="B556" s="16" t="s">
        <v>188</v>
      </c>
      <c r="C556" s="45" t="s">
        <v>184</v>
      </c>
      <c r="D556" s="17" t="s">
        <v>267</v>
      </c>
      <c r="G556" s="4">
        <v>0.5854166666666667</v>
      </c>
      <c r="H556" s="24">
        <v>45427</v>
      </c>
    </row>
    <row r="557" spans="1:9" ht="15.75" customHeight="1">
      <c r="A557" s="16" t="s">
        <v>14</v>
      </c>
      <c r="B557" s="16" t="s">
        <v>183</v>
      </c>
      <c r="C557" s="86" t="s">
        <v>191</v>
      </c>
      <c r="D557" s="17" t="s">
        <v>209</v>
      </c>
      <c r="G557" s="98">
        <v>0.57222222222222219</v>
      </c>
      <c r="H557" s="100">
        <v>45427</v>
      </c>
    </row>
    <row r="558" spans="1:9" ht="15.75" customHeight="1">
      <c r="A558" s="16" t="s">
        <v>14</v>
      </c>
      <c r="B558" s="16" t="s">
        <v>190</v>
      </c>
      <c r="C558" s="86" t="s">
        <v>191</v>
      </c>
      <c r="D558" s="17" t="s">
        <v>280</v>
      </c>
      <c r="F558" s="17" t="s">
        <v>187</v>
      </c>
      <c r="G558" s="98">
        <v>0.57222222222222219</v>
      </c>
      <c r="H558" s="100">
        <v>45427</v>
      </c>
    </row>
    <row r="559" spans="1:9" ht="15.75" customHeight="1">
      <c r="A559" s="16" t="s">
        <v>14</v>
      </c>
      <c r="B559" s="16" t="s">
        <v>188</v>
      </c>
      <c r="C559" s="86" t="s">
        <v>191</v>
      </c>
      <c r="D559" s="17" t="s">
        <v>280</v>
      </c>
      <c r="G559" s="98">
        <v>0.57222222222222219</v>
      </c>
      <c r="H559" s="100">
        <v>45427</v>
      </c>
    </row>
    <row r="560" spans="1:9" ht="15.75" customHeight="1">
      <c r="A560" s="16" t="s">
        <v>203</v>
      </c>
      <c r="B560" s="16" t="s">
        <v>183</v>
      </c>
      <c r="C560" s="86" t="s">
        <v>191</v>
      </c>
      <c r="D560" s="17" t="s">
        <v>267</v>
      </c>
      <c r="G560" s="4">
        <v>0.625</v>
      </c>
      <c r="H560" s="24">
        <v>45427</v>
      </c>
    </row>
    <row r="561" spans="1:8" ht="15.75" customHeight="1">
      <c r="A561" s="16" t="s">
        <v>203</v>
      </c>
      <c r="B561" s="16" t="s">
        <v>190</v>
      </c>
      <c r="C561" s="86" t="s">
        <v>191</v>
      </c>
      <c r="D561" s="17" t="s">
        <v>267</v>
      </c>
      <c r="G561" s="4">
        <v>0.625</v>
      </c>
      <c r="H561" s="24">
        <v>45427</v>
      </c>
    </row>
    <row r="562" spans="1:8" ht="15.75" customHeight="1">
      <c r="A562" s="16" t="s">
        <v>203</v>
      </c>
      <c r="B562" s="16" t="s">
        <v>188</v>
      </c>
      <c r="C562" s="86" t="s">
        <v>191</v>
      </c>
      <c r="D562" s="17" t="s">
        <v>267</v>
      </c>
      <c r="G562" s="4">
        <v>0.625</v>
      </c>
      <c r="H562" s="24">
        <v>45427</v>
      </c>
    </row>
    <row r="563" spans="1:8" ht="15.75" customHeight="1">
      <c r="A563" s="16" t="s">
        <v>17</v>
      </c>
      <c r="B563" s="16" t="s">
        <v>183</v>
      </c>
      <c r="C563" s="45" t="s">
        <v>184</v>
      </c>
      <c r="D563" s="17" t="s">
        <v>742</v>
      </c>
      <c r="G563" s="98">
        <v>0.78263888888888888</v>
      </c>
      <c r="H563" s="24">
        <v>45430</v>
      </c>
    </row>
    <row r="564" spans="1:8" ht="15.75" customHeight="1">
      <c r="A564" s="16" t="s">
        <v>17</v>
      </c>
      <c r="B564" s="16" t="s">
        <v>190</v>
      </c>
      <c r="C564" s="45" t="s">
        <v>184</v>
      </c>
      <c r="D564" s="17" t="s">
        <v>267</v>
      </c>
      <c r="G564" s="98">
        <v>0.78263888888888888</v>
      </c>
      <c r="H564" s="24">
        <v>45430</v>
      </c>
    </row>
    <row r="565" spans="1:8" ht="15.75" customHeight="1">
      <c r="A565" s="16" t="s">
        <v>17</v>
      </c>
      <c r="B565" s="16" t="s">
        <v>188</v>
      </c>
      <c r="C565" s="45" t="s">
        <v>184</v>
      </c>
      <c r="D565" s="17" t="s">
        <v>267</v>
      </c>
      <c r="G565" s="98">
        <v>0.78263888888888888</v>
      </c>
      <c r="H565" s="24">
        <v>45430</v>
      </c>
    </row>
    <row r="566" spans="1:8" ht="15.75" customHeight="1">
      <c r="A566" s="16" t="s">
        <v>18</v>
      </c>
      <c r="B566" s="16" t="s">
        <v>183</v>
      </c>
      <c r="C566" s="45" t="s">
        <v>184</v>
      </c>
      <c r="D566" s="17" t="s">
        <v>267</v>
      </c>
      <c r="G566" s="98">
        <v>0.48333333333333334</v>
      </c>
      <c r="H566" s="100">
        <v>45422</v>
      </c>
    </row>
    <row r="567" spans="1:8" ht="15.75" customHeight="1">
      <c r="A567" s="16" t="s">
        <v>18</v>
      </c>
      <c r="B567" s="16" t="s">
        <v>190</v>
      </c>
      <c r="C567" s="45" t="s">
        <v>184</v>
      </c>
      <c r="D567" s="17" t="s">
        <v>267</v>
      </c>
      <c r="E567">
        <v>20</v>
      </c>
      <c r="F567" s="17" t="s">
        <v>214</v>
      </c>
      <c r="G567" s="98">
        <v>0.48333333333333334</v>
      </c>
      <c r="H567" s="100">
        <v>45422</v>
      </c>
    </row>
    <row r="568" spans="1:8" ht="15.75" customHeight="1">
      <c r="A568" s="16" t="s">
        <v>18</v>
      </c>
      <c r="B568" s="16" t="s">
        <v>188</v>
      </c>
      <c r="C568" s="45" t="s">
        <v>184</v>
      </c>
      <c r="D568" s="17" t="s">
        <v>267</v>
      </c>
      <c r="G568" s="98">
        <v>0.48333333333333334</v>
      </c>
      <c r="H568" s="100">
        <v>45422</v>
      </c>
    </row>
    <row r="569" spans="1:8" ht="15.75" customHeight="1">
      <c r="A569" s="16" t="s">
        <v>55</v>
      </c>
      <c r="B569" s="16" t="s">
        <v>183</v>
      </c>
      <c r="C569" s="45" t="s">
        <v>184</v>
      </c>
      <c r="D569" s="17" t="s">
        <v>267</v>
      </c>
      <c r="G569" s="98">
        <v>0.52916666666666667</v>
      </c>
      <c r="H569" s="100">
        <v>45422</v>
      </c>
    </row>
    <row r="570" spans="1:8" ht="15.75" customHeight="1">
      <c r="A570" s="16" t="s">
        <v>55</v>
      </c>
      <c r="B570" s="16" t="s">
        <v>190</v>
      </c>
      <c r="C570" s="45" t="s">
        <v>184</v>
      </c>
      <c r="D570" s="17" t="s">
        <v>267</v>
      </c>
      <c r="F570" s="17" t="s">
        <v>214</v>
      </c>
      <c r="G570" s="98">
        <v>0.52916666666666667</v>
      </c>
      <c r="H570" s="100">
        <v>45422</v>
      </c>
    </row>
    <row r="571" spans="1:8" ht="15.75" customHeight="1">
      <c r="A571" s="16" t="s">
        <v>55</v>
      </c>
      <c r="B571" s="16" t="s">
        <v>188</v>
      </c>
      <c r="C571" s="45" t="s">
        <v>184</v>
      </c>
      <c r="D571" s="17" t="s">
        <v>267</v>
      </c>
      <c r="G571" s="98">
        <v>0.52916666666666667</v>
      </c>
      <c r="H571" s="100">
        <v>45422</v>
      </c>
    </row>
    <row r="572" spans="1:8" ht="15.75" customHeight="1">
      <c r="A572" s="16" t="s">
        <v>22</v>
      </c>
      <c r="B572" s="16" t="s">
        <v>183</v>
      </c>
      <c r="C572" s="86" t="s">
        <v>191</v>
      </c>
      <c r="D572" s="17" t="s">
        <v>267</v>
      </c>
      <c r="G572" s="98">
        <v>0.63611111111111107</v>
      </c>
      <c r="H572" s="100">
        <v>45422</v>
      </c>
    </row>
    <row r="573" spans="1:8" ht="15.75" customHeight="1">
      <c r="A573" s="16" t="s">
        <v>22</v>
      </c>
      <c r="B573" s="16" t="s">
        <v>190</v>
      </c>
      <c r="C573" s="86" t="s">
        <v>191</v>
      </c>
      <c r="D573" s="17" t="s">
        <v>267</v>
      </c>
      <c r="F573" s="17" t="s">
        <v>645</v>
      </c>
      <c r="G573" s="98">
        <v>0.63611111111111107</v>
      </c>
      <c r="H573" s="100">
        <v>45422</v>
      </c>
    </row>
    <row r="574" spans="1:8" ht="15.75" customHeight="1">
      <c r="A574" s="16" t="s">
        <v>22</v>
      </c>
      <c r="B574" s="16" t="s">
        <v>188</v>
      </c>
      <c r="C574" s="86" t="s">
        <v>191</v>
      </c>
      <c r="D574" s="17" t="s">
        <v>267</v>
      </c>
      <c r="G574" s="98">
        <v>0.63611111111111107</v>
      </c>
      <c r="H574" s="100">
        <v>45422</v>
      </c>
    </row>
    <row r="575" spans="1:8" ht="15.75" customHeight="1">
      <c r="A575" s="16" t="s">
        <v>24</v>
      </c>
      <c r="B575" s="16" t="s">
        <v>183</v>
      </c>
      <c r="C575" s="86" t="s">
        <v>191</v>
      </c>
      <c r="D575" s="17" t="s">
        <v>267</v>
      </c>
      <c r="G575" s="98">
        <v>0.65486111111111112</v>
      </c>
      <c r="H575" s="100">
        <v>45422</v>
      </c>
    </row>
    <row r="576" spans="1:8" ht="15.75" customHeight="1">
      <c r="A576" s="16" t="s">
        <v>24</v>
      </c>
      <c r="B576" s="16" t="s">
        <v>190</v>
      </c>
      <c r="C576" s="86" t="s">
        <v>191</v>
      </c>
      <c r="D576" s="17" t="s">
        <v>267</v>
      </c>
      <c r="F576" s="17" t="s">
        <v>214</v>
      </c>
      <c r="G576" s="98">
        <v>0.65486111111111112</v>
      </c>
      <c r="H576" s="100">
        <v>45422</v>
      </c>
    </row>
    <row r="577" spans="1:8" ht="15.75" customHeight="1">
      <c r="A577" s="16" t="s">
        <v>24</v>
      </c>
      <c r="B577" s="16" t="s">
        <v>188</v>
      </c>
      <c r="C577" s="86" t="s">
        <v>191</v>
      </c>
      <c r="D577" s="17" t="s">
        <v>267</v>
      </c>
      <c r="G577" s="98">
        <v>0.65486111111111112</v>
      </c>
      <c r="H577" s="100">
        <v>45422</v>
      </c>
    </row>
    <row r="578" spans="1:8" ht="15.75" customHeight="1">
      <c r="A578" s="16" t="s">
        <v>25</v>
      </c>
      <c r="B578" s="16" t="s">
        <v>183</v>
      </c>
      <c r="C578" s="45" t="s">
        <v>184</v>
      </c>
      <c r="D578" s="17" t="s">
        <v>267</v>
      </c>
      <c r="G578" s="98">
        <v>0.66874999999999996</v>
      </c>
      <c r="H578" s="100">
        <v>45422</v>
      </c>
    </row>
    <row r="579" spans="1:8" ht="15.75" customHeight="1">
      <c r="A579" s="16" t="s">
        <v>25</v>
      </c>
      <c r="B579" s="16" t="s">
        <v>190</v>
      </c>
      <c r="C579" s="45" t="s">
        <v>184</v>
      </c>
      <c r="D579" s="17" t="s">
        <v>267</v>
      </c>
      <c r="G579" s="98">
        <v>0.66874999999999996</v>
      </c>
      <c r="H579" s="100">
        <v>45422</v>
      </c>
    </row>
    <row r="580" spans="1:8" ht="15.75" customHeight="1">
      <c r="A580" s="16" t="s">
        <v>25</v>
      </c>
      <c r="B580" s="16" t="s">
        <v>188</v>
      </c>
      <c r="C580" s="45" t="s">
        <v>184</v>
      </c>
      <c r="D580" s="17" t="s">
        <v>267</v>
      </c>
      <c r="G580" s="98">
        <v>0.66874999999999996</v>
      </c>
      <c r="H580" s="100">
        <v>45422</v>
      </c>
    </row>
    <row r="581" spans="1:8" ht="15.75" customHeight="1">
      <c r="A581" s="16" t="s">
        <v>26</v>
      </c>
      <c r="B581" s="16" t="s">
        <v>183</v>
      </c>
      <c r="C581" s="86" t="s">
        <v>191</v>
      </c>
      <c r="D581" s="17" t="s">
        <v>209</v>
      </c>
      <c r="G581" s="98">
        <v>0.68125000000000002</v>
      </c>
      <c r="H581" s="100">
        <v>45422</v>
      </c>
    </row>
    <row r="582" spans="1:8" ht="15.75" customHeight="1">
      <c r="A582" s="16" t="s">
        <v>26</v>
      </c>
      <c r="B582" s="16" t="s">
        <v>190</v>
      </c>
      <c r="C582" s="86" t="s">
        <v>191</v>
      </c>
      <c r="D582" s="17" t="s">
        <v>267</v>
      </c>
      <c r="F582" s="17" t="s">
        <v>187</v>
      </c>
      <c r="G582" s="98">
        <v>0.68125000000000002</v>
      </c>
      <c r="H582" s="100">
        <v>45422</v>
      </c>
    </row>
    <row r="583" spans="1:8" ht="15.75" customHeight="1">
      <c r="A583" s="16" t="s">
        <v>26</v>
      </c>
      <c r="B583" s="16" t="s">
        <v>188</v>
      </c>
      <c r="C583" s="86" t="s">
        <v>191</v>
      </c>
      <c r="D583" s="17" t="s">
        <v>267</v>
      </c>
      <c r="G583" s="98">
        <v>0.68125000000000002</v>
      </c>
      <c r="H583" s="100">
        <v>45422</v>
      </c>
    </row>
    <row r="584" spans="1:8" ht="15.75" customHeight="1">
      <c r="A584" s="16" t="s">
        <v>149</v>
      </c>
      <c r="B584" s="16" t="s">
        <v>183</v>
      </c>
      <c r="C584" s="45" t="s">
        <v>184</v>
      </c>
      <c r="D584" s="17" t="s">
        <v>267</v>
      </c>
      <c r="G584" s="98">
        <v>0.69791666666666663</v>
      </c>
      <c r="H584" s="100">
        <v>45422</v>
      </c>
    </row>
    <row r="585" spans="1:8" ht="15.75" customHeight="1">
      <c r="A585" s="16" t="s">
        <v>149</v>
      </c>
      <c r="B585" s="16" t="s">
        <v>190</v>
      </c>
      <c r="C585" s="45" t="s">
        <v>184</v>
      </c>
      <c r="D585" s="17" t="s">
        <v>267</v>
      </c>
      <c r="E585" s="17" t="s">
        <v>752</v>
      </c>
      <c r="F585" s="17" t="s">
        <v>214</v>
      </c>
      <c r="G585" s="98">
        <v>0.69791666666666663</v>
      </c>
      <c r="H585" s="100">
        <v>45422</v>
      </c>
    </row>
    <row r="586" spans="1:8" ht="15.75" customHeight="1">
      <c r="A586" s="16" t="s">
        <v>149</v>
      </c>
      <c r="B586" s="16" t="s">
        <v>188</v>
      </c>
      <c r="C586" s="45" t="s">
        <v>184</v>
      </c>
      <c r="D586" s="17" t="s">
        <v>267</v>
      </c>
      <c r="G586" s="98">
        <v>0.69791666666666663</v>
      </c>
      <c r="H586" s="100">
        <v>45422</v>
      </c>
    </row>
    <row r="587" spans="1:8" ht="15.75" customHeight="1">
      <c r="A587" s="21" t="s">
        <v>1</v>
      </c>
      <c r="B587" s="19"/>
      <c r="C587" s="21" t="s">
        <v>276</v>
      </c>
      <c r="D587" s="21" t="s">
        <v>179</v>
      </c>
      <c r="E587" s="21" t="s">
        <v>180</v>
      </c>
      <c r="F587" s="21" t="s">
        <v>181</v>
      </c>
      <c r="G587" s="21" t="s">
        <v>2</v>
      </c>
      <c r="H587" s="21" t="s">
        <v>3</v>
      </c>
    </row>
    <row r="588" spans="1:8" ht="15.75" customHeight="1">
      <c r="A588" s="16" t="s">
        <v>4</v>
      </c>
      <c r="B588" s="16" t="s">
        <v>183</v>
      </c>
      <c r="C588" s="45" t="s">
        <v>184</v>
      </c>
      <c r="D588" s="17" t="s">
        <v>277</v>
      </c>
      <c r="G588" s="4">
        <v>0.37569444444444444</v>
      </c>
      <c r="H588" s="54">
        <v>45489</v>
      </c>
    </row>
    <row r="589" spans="1:8" ht="15.75" customHeight="1">
      <c r="A589" s="16" t="s">
        <v>4</v>
      </c>
      <c r="B589" s="16" t="s">
        <v>190</v>
      </c>
      <c r="C589" s="45" t="s">
        <v>184</v>
      </c>
      <c r="D589" s="17" t="s">
        <v>267</v>
      </c>
      <c r="F589" s="17" t="s">
        <v>187</v>
      </c>
      <c r="G589" s="4">
        <v>0.37569444444444444</v>
      </c>
      <c r="H589" s="54">
        <v>45489</v>
      </c>
    </row>
    <row r="590" spans="1:8" ht="15.75" customHeight="1">
      <c r="A590" s="16" t="s">
        <v>4</v>
      </c>
      <c r="B590" s="16" t="s">
        <v>188</v>
      </c>
      <c r="C590" s="45" t="s">
        <v>184</v>
      </c>
      <c r="D590" s="17" t="s">
        <v>267</v>
      </c>
      <c r="G590" s="4">
        <v>0.37569444444444444</v>
      </c>
      <c r="H590" s="54">
        <v>45489</v>
      </c>
    </row>
    <row r="591" spans="1:8" ht="15.75" customHeight="1">
      <c r="A591" s="16" t="s">
        <v>5</v>
      </c>
      <c r="B591" s="16" t="s">
        <v>183</v>
      </c>
      <c r="C591" s="86" t="s">
        <v>191</v>
      </c>
      <c r="D591" s="17" t="s">
        <v>753</v>
      </c>
      <c r="G591" s="9">
        <v>0.34583333333333333</v>
      </c>
      <c r="H591" s="54">
        <v>45489</v>
      </c>
    </row>
    <row r="592" spans="1:8" ht="15.75" customHeight="1">
      <c r="A592" s="16" t="s">
        <v>5</v>
      </c>
      <c r="B592" s="16" t="s">
        <v>190</v>
      </c>
      <c r="C592" s="86" t="s">
        <v>191</v>
      </c>
      <c r="D592" s="17" t="s">
        <v>590</v>
      </c>
      <c r="F592" s="17" t="s">
        <v>187</v>
      </c>
      <c r="G592" s="9">
        <v>0.34583333333333333</v>
      </c>
      <c r="H592" s="54">
        <v>45489</v>
      </c>
    </row>
    <row r="593" spans="1:9" ht="15.75" customHeight="1">
      <c r="A593" s="16" t="s">
        <v>5</v>
      </c>
      <c r="B593" s="16" t="s">
        <v>188</v>
      </c>
      <c r="C593" s="86" t="s">
        <v>191</v>
      </c>
      <c r="D593" s="17" t="s">
        <v>290</v>
      </c>
      <c r="G593" s="9">
        <v>0.34583333333333333</v>
      </c>
      <c r="H593" s="54">
        <v>45489</v>
      </c>
    </row>
    <row r="594" spans="1:9" ht="15.75" customHeight="1">
      <c r="A594" s="16" t="s">
        <v>7</v>
      </c>
      <c r="B594" s="16" t="s">
        <v>183</v>
      </c>
      <c r="C594" s="45" t="s">
        <v>184</v>
      </c>
      <c r="D594" s="17" t="s">
        <v>207</v>
      </c>
      <c r="G594" s="4">
        <v>0.39166666666666666</v>
      </c>
      <c r="H594" s="54">
        <v>45489</v>
      </c>
    </row>
    <row r="595" spans="1:9" ht="15.75" customHeight="1">
      <c r="A595" s="16" t="s">
        <v>7</v>
      </c>
      <c r="B595" s="16" t="s">
        <v>190</v>
      </c>
      <c r="C595" s="45" t="s">
        <v>184</v>
      </c>
      <c r="D595" s="17" t="s">
        <v>290</v>
      </c>
      <c r="E595">
        <v>2</v>
      </c>
      <c r="F595" s="17" t="s">
        <v>214</v>
      </c>
      <c r="G595" s="4">
        <v>0.39166666666666666</v>
      </c>
      <c r="H595" s="54">
        <v>45489</v>
      </c>
    </row>
    <row r="596" spans="1:9" ht="15.75" customHeight="1">
      <c r="A596" s="16" t="s">
        <v>7</v>
      </c>
      <c r="B596" s="16" t="s">
        <v>188</v>
      </c>
      <c r="C596" s="45" t="s">
        <v>184</v>
      </c>
      <c r="D596" s="17" t="s">
        <v>267</v>
      </c>
      <c r="G596" s="4">
        <v>0.39166666666666666</v>
      </c>
      <c r="H596" s="54">
        <v>45489</v>
      </c>
    </row>
    <row r="597" spans="1:9" ht="15.75" customHeight="1">
      <c r="A597" s="16" t="s">
        <v>8</v>
      </c>
      <c r="B597" s="16" t="s">
        <v>183</v>
      </c>
      <c r="C597" s="45" t="s">
        <v>184</v>
      </c>
      <c r="D597" s="17" t="s">
        <v>267</v>
      </c>
      <c r="G597" s="4">
        <v>0.41319444444444442</v>
      </c>
      <c r="H597" s="54">
        <v>45489</v>
      </c>
    </row>
    <row r="598" spans="1:9" ht="15.75" customHeight="1">
      <c r="A598" s="16" t="s">
        <v>8</v>
      </c>
      <c r="B598" s="16" t="s">
        <v>190</v>
      </c>
      <c r="C598" s="45" t="s">
        <v>184</v>
      </c>
      <c r="D598" s="17" t="s">
        <v>267</v>
      </c>
      <c r="E598">
        <v>1</v>
      </c>
      <c r="F598" s="17" t="s">
        <v>214</v>
      </c>
      <c r="G598" s="4">
        <v>0.41319444444444442</v>
      </c>
      <c r="H598" s="54">
        <v>45489</v>
      </c>
      <c r="I598" s="17" t="s">
        <v>754</v>
      </c>
    </row>
    <row r="599" spans="1:9" ht="15.75" customHeight="1">
      <c r="A599" s="16" t="s">
        <v>8</v>
      </c>
      <c r="B599" s="16" t="s">
        <v>188</v>
      </c>
      <c r="C599" s="45" t="s">
        <v>184</v>
      </c>
      <c r="D599" s="17" t="s">
        <v>267</v>
      </c>
      <c r="G599" s="4">
        <v>0.41319444444444442</v>
      </c>
      <c r="H599" s="54">
        <v>45489</v>
      </c>
    </row>
    <row r="600" spans="1:9" ht="15.75" customHeight="1">
      <c r="A600" s="16" t="s">
        <v>9</v>
      </c>
      <c r="B600" s="16" t="s">
        <v>183</v>
      </c>
      <c r="C600" s="45" t="s">
        <v>184</v>
      </c>
      <c r="D600" s="17" t="s">
        <v>755</v>
      </c>
      <c r="G600" s="4">
        <v>0.42916666666666664</v>
      </c>
      <c r="H600" s="54">
        <v>45489</v>
      </c>
    </row>
    <row r="601" spans="1:9" ht="15.75" customHeight="1">
      <c r="A601" s="16" t="s">
        <v>9</v>
      </c>
      <c r="B601" s="16" t="s">
        <v>190</v>
      </c>
      <c r="C601" s="45" t="s">
        <v>184</v>
      </c>
      <c r="D601" s="17" t="s">
        <v>267</v>
      </c>
      <c r="F601" s="17" t="s">
        <v>195</v>
      </c>
      <c r="G601" s="4">
        <v>0.42916666666666664</v>
      </c>
      <c r="H601" s="54">
        <v>45489</v>
      </c>
    </row>
    <row r="602" spans="1:9" ht="15.75" customHeight="1">
      <c r="A602" s="16" t="s">
        <v>9</v>
      </c>
      <c r="B602" s="16" t="s">
        <v>188</v>
      </c>
      <c r="C602" s="45" t="s">
        <v>184</v>
      </c>
      <c r="D602" s="17" t="s">
        <v>267</v>
      </c>
      <c r="G602" s="4">
        <v>0.42916666666666664</v>
      </c>
      <c r="H602" s="54">
        <v>45489</v>
      </c>
    </row>
    <row r="603" spans="1:9" ht="15.75" customHeight="1">
      <c r="A603" s="16" t="s">
        <v>12</v>
      </c>
      <c r="B603" s="16" t="s">
        <v>183</v>
      </c>
      <c r="C603" s="86" t="s">
        <v>191</v>
      </c>
      <c r="D603" s="17" t="s">
        <v>756</v>
      </c>
      <c r="G603" s="4">
        <v>0.44930555555555557</v>
      </c>
      <c r="H603" s="54">
        <v>45489</v>
      </c>
    </row>
    <row r="604" spans="1:9" ht="15.75" customHeight="1">
      <c r="A604" s="16" t="s">
        <v>12</v>
      </c>
      <c r="B604" s="16" t="s">
        <v>190</v>
      </c>
      <c r="C604" s="86" t="s">
        <v>191</v>
      </c>
      <c r="D604" s="17" t="s">
        <v>757</v>
      </c>
      <c r="F604" s="17" t="s">
        <v>187</v>
      </c>
      <c r="G604" s="4">
        <v>0.44930555555555557</v>
      </c>
      <c r="H604" s="54">
        <v>45489</v>
      </c>
    </row>
    <row r="605" spans="1:9" ht="15.75" customHeight="1">
      <c r="A605" s="16" t="s">
        <v>12</v>
      </c>
      <c r="B605" s="16" t="s">
        <v>188</v>
      </c>
      <c r="C605" s="86" t="s">
        <v>191</v>
      </c>
      <c r="D605" s="17" t="s">
        <v>267</v>
      </c>
      <c r="G605" s="4">
        <v>0.44930555555555557</v>
      </c>
      <c r="H605" s="54">
        <v>45489</v>
      </c>
    </row>
    <row r="606" spans="1:9" ht="15.75" customHeight="1">
      <c r="A606" s="16" t="s">
        <v>14</v>
      </c>
      <c r="B606" s="16" t="s">
        <v>183</v>
      </c>
      <c r="C606" s="86" t="s">
        <v>191</v>
      </c>
      <c r="D606" s="17" t="s">
        <v>758</v>
      </c>
      <c r="G606" s="4">
        <v>0.46458333333333335</v>
      </c>
      <c r="H606" s="54">
        <v>45489</v>
      </c>
    </row>
    <row r="607" spans="1:9" ht="15.75" customHeight="1">
      <c r="A607" s="16" t="s">
        <v>14</v>
      </c>
      <c r="B607" s="16" t="s">
        <v>190</v>
      </c>
      <c r="C607" s="86" t="s">
        <v>191</v>
      </c>
      <c r="D607" s="17" t="s">
        <v>757</v>
      </c>
      <c r="F607" s="17" t="s">
        <v>195</v>
      </c>
      <c r="G607" s="4">
        <v>0.46458333333333335</v>
      </c>
      <c r="H607" s="54">
        <v>45489</v>
      </c>
    </row>
    <row r="608" spans="1:9" ht="15.75" customHeight="1">
      <c r="A608" s="16" t="s">
        <v>14</v>
      </c>
      <c r="B608" s="16" t="s">
        <v>188</v>
      </c>
      <c r="C608" s="86" t="s">
        <v>191</v>
      </c>
      <c r="D608" s="17" t="s">
        <v>757</v>
      </c>
      <c r="G608" s="4">
        <v>0.46458333333333335</v>
      </c>
      <c r="H608" s="54">
        <v>45489</v>
      </c>
    </row>
    <row r="609" spans="1:8" ht="15.75" customHeight="1">
      <c r="A609" s="16" t="s">
        <v>203</v>
      </c>
      <c r="B609" s="16" t="s">
        <v>183</v>
      </c>
      <c r="C609" s="45" t="s">
        <v>184</v>
      </c>
      <c r="D609" s="17" t="s">
        <v>740</v>
      </c>
      <c r="G609" s="4">
        <v>0.48055555555555557</v>
      </c>
      <c r="H609" s="54">
        <v>45489</v>
      </c>
    </row>
    <row r="610" spans="1:8" ht="15.75" customHeight="1">
      <c r="A610" s="16" t="s">
        <v>203</v>
      </c>
      <c r="B610" s="16" t="s">
        <v>190</v>
      </c>
      <c r="C610" s="45" t="s">
        <v>184</v>
      </c>
      <c r="D610" s="17" t="s">
        <v>757</v>
      </c>
      <c r="F610" s="17" t="s">
        <v>214</v>
      </c>
      <c r="G610" s="4">
        <v>0.48055555555555557</v>
      </c>
      <c r="H610" s="54">
        <v>45489</v>
      </c>
    </row>
    <row r="611" spans="1:8" ht="15.75" customHeight="1">
      <c r="A611" s="16" t="s">
        <v>203</v>
      </c>
      <c r="B611" s="16" t="s">
        <v>188</v>
      </c>
      <c r="C611" s="45" t="s">
        <v>184</v>
      </c>
      <c r="D611" s="17" t="s">
        <v>741</v>
      </c>
      <c r="G611" s="4">
        <v>0.48055555555555557</v>
      </c>
      <c r="H611" s="54">
        <v>45489</v>
      </c>
    </row>
    <row r="612" spans="1:8" ht="15.75" customHeight="1">
      <c r="A612" s="16" t="s">
        <v>17</v>
      </c>
      <c r="B612" s="16" t="s">
        <v>183</v>
      </c>
      <c r="C612" s="86" t="s">
        <v>191</v>
      </c>
      <c r="D612" s="17" t="s">
        <v>740</v>
      </c>
      <c r="G612" s="4">
        <v>0.49930555555555556</v>
      </c>
      <c r="H612" s="54">
        <v>45489</v>
      </c>
    </row>
    <row r="613" spans="1:8" ht="15.75" customHeight="1">
      <c r="A613" s="16" t="s">
        <v>17</v>
      </c>
      <c r="B613" s="16" t="s">
        <v>190</v>
      </c>
      <c r="C613" s="86" t="s">
        <v>191</v>
      </c>
      <c r="D613" s="17" t="s">
        <v>757</v>
      </c>
      <c r="F613" s="17" t="s">
        <v>214</v>
      </c>
      <c r="G613" s="4">
        <v>0.49930555555555556</v>
      </c>
      <c r="H613" s="54">
        <v>45489</v>
      </c>
    </row>
    <row r="614" spans="1:8" ht="15.75" customHeight="1">
      <c r="A614" s="16" t="s">
        <v>17</v>
      </c>
      <c r="B614" s="16" t="s">
        <v>188</v>
      </c>
      <c r="C614" s="86" t="s">
        <v>191</v>
      </c>
      <c r="D614" s="17" t="s">
        <v>757</v>
      </c>
      <c r="G614" s="4">
        <v>0.49930555555555556</v>
      </c>
      <c r="H614" s="54">
        <v>45489</v>
      </c>
    </row>
    <row r="615" spans="1:8" ht="15.75" customHeight="1">
      <c r="A615" s="16" t="s">
        <v>18</v>
      </c>
      <c r="B615" s="16" t="s">
        <v>183</v>
      </c>
      <c r="C615" s="86" t="s">
        <v>191</v>
      </c>
      <c r="D615" s="17" t="s">
        <v>267</v>
      </c>
      <c r="G615" s="4">
        <v>0.53680555555555554</v>
      </c>
      <c r="H615" s="54">
        <v>45489</v>
      </c>
    </row>
    <row r="616" spans="1:8" ht="15.75" customHeight="1">
      <c r="A616" s="16" t="s">
        <v>18</v>
      </c>
      <c r="B616" s="16" t="s">
        <v>190</v>
      </c>
      <c r="C616" s="86" t="s">
        <v>191</v>
      </c>
      <c r="D616" s="17" t="s">
        <v>267</v>
      </c>
      <c r="G616" s="4">
        <v>0.53680555555555554</v>
      </c>
      <c r="H616" s="54">
        <v>45489</v>
      </c>
    </row>
    <row r="617" spans="1:8" ht="15.75" customHeight="1">
      <c r="A617" s="16" t="s">
        <v>18</v>
      </c>
      <c r="B617" s="16" t="s">
        <v>188</v>
      </c>
      <c r="C617" s="86" t="s">
        <v>191</v>
      </c>
      <c r="D617" s="17" t="s">
        <v>267</v>
      </c>
      <c r="G617" s="4">
        <v>0.53680555555555554</v>
      </c>
      <c r="H617" s="54">
        <v>45489</v>
      </c>
    </row>
    <row r="618" spans="1:8" ht="15.75" customHeight="1">
      <c r="A618" s="16" t="s">
        <v>55</v>
      </c>
      <c r="B618" s="16" t="s">
        <v>183</v>
      </c>
      <c r="C618" s="47" t="s">
        <v>208</v>
      </c>
      <c r="D618" s="17" t="s">
        <v>267</v>
      </c>
      <c r="G618" s="4">
        <v>0.54722222222222228</v>
      </c>
      <c r="H618" s="54">
        <v>45489</v>
      </c>
    </row>
    <row r="619" spans="1:8" ht="15.75" customHeight="1">
      <c r="A619" s="16" t="s">
        <v>55</v>
      </c>
      <c r="B619" s="16" t="s">
        <v>190</v>
      </c>
      <c r="C619" s="47" t="s">
        <v>208</v>
      </c>
      <c r="D619" s="17" t="s">
        <v>267</v>
      </c>
      <c r="F619" s="17" t="s">
        <v>214</v>
      </c>
      <c r="G619" s="4">
        <v>0.54722222222222228</v>
      </c>
      <c r="H619" s="54">
        <v>45489</v>
      </c>
    </row>
    <row r="620" spans="1:8" ht="15.75" customHeight="1">
      <c r="A620" s="16" t="s">
        <v>55</v>
      </c>
      <c r="B620" s="16" t="s">
        <v>188</v>
      </c>
      <c r="C620" s="47" t="s">
        <v>208</v>
      </c>
      <c r="D620" s="17" t="s">
        <v>267</v>
      </c>
      <c r="G620" s="4">
        <v>0.54722222222222228</v>
      </c>
      <c r="H620" s="54">
        <v>45489</v>
      </c>
    </row>
    <row r="621" spans="1:8" ht="15.75" customHeight="1">
      <c r="A621" s="16" t="s">
        <v>217</v>
      </c>
      <c r="B621" s="16" t="s">
        <v>183</v>
      </c>
      <c r="C621" s="86" t="s">
        <v>191</v>
      </c>
      <c r="G621" s="4">
        <v>0.58472222222222225</v>
      </c>
      <c r="H621" s="54">
        <v>45489</v>
      </c>
    </row>
    <row r="622" spans="1:8" ht="15.75" customHeight="1">
      <c r="A622" s="16" t="s">
        <v>217</v>
      </c>
      <c r="B622" s="16" t="s">
        <v>190</v>
      </c>
      <c r="C622" s="86" t="s">
        <v>191</v>
      </c>
      <c r="G622" s="4">
        <v>0.58472222222222225</v>
      </c>
      <c r="H622" s="54">
        <v>45489</v>
      </c>
    </row>
    <row r="623" spans="1:8" ht="15.75" customHeight="1">
      <c r="A623" s="16" t="s">
        <v>217</v>
      </c>
      <c r="B623" s="16" t="s">
        <v>188</v>
      </c>
      <c r="C623" s="86" t="s">
        <v>191</v>
      </c>
      <c r="G623" s="4">
        <v>0.58472222222222225</v>
      </c>
      <c r="H623" s="54">
        <v>45489</v>
      </c>
    </row>
    <row r="624" spans="1:8" ht="15.75" customHeight="1">
      <c r="A624" s="16" t="s">
        <v>21</v>
      </c>
      <c r="B624" s="16" t="s">
        <v>183</v>
      </c>
      <c r="C624" s="86" t="s">
        <v>191</v>
      </c>
      <c r="D624" s="17" t="s">
        <v>267</v>
      </c>
      <c r="G624" s="4">
        <v>0.61388888888888893</v>
      </c>
      <c r="H624" s="54">
        <v>45489</v>
      </c>
    </row>
    <row r="625" spans="1:8" ht="15.75" customHeight="1">
      <c r="A625" s="16" t="s">
        <v>21</v>
      </c>
      <c r="B625" s="16" t="s">
        <v>190</v>
      </c>
      <c r="C625" s="86" t="s">
        <v>191</v>
      </c>
      <c r="D625" s="17" t="s">
        <v>267</v>
      </c>
      <c r="G625" s="4">
        <v>0.61388888888888893</v>
      </c>
      <c r="H625" s="54">
        <v>45489</v>
      </c>
    </row>
    <row r="626" spans="1:8" ht="15.75" customHeight="1">
      <c r="A626" s="16" t="s">
        <v>21</v>
      </c>
      <c r="B626" s="16" t="s">
        <v>188</v>
      </c>
      <c r="C626" s="86" t="s">
        <v>191</v>
      </c>
      <c r="D626" s="17" t="s">
        <v>267</v>
      </c>
      <c r="G626" s="4">
        <v>0.61388888888888893</v>
      </c>
      <c r="H626" s="54">
        <v>45489</v>
      </c>
    </row>
    <row r="627" spans="1:8" ht="15.75" customHeight="1">
      <c r="A627" s="16" t="s">
        <v>22</v>
      </c>
      <c r="B627" s="16" t="s">
        <v>183</v>
      </c>
      <c r="C627" s="86" t="s">
        <v>191</v>
      </c>
      <c r="D627" s="17" t="s">
        <v>280</v>
      </c>
      <c r="G627" s="4">
        <v>0.63541666666666663</v>
      </c>
      <c r="H627" s="54">
        <v>45489</v>
      </c>
    </row>
    <row r="628" spans="1:8" ht="15.75" customHeight="1">
      <c r="A628" s="16" t="s">
        <v>22</v>
      </c>
      <c r="B628" s="16" t="s">
        <v>190</v>
      </c>
      <c r="C628" s="86" t="s">
        <v>191</v>
      </c>
      <c r="D628" s="17" t="s">
        <v>267</v>
      </c>
      <c r="F628" s="17" t="s">
        <v>195</v>
      </c>
      <c r="G628" s="4">
        <v>0.63541666666666663</v>
      </c>
      <c r="H628" s="54">
        <v>45489</v>
      </c>
    </row>
    <row r="629" spans="1:8" ht="15.75" customHeight="1">
      <c r="A629" s="16" t="s">
        <v>22</v>
      </c>
      <c r="B629" s="16" t="s">
        <v>188</v>
      </c>
      <c r="C629" s="86" t="s">
        <v>191</v>
      </c>
      <c r="D629" s="17" t="s">
        <v>267</v>
      </c>
      <c r="G629" s="4">
        <v>0.63541666666666663</v>
      </c>
      <c r="H629" s="54">
        <v>45489</v>
      </c>
    </row>
    <row r="630" spans="1:8" ht="15.75" customHeight="1">
      <c r="A630" s="16" t="s">
        <v>24</v>
      </c>
      <c r="B630" s="16" t="s">
        <v>183</v>
      </c>
      <c r="C630" s="45" t="s">
        <v>184</v>
      </c>
      <c r="D630" s="17" t="s">
        <v>215</v>
      </c>
      <c r="G630" s="4">
        <v>0.65138888888888891</v>
      </c>
      <c r="H630" s="54">
        <v>45489</v>
      </c>
    </row>
    <row r="631" spans="1:8" ht="15.75" customHeight="1">
      <c r="A631" s="16" t="s">
        <v>24</v>
      </c>
      <c r="B631" s="16" t="s">
        <v>190</v>
      </c>
      <c r="C631" s="45" t="s">
        <v>184</v>
      </c>
      <c r="D631" s="17" t="s">
        <v>207</v>
      </c>
      <c r="F631" s="17" t="s">
        <v>214</v>
      </c>
      <c r="G631" s="98">
        <v>0.65138888888888891</v>
      </c>
      <c r="H631" s="54">
        <v>45489</v>
      </c>
    </row>
    <row r="632" spans="1:8" ht="15.75" customHeight="1">
      <c r="A632" s="16" t="s">
        <v>24</v>
      </c>
      <c r="B632" s="16" t="s">
        <v>188</v>
      </c>
      <c r="C632" s="45" t="s">
        <v>184</v>
      </c>
      <c r="D632" s="17" t="s">
        <v>267</v>
      </c>
      <c r="G632" s="98">
        <v>0.65138888888888891</v>
      </c>
      <c r="H632" s="54">
        <v>45489</v>
      </c>
    </row>
    <row r="633" spans="1:8" ht="15.75" customHeight="1">
      <c r="A633" s="16" t="s">
        <v>25</v>
      </c>
      <c r="B633" s="16" t="s">
        <v>183</v>
      </c>
      <c r="C633" s="47" t="s">
        <v>208</v>
      </c>
      <c r="D633" s="17" t="s">
        <v>267</v>
      </c>
      <c r="G633" s="53">
        <v>0.66527777777777775</v>
      </c>
      <c r="H633" s="54">
        <v>45489</v>
      </c>
    </row>
    <row r="634" spans="1:8" ht="15.75" customHeight="1">
      <c r="A634" s="16" t="s">
        <v>25</v>
      </c>
      <c r="B634" s="16" t="s">
        <v>190</v>
      </c>
      <c r="C634" s="47" t="s">
        <v>208</v>
      </c>
      <c r="D634" s="17" t="s">
        <v>267</v>
      </c>
      <c r="G634" s="98">
        <v>0.66527777777777775</v>
      </c>
      <c r="H634" s="54">
        <v>45489</v>
      </c>
    </row>
    <row r="635" spans="1:8" ht="15.75" customHeight="1">
      <c r="A635" s="16" t="s">
        <v>25</v>
      </c>
      <c r="B635" s="16" t="s">
        <v>188</v>
      </c>
      <c r="C635" s="47" t="s">
        <v>208</v>
      </c>
      <c r="D635" s="17" t="s">
        <v>267</v>
      </c>
      <c r="G635" s="98">
        <v>0.66527777777777775</v>
      </c>
      <c r="H635" s="54">
        <v>45489</v>
      </c>
    </row>
    <row r="636" spans="1:8" ht="15.75" customHeight="1">
      <c r="A636" s="16" t="s">
        <v>26</v>
      </c>
      <c r="B636" s="16" t="s">
        <v>183</v>
      </c>
      <c r="C636" s="45" t="s">
        <v>184</v>
      </c>
      <c r="D636" s="17" t="s">
        <v>207</v>
      </c>
      <c r="G636" s="4">
        <v>0.67708333333333337</v>
      </c>
      <c r="H636" s="54">
        <v>45489</v>
      </c>
    </row>
    <row r="637" spans="1:8" ht="15.75" customHeight="1">
      <c r="A637" s="16" t="s">
        <v>26</v>
      </c>
      <c r="B637" s="16" t="s">
        <v>190</v>
      </c>
      <c r="C637" s="45" t="s">
        <v>184</v>
      </c>
      <c r="D637" s="17" t="s">
        <v>290</v>
      </c>
      <c r="G637" s="4">
        <v>0.67708333333333337</v>
      </c>
      <c r="H637" s="54">
        <v>45489</v>
      </c>
    </row>
    <row r="638" spans="1:8" ht="15.75" customHeight="1">
      <c r="A638" s="16" t="s">
        <v>26</v>
      </c>
      <c r="B638" s="16" t="s">
        <v>188</v>
      </c>
      <c r="C638" s="45" t="s">
        <v>184</v>
      </c>
      <c r="D638" s="17" t="s">
        <v>290</v>
      </c>
      <c r="G638" s="4">
        <v>0.67708333333333337</v>
      </c>
      <c r="H638" s="54">
        <v>45489</v>
      </c>
    </row>
    <row r="639" spans="1:8" ht="15.75" customHeight="1">
      <c r="A639" s="16" t="s">
        <v>149</v>
      </c>
      <c r="B639" s="16" t="s">
        <v>183</v>
      </c>
      <c r="C639" s="86" t="s">
        <v>191</v>
      </c>
      <c r="D639" s="17" t="s">
        <v>267</v>
      </c>
      <c r="G639" s="9">
        <v>0.69791666666666663</v>
      </c>
      <c r="H639" s="54">
        <v>45489</v>
      </c>
    </row>
    <row r="640" spans="1:8" ht="15.75" customHeight="1">
      <c r="A640" s="16" t="s">
        <v>149</v>
      </c>
      <c r="B640" s="16" t="s">
        <v>190</v>
      </c>
      <c r="C640" s="86" t="s">
        <v>191</v>
      </c>
      <c r="D640" s="17" t="s">
        <v>267</v>
      </c>
      <c r="G640" s="9">
        <v>0.69791666666666663</v>
      </c>
      <c r="H640" s="54">
        <v>45489</v>
      </c>
    </row>
    <row r="641" spans="1:8" ht="15.75" customHeight="1">
      <c r="A641" s="16" t="s">
        <v>149</v>
      </c>
      <c r="B641" s="16" t="s">
        <v>188</v>
      </c>
      <c r="C641" s="86" t="s">
        <v>191</v>
      </c>
      <c r="D641" s="17" t="s">
        <v>267</v>
      </c>
      <c r="G641" s="9">
        <v>0.69791666666666663</v>
      </c>
      <c r="H641" s="54">
        <v>45489</v>
      </c>
    </row>
    <row r="642" spans="1:8" ht="15.75" customHeight="1">
      <c r="A642" s="21" t="s">
        <v>1</v>
      </c>
      <c r="B642" s="19"/>
      <c r="C642" s="21" t="s">
        <v>276</v>
      </c>
      <c r="D642" s="21" t="s">
        <v>179</v>
      </c>
      <c r="E642" s="21" t="s">
        <v>180</v>
      </c>
      <c r="F642" s="21" t="s">
        <v>181</v>
      </c>
      <c r="G642" s="21" t="s">
        <v>2</v>
      </c>
      <c r="H642" s="21" t="s">
        <v>3</v>
      </c>
    </row>
    <row r="643" spans="1:8" ht="15.75" customHeight="1">
      <c r="A643" s="16" t="s">
        <v>18</v>
      </c>
      <c r="B643" s="16" t="s">
        <v>183</v>
      </c>
      <c r="C643" s="45" t="s">
        <v>184</v>
      </c>
      <c r="D643" s="17" t="s">
        <v>267</v>
      </c>
      <c r="G643" s="9">
        <v>0.54305555555555551</v>
      </c>
      <c r="H643" s="54">
        <v>45492</v>
      </c>
    </row>
    <row r="644" spans="1:8" ht="15.75" customHeight="1">
      <c r="A644" s="16" t="s">
        <v>18</v>
      </c>
      <c r="B644" s="16" t="s">
        <v>190</v>
      </c>
      <c r="C644" s="45" t="s">
        <v>184</v>
      </c>
      <c r="D644" s="17" t="s">
        <v>267</v>
      </c>
      <c r="F644" s="17" t="s">
        <v>195</v>
      </c>
      <c r="G644" s="9">
        <v>0.54305555555555551</v>
      </c>
      <c r="H644" s="54">
        <v>45492</v>
      </c>
    </row>
    <row r="645" spans="1:8" ht="15.75" customHeight="1">
      <c r="A645" s="16" t="s">
        <v>18</v>
      </c>
      <c r="B645" s="16" t="s">
        <v>188</v>
      </c>
      <c r="C645" s="45" t="s">
        <v>184</v>
      </c>
      <c r="D645" s="17" t="s">
        <v>267</v>
      </c>
      <c r="G645" s="9">
        <v>0.54305555555555551</v>
      </c>
      <c r="H645" s="54">
        <v>45492</v>
      </c>
    </row>
    <row r="646" spans="1:8" ht="15.75" customHeight="1">
      <c r="A646" s="16" t="s">
        <v>55</v>
      </c>
      <c r="B646" s="16" t="s">
        <v>183</v>
      </c>
      <c r="C646" s="47" t="s">
        <v>208</v>
      </c>
      <c r="D646" s="17" t="s">
        <v>267</v>
      </c>
      <c r="G646" s="9">
        <v>0.57986111111111116</v>
      </c>
      <c r="H646" s="54">
        <v>45492</v>
      </c>
    </row>
    <row r="647" spans="1:8" ht="15.75" customHeight="1">
      <c r="A647" s="16" t="s">
        <v>55</v>
      </c>
      <c r="B647" s="16" t="s">
        <v>190</v>
      </c>
      <c r="C647" s="47" t="s">
        <v>208</v>
      </c>
      <c r="D647" s="17" t="s">
        <v>267</v>
      </c>
      <c r="F647" s="17" t="s">
        <v>214</v>
      </c>
      <c r="G647" s="9">
        <v>0.57986111111111116</v>
      </c>
      <c r="H647" s="54">
        <v>45492</v>
      </c>
    </row>
    <row r="648" spans="1:8" ht="15.75" customHeight="1">
      <c r="A648" s="16" t="s">
        <v>55</v>
      </c>
      <c r="B648" s="16" t="s">
        <v>188</v>
      </c>
      <c r="C648" s="47" t="s">
        <v>208</v>
      </c>
      <c r="D648" s="17" t="s">
        <v>267</v>
      </c>
      <c r="G648" s="9">
        <v>0.57986111111111116</v>
      </c>
      <c r="H648" s="54">
        <v>45492</v>
      </c>
    </row>
    <row r="649" spans="1:8" ht="15.75" customHeight="1">
      <c r="A649" s="16" t="s">
        <v>24</v>
      </c>
      <c r="B649" s="16" t="s">
        <v>183</v>
      </c>
      <c r="C649" s="45" t="s">
        <v>184</v>
      </c>
      <c r="D649" s="17" t="s">
        <v>267</v>
      </c>
      <c r="G649" s="9">
        <v>0.63680555555555551</v>
      </c>
      <c r="H649" s="54">
        <v>45492</v>
      </c>
    </row>
    <row r="650" spans="1:8" ht="15.75" customHeight="1">
      <c r="A650" s="16" t="s">
        <v>24</v>
      </c>
      <c r="B650" s="16" t="s">
        <v>190</v>
      </c>
      <c r="C650" s="45" t="s">
        <v>184</v>
      </c>
      <c r="D650" s="17" t="s">
        <v>267</v>
      </c>
      <c r="F650" s="17" t="s">
        <v>214</v>
      </c>
      <c r="G650" s="9">
        <v>0.63680555555555551</v>
      </c>
      <c r="H650" s="54">
        <v>45492</v>
      </c>
    </row>
    <row r="651" spans="1:8" ht="15.75" customHeight="1">
      <c r="A651" s="16" t="s">
        <v>24</v>
      </c>
      <c r="B651" s="16" t="s">
        <v>188</v>
      </c>
      <c r="C651" s="45" t="s">
        <v>184</v>
      </c>
      <c r="D651" s="17" t="s">
        <v>267</v>
      </c>
      <c r="G651" s="9">
        <v>0.63680555555555551</v>
      </c>
      <c r="H651" s="54">
        <v>45492</v>
      </c>
    </row>
    <row r="652" spans="1:8" ht="15.75" customHeight="1">
      <c r="A652" s="21" t="s">
        <v>1</v>
      </c>
      <c r="B652" s="19"/>
      <c r="C652" s="21" t="s">
        <v>276</v>
      </c>
      <c r="D652" s="21" t="s">
        <v>179</v>
      </c>
      <c r="E652" s="21" t="s">
        <v>180</v>
      </c>
      <c r="F652" s="21" t="s">
        <v>181</v>
      </c>
      <c r="G652" s="21" t="s">
        <v>2</v>
      </c>
      <c r="H652" s="21" t="s">
        <v>3</v>
      </c>
    </row>
    <row r="653" spans="1:8" ht="15.75" customHeight="1">
      <c r="A653" s="16" t="s">
        <v>4</v>
      </c>
      <c r="B653" s="16" t="s">
        <v>183</v>
      </c>
      <c r="C653" s="86" t="s">
        <v>191</v>
      </c>
      <c r="D653" s="17"/>
      <c r="G653" s="4">
        <v>0.3576388888888889</v>
      </c>
      <c r="H653" s="54">
        <v>45497</v>
      </c>
    </row>
    <row r="654" spans="1:8" ht="15.75" customHeight="1">
      <c r="A654" s="16" t="s">
        <v>4</v>
      </c>
      <c r="B654" s="16" t="s">
        <v>190</v>
      </c>
      <c r="C654" s="86" t="s">
        <v>191</v>
      </c>
      <c r="D654" s="17"/>
      <c r="F654" t="s">
        <v>187</v>
      </c>
      <c r="G654" s="4">
        <v>0.3576388888888889</v>
      </c>
      <c r="H654" s="54">
        <v>45497</v>
      </c>
    </row>
    <row r="655" spans="1:8" ht="15.75" customHeight="1">
      <c r="A655" s="16" t="s">
        <v>4</v>
      </c>
      <c r="B655" s="16" t="s">
        <v>188</v>
      </c>
      <c r="C655" s="86" t="s">
        <v>191</v>
      </c>
      <c r="D655" s="17"/>
      <c r="G655" s="4">
        <v>0.3576388888888889</v>
      </c>
      <c r="H655" s="54">
        <v>45497</v>
      </c>
    </row>
    <row r="656" spans="1:8" ht="15.75" customHeight="1">
      <c r="A656" s="16" t="s">
        <v>5</v>
      </c>
      <c r="B656" s="16" t="s">
        <v>183</v>
      </c>
      <c r="C656" s="86" t="s">
        <v>191</v>
      </c>
      <c r="D656" s="17" t="s">
        <v>760</v>
      </c>
      <c r="G656" s="9">
        <v>0.36944444444444446</v>
      </c>
      <c r="H656" s="54">
        <v>45497</v>
      </c>
    </row>
    <row r="657" spans="1:9" ht="15.75" customHeight="1">
      <c r="A657" s="16" t="s">
        <v>5</v>
      </c>
      <c r="B657" s="16" t="s">
        <v>190</v>
      </c>
      <c r="C657" s="86" t="s">
        <v>191</v>
      </c>
      <c r="D657" s="17" t="s">
        <v>761</v>
      </c>
      <c r="F657" t="s">
        <v>187</v>
      </c>
      <c r="G657" s="9">
        <v>0.36944444444444446</v>
      </c>
      <c r="H657" s="54">
        <v>45497</v>
      </c>
      <c r="I657" s="17" t="s">
        <v>762</v>
      </c>
    </row>
    <row r="658" spans="1:9" ht="15.75" customHeight="1">
      <c r="A658" s="16" t="s">
        <v>5</v>
      </c>
      <c r="B658" s="16" t="s">
        <v>188</v>
      </c>
      <c r="C658" s="86" t="s">
        <v>191</v>
      </c>
      <c r="D658" s="17" t="s">
        <v>755</v>
      </c>
      <c r="G658" s="9">
        <v>0.36944444444444446</v>
      </c>
      <c r="H658" s="54">
        <v>45497</v>
      </c>
    </row>
    <row r="659" spans="1:9" ht="15.75" customHeight="1">
      <c r="A659" s="16" t="s">
        <v>7</v>
      </c>
      <c r="B659" s="16" t="s">
        <v>183</v>
      </c>
      <c r="C659" s="86" t="s">
        <v>191</v>
      </c>
      <c r="D659" s="17" t="s">
        <v>233</v>
      </c>
      <c r="G659" s="98">
        <v>0.39583333333333331</v>
      </c>
      <c r="H659" s="54">
        <v>45497</v>
      </c>
    </row>
    <row r="660" spans="1:9" ht="15.75" customHeight="1">
      <c r="A660" s="16" t="s">
        <v>7</v>
      </c>
      <c r="B660" s="16" t="s">
        <v>190</v>
      </c>
      <c r="C660" s="86" t="s">
        <v>191</v>
      </c>
      <c r="D660" s="17" t="s">
        <v>290</v>
      </c>
      <c r="E660">
        <v>0.5</v>
      </c>
      <c r="F660" t="s">
        <v>214</v>
      </c>
      <c r="G660" s="98">
        <v>0.39583333333333331</v>
      </c>
      <c r="H660" s="54">
        <v>45497</v>
      </c>
    </row>
    <row r="661" spans="1:9" ht="15.75" customHeight="1">
      <c r="A661" s="16" t="s">
        <v>7</v>
      </c>
      <c r="B661" s="16" t="s">
        <v>188</v>
      </c>
      <c r="C661" s="86" t="s">
        <v>191</v>
      </c>
      <c r="D661" s="17" t="s">
        <v>229</v>
      </c>
      <c r="G661" s="98">
        <v>0.39583333333333331</v>
      </c>
      <c r="H661" s="54">
        <v>45497</v>
      </c>
    </row>
    <row r="662" spans="1:9" ht="15.75" customHeight="1">
      <c r="A662" s="16" t="s">
        <v>8</v>
      </c>
      <c r="B662" s="16" t="s">
        <v>183</v>
      </c>
      <c r="C662" s="45" t="s">
        <v>184</v>
      </c>
      <c r="D662" s="17" t="s">
        <v>267</v>
      </c>
      <c r="G662" s="4">
        <v>0.41249999999999998</v>
      </c>
      <c r="H662" s="54">
        <v>45497</v>
      </c>
    </row>
    <row r="663" spans="1:9" ht="15.75" customHeight="1">
      <c r="A663" s="16" t="s">
        <v>8</v>
      </c>
      <c r="B663" s="16" t="s">
        <v>190</v>
      </c>
      <c r="C663" s="45" t="s">
        <v>184</v>
      </c>
      <c r="D663" s="17" t="s">
        <v>267</v>
      </c>
      <c r="E663">
        <f>AVERAGE(5.52, 5.2,5.19,5.42,5.74)</f>
        <v>5.4139999999999997</v>
      </c>
      <c r="F663" t="s">
        <v>214</v>
      </c>
      <c r="G663" s="4">
        <v>0.41249999999999998</v>
      </c>
      <c r="H663" s="54">
        <v>45497</v>
      </c>
      <c r="I663" s="17" t="s">
        <v>770</v>
      </c>
    </row>
    <row r="664" spans="1:9" ht="15.75" customHeight="1">
      <c r="A664" s="16" t="s">
        <v>8</v>
      </c>
      <c r="B664" s="16" t="s">
        <v>188</v>
      </c>
      <c r="C664" s="45" t="s">
        <v>184</v>
      </c>
      <c r="D664" s="17" t="s">
        <v>267</v>
      </c>
      <c r="G664" s="4">
        <v>0.41249999999999998</v>
      </c>
      <c r="H664" s="54">
        <v>45497</v>
      </c>
    </row>
    <row r="665" spans="1:9" ht="15.75" customHeight="1">
      <c r="A665" s="16" t="s">
        <v>9</v>
      </c>
      <c r="B665" s="16" t="s">
        <v>183</v>
      </c>
      <c r="C665" s="45" t="s">
        <v>184</v>
      </c>
      <c r="D665" s="17" t="s">
        <v>755</v>
      </c>
      <c r="G665" s="98">
        <v>0.42986111111111114</v>
      </c>
      <c r="H665" s="54">
        <v>45497</v>
      </c>
    </row>
    <row r="666" spans="1:9" ht="15.75" customHeight="1">
      <c r="A666" s="16" t="s">
        <v>9</v>
      </c>
      <c r="B666" s="16" t="s">
        <v>190</v>
      </c>
      <c r="C666" s="45" t="s">
        <v>184</v>
      </c>
      <c r="D666" s="17" t="s">
        <v>267</v>
      </c>
      <c r="F666" t="s">
        <v>195</v>
      </c>
      <c r="G666" s="98">
        <v>0.42986111111111114</v>
      </c>
      <c r="H666" s="54">
        <v>45497</v>
      </c>
    </row>
    <row r="667" spans="1:9" ht="15.75" customHeight="1">
      <c r="A667" s="16" t="s">
        <v>9</v>
      </c>
      <c r="B667" s="16" t="s">
        <v>188</v>
      </c>
      <c r="C667" s="45" t="s">
        <v>184</v>
      </c>
      <c r="D667" s="17" t="s">
        <v>267</v>
      </c>
      <c r="G667" s="98">
        <v>0.42986111111111114</v>
      </c>
      <c r="H667" s="54">
        <v>45497</v>
      </c>
    </row>
    <row r="668" spans="1:9" ht="15.75" customHeight="1">
      <c r="A668" s="16" t="s">
        <v>12</v>
      </c>
      <c r="B668" s="16" t="s">
        <v>183</v>
      </c>
      <c r="C668" s="86" t="s">
        <v>191</v>
      </c>
      <c r="D668" s="17" t="s">
        <v>756</v>
      </c>
      <c r="G668" s="98">
        <v>0.4465277777777778</v>
      </c>
      <c r="H668" s="54">
        <v>45497</v>
      </c>
    </row>
    <row r="669" spans="1:9" ht="15.75" customHeight="1">
      <c r="A669" s="16" t="s">
        <v>12</v>
      </c>
      <c r="B669" s="16" t="s">
        <v>190</v>
      </c>
      <c r="C669" s="86" t="s">
        <v>191</v>
      </c>
      <c r="D669" s="17" t="s">
        <v>757</v>
      </c>
      <c r="F669" t="s">
        <v>214</v>
      </c>
      <c r="G669" s="98">
        <v>0.4465277777777778</v>
      </c>
      <c r="H669" s="54">
        <v>45497</v>
      </c>
    </row>
    <row r="670" spans="1:9" ht="15.75" customHeight="1">
      <c r="A670" s="16" t="s">
        <v>12</v>
      </c>
      <c r="B670" s="16" t="s">
        <v>188</v>
      </c>
      <c r="C670" s="86" t="s">
        <v>191</v>
      </c>
      <c r="D670" s="17"/>
      <c r="G670" s="98">
        <v>0.4465277777777778</v>
      </c>
      <c r="H670" s="54">
        <v>45497</v>
      </c>
    </row>
    <row r="671" spans="1:9" ht="15.75" customHeight="1">
      <c r="A671" s="16" t="s">
        <v>14</v>
      </c>
      <c r="B671" s="16" t="s">
        <v>183</v>
      </c>
      <c r="C671" s="45" t="s">
        <v>184</v>
      </c>
      <c r="D671" s="17" t="s">
        <v>758</v>
      </c>
      <c r="G671" s="98">
        <v>0.46319444444444446</v>
      </c>
      <c r="H671" s="54">
        <v>45497</v>
      </c>
    </row>
    <row r="672" spans="1:9" ht="15.75" customHeight="1">
      <c r="A672" s="16" t="s">
        <v>14</v>
      </c>
      <c r="B672" s="16" t="s">
        <v>190</v>
      </c>
      <c r="C672" s="45" t="s">
        <v>184</v>
      </c>
      <c r="D672" s="17" t="s">
        <v>757</v>
      </c>
      <c r="F672" t="s">
        <v>214</v>
      </c>
      <c r="G672" s="98">
        <v>0.46319444444444446</v>
      </c>
      <c r="H672" s="54">
        <v>45497</v>
      </c>
    </row>
    <row r="673" spans="1:9" ht="15.75" customHeight="1">
      <c r="A673" s="16" t="s">
        <v>14</v>
      </c>
      <c r="B673" s="16" t="s">
        <v>188</v>
      </c>
      <c r="C673" s="45" t="s">
        <v>184</v>
      </c>
      <c r="D673" s="17" t="s">
        <v>757</v>
      </c>
      <c r="G673" s="98">
        <v>0.46319444444444446</v>
      </c>
      <c r="H673" s="54">
        <v>45497</v>
      </c>
    </row>
    <row r="674" spans="1:9" ht="15.75" customHeight="1">
      <c r="A674" s="16" t="s">
        <v>203</v>
      </c>
      <c r="B674" s="16" t="s">
        <v>183</v>
      </c>
      <c r="C674" s="86" t="s">
        <v>191</v>
      </c>
      <c r="D674" s="17" t="s">
        <v>758</v>
      </c>
      <c r="G674" s="98">
        <v>0.47222222222222221</v>
      </c>
      <c r="H674" s="54">
        <v>45497</v>
      </c>
    </row>
    <row r="675" spans="1:9" ht="15.75" customHeight="1">
      <c r="A675" s="16" t="s">
        <v>203</v>
      </c>
      <c r="B675" s="16" t="s">
        <v>190</v>
      </c>
      <c r="C675" s="86" t="s">
        <v>191</v>
      </c>
      <c r="D675" s="17" t="s">
        <v>757</v>
      </c>
      <c r="F675" t="s">
        <v>214</v>
      </c>
      <c r="G675" s="98">
        <v>0.47222222222222221</v>
      </c>
      <c r="H675" s="54">
        <v>45497</v>
      </c>
    </row>
    <row r="676" spans="1:9" ht="15.75" customHeight="1">
      <c r="A676" s="16" t="s">
        <v>203</v>
      </c>
      <c r="B676" s="16" t="s">
        <v>188</v>
      </c>
      <c r="C676" s="86" t="s">
        <v>191</v>
      </c>
      <c r="D676" s="17" t="s">
        <v>782</v>
      </c>
      <c r="G676" s="98">
        <v>0.47222222222222221</v>
      </c>
      <c r="H676" s="54">
        <v>45497</v>
      </c>
    </row>
    <row r="677" spans="1:9" ht="15.75" customHeight="1">
      <c r="A677" s="16" t="s">
        <v>17</v>
      </c>
      <c r="B677" s="16" t="s">
        <v>183</v>
      </c>
      <c r="C677" s="86" t="s">
        <v>191</v>
      </c>
      <c r="D677" s="17" t="s">
        <v>758</v>
      </c>
      <c r="G677" s="4">
        <v>0.48958333333333331</v>
      </c>
      <c r="H677" s="54">
        <v>45497</v>
      </c>
    </row>
    <row r="678" spans="1:9" ht="15.75" customHeight="1">
      <c r="A678" s="16" t="s">
        <v>17</v>
      </c>
      <c r="B678" s="16" t="s">
        <v>190</v>
      </c>
      <c r="C678" s="86" t="s">
        <v>191</v>
      </c>
      <c r="D678" s="17" t="s">
        <v>786</v>
      </c>
      <c r="E678" s="17" t="s">
        <v>787</v>
      </c>
      <c r="F678" t="s">
        <v>214</v>
      </c>
      <c r="G678" s="4">
        <v>0.48958333333333331</v>
      </c>
      <c r="H678" s="54">
        <v>45497</v>
      </c>
    </row>
    <row r="679" spans="1:9" ht="15.75" customHeight="1">
      <c r="A679" s="16" t="s">
        <v>17</v>
      </c>
      <c r="B679" s="16" t="s">
        <v>188</v>
      </c>
      <c r="C679" s="86" t="s">
        <v>191</v>
      </c>
      <c r="D679" s="17" t="s">
        <v>267</v>
      </c>
      <c r="G679" s="4">
        <v>0.48958333333333331</v>
      </c>
      <c r="H679" s="54">
        <v>45497</v>
      </c>
    </row>
    <row r="680" spans="1:9" ht="15.75" customHeight="1">
      <c r="A680" s="16" t="s">
        <v>18</v>
      </c>
      <c r="B680" s="16" t="s">
        <v>183</v>
      </c>
      <c r="C680" s="86" t="s">
        <v>191</v>
      </c>
      <c r="D680" s="17" t="s">
        <v>267</v>
      </c>
      <c r="G680" s="98">
        <v>0.51875000000000004</v>
      </c>
      <c r="H680" s="54">
        <v>45497</v>
      </c>
    </row>
    <row r="681" spans="1:9" ht="15.75" customHeight="1">
      <c r="A681" s="16" t="s">
        <v>18</v>
      </c>
      <c r="B681" s="16" t="s">
        <v>190</v>
      </c>
      <c r="C681" s="86" t="s">
        <v>191</v>
      </c>
      <c r="D681" s="17" t="s">
        <v>267</v>
      </c>
      <c r="F681" t="s">
        <v>214</v>
      </c>
      <c r="G681" s="98">
        <v>0.51875000000000004</v>
      </c>
      <c r="H681" s="54">
        <v>45497</v>
      </c>
      <c r="I681" s="17" t="s">
        <v>789</v>
      </c>
    </row>
    <row r="682" spans="1:9" ht="15.75" customHeight="1">
      <c r="A682" s="16" t="s">
        <v>18</v>
      </c>
      <c r="B682" s="16" t="s">
        <v>188</v>
      </c>
      <c r="C682" s="86" t="s">
        <v>191</v>
      </c>
      <c r="D682" s="17" t="s">
        <v>267</v>
      </c>
      <c r="G682" s="98">
        <v>0.51875000000000004</v>
      </c>
      <c r="H682" s="54">
        <v>45497</v>
      </c>
    </row>
    <row r="683" spans="1:9" ht="15.75" customHeight="1">
      <c r="A683" s="16" t="s">
        <v>55</v>
      </c>
      <c r="B683" s="16" t="s">
        <v>183</v>
      </c>
      <c r="C683" s="47" t="s">
        <v>208</v>
      </c>
      <c r="D683" s="17" t="s">
        <v>267</v>
      </c>
      <c r="G683" s="98">
        <v>0.52986111111111112</v>
      </c>
      <c r="H683" s="54">
        <v>45497</v>
      </c>
    </row>
    <row r="684" spans="1:9" ht="15.75" customHeight="1">
      <c r="A684" s="16" t="s">
        <v>55</v>
      </c>
      <c r="B684" s="16" t="s">
        <v>190</v>
      </c>
      <c r="C684" s="47" t="s">
        <v>208</v>
      </c>
      <c r="D684" s="17" t="s">
        <v>267</v>
      </c>
      <c r="F684" t="s">
        <v>214</v>
      </c>
      <c r="G684" s="98">
        <v>0.52986111111111112</v>
      </c>
      <c r="H684" s="54">
        <v>45497</v>
      </c>
    </row>
    <row r="685" spans="1:9" ht="15.75" customHeight="1">
      <c r="A685" s="16" t="s">
        <v>55</v>
      </c>
      <c r="B685" s="16" t="s">
        <v>188</v>
      </c>
      <c r="C685" s="47" t="s">
        <v>208</v>
      </c>
      <c r="D685" s="17" t="s">
        <v>267</v>
      </c>
      <c r="G685" s="98">
        <v>0.52986111111111112</v>
      </c>
      <c r="H685" s="54">
        <v>45497</v>
      </c>
    </row>
    <row r="686" spans="1:9" ht="15.75" customHeight="1">
      <c r="A686" s="16" t="s">
        <v>217</v>
      </c>
      <c r="B686" s="16" t="s">
        <v>183</v>
      </c>
      <c r="C686" s="86" t="s">
        <v>191</v>
      </c>
      <c r="D686" s="17" t="s">
        <v>207</v>
      </c>
      <c r="G686" s="98">
        <v>0.54722222222222228</v>
      </c>
      <c r="H686" s="54">
        <v>45497</v>
      </c>
    </row>
    <row r="687" spans="1:9" ht="15.75" customHeight="1">
      <c r="A687" s="16" t="s">
        <v>217</v>
      </c>
      <c r="B687" s="16" t="s">
        <v>190</v>
      </c>
      <c r="C687" s="86" t="s">
        <v>191</v>
      </c>
      <c r="D687" s="17" t="s">
        <v>267</v>
      </c>
      <c r="F687" t="s">
        <v>520</v>
      </c>
      <c r="G687" s="98">
        <v>0.54722222222222228</v>
      </c>
      <c r="H687" s="54">
        <v>45497</v>
      </c>
      <c r="I687" s="17" t="s">
        <v>791</v>
      </c>
    </row>
    <row r="688" spans="1:9" ht="15.75" customHeight="1">
      <c r="A688" s="16" t="s">
        <v>217</v>
      </c>
      <c r="B688" s="16" t="s">
        <v>188</v>
      </c>
      <c r="C688" s="86" t="s">
        <v>191</v>
      </c>
      <c r="D688" s="17" t="s">
        <v>267</v>
      </c>
      <c r="G688" s="98">
        <v>0.54722222222222228</v>
      </c>
      <c r="H688" s="54">
        <v>45497</v>
      </c>
    </row>
    <row r="689" spans="1:8" ht="15.75" customHeight="1">
      <c r="A689" s="16" t="s">
        <v>21</v>
      </c>
      <c r="B689" s="16" t="s">
        <v>183</v>
      </c>
      <c r="C689" s="86" t="s">
        <v>191</v>
      </c>
      <c r="D689" s="17" t="s">
        <v>267</v>
      </c>
      <c r="G689" s="98">
        <v>0.58194444444444449</v>
      </c>
      <c r="H689" s="54">
        <v>45497</v>
      </c>
    </row>
    <row r="690" spans="1:8" ht="15.75" customHeight="1">
      <c r="A690" s="16" t="s">
        <v>21</v>
      </c>
      <c r="B690" s="16" t="s">
        <v>190</v>
      </c>
      <c r="C690" s="86" t="s">
        <v>191</v>
      </c>
      <c r="D690" s="17" t="s">
        <v>267</v>
      </c>
      <c r="G690" s="98">
        <v>0.58194444444444449</v>
      </c>
      <c r="H690" s="54">
        <v>45497</v>
      </c>
    </row>
    <row r="691" spans="1:8" ht="15.75" customHeight="1">
      <c r="A691" s="16" t="s">
        <v>21</v>
      </c>
      <c r="B691" s="16" t="s">
        <v>188</v>
      </c>
      <c r="C691" s="86" t="s">
        <v>191</v>
      </c>
      <c r="D691" s="17" t="s">
        <v>267</v>
      </c>
      <c r="G691" s="98">
        <v>0.58194444444444449</v>
      </c>
      <c r="H691" s="54">
        <v>45497</v>
      </c>
    </row>
    <row r="692" spans="1:8" ht="15.75" customHeight="1">
      <c r="A692" s="16" t="s">
        <v>22</v>
      </c>
      <c r="B692" s="16" t="s">
        <v>183</v>
      </c>
      <c r="C692" s="86" t="s">
        <v>191</v>
      </c>
      <c r="D692" s="17" t="s">
        <v>267</v>
      </c>
      <c r="G692" s="98">
        <v>0.6</v>
      </c>
      <c r="H692" s="54">
        <v>45497</v>
      </c>
    </row>
    <row r="693" spans="1:8" ht="15.75" customHeight="1">
      <c r="A693" s="16" t="s">
        <v>22</v>
      </c>
      <c r="B693" s="16" t="s">
        <v>190</v>
      </c>
      <c r="C693" s="86" t="s">
        <v>191</v>
      </c>
      <c r="D693" s="17" t="s">
        <v>267</v>
      </c>
      <c r="F693" s="17" t="s">
        <v>795</v>
      </c>
      <c r="G693" s="98">
        <v>0.6</v>
      </c>
      <c r="H693" s="54">
        <v>45497</v>
      </c>
    </row>
    <row r="694" spans="1:8" ht="15.75" customHeight="1">
      <c r="A694" s="16" t="s">
        <v>22</v>
      </c>
      <c r="B694" s="16" t="s">
        <v>188</v>
      </c>
      <c r="C694" s="86" t="s">
        <v>191</v>
      </c>
      <c r="D694" s="17" t="s">
        <v>267</v>
      </c>
      <c r="G694" s="98">
        <v>0.6</v>
      </c>
      <c r="H694" s="54">
        <v>45497</v>
      </c>
    </row>
    <row r="695" spans="1:8" ht="15.75" customHeight="1">
      <c r="A695" s="16" t="s">
        <v>24</v>
      </c>
      <c r="B695" s="16" t="s">
        <v>183</v>
      </c>
      <c r="C695" s="86" t="s">
        <v>191</v>
      </c>
      <c r="D695" s="17" t="s">
        <v>267</v>
      </c>
      <c r="G695" s="98">
        <v>0.6118055555555556</v>
      </c>
      <c r="H695" s="54">
        <v>45497</v>
      </c>
    </row>
    <row r="696" spans="1:8" ht="15.75" customHeight="1">
      <c r="A696" s="16" t="s">
        <v>24</v>
      </c>
      <c r="B696" s="16" t="s">
        <v>190</v>
      </c>
      <c r="C696" s="86" t="s">
        <v>191</v>
      </c>
      <c r="D696" s="17" t="s">
        <v>267</v>
      </c>
      <c r="F696" t="s">
        <v>214</v>
      </c>
      <c r="G696" s="98">
        <v>0.6118055555555556</v>
      </c>
      <c r="H696" s="54">
        <v>45497</v>
      </c>
    </row>
    <row r="697" spans="1:8" ht="15.75" customHeight="1">
      <c r="A697" s="16" t="s">
        <v>24</v>
      </c>
      <c r="B697" s="16" t="s">
        <v>188</v>
      </c>
      <c r="C697" s="86" t="s">
        <v>191</v>
      </c>
      <c r="D697" s="17" t="s">
        <v>267</v>
      </c>
      <c r="G697" s="98">
        <v>0.6118055555555556</v>
      </c>
      <c r="H697" s="54">
        <v>45497</v>
      </c>
    </row>
    <row r="698" spans="1:8" ht="15.75" customHeight="1">
      <c r="A698" s="16" t="s">
        <v>25</v>
      </c>
      <c r="B698" s="16" t="s">
        <v>183</v>
      </c>
      <c r="C698" s="47" t="s">
        <v>208</v>
      </c>
      <c r="D698" s="17" t="s">
        <v>267</v>
      </c>
      <c r="G698" s="98">
        <v>0.6333333333333333</v>
      </c>
      <c r="H698" s="54">
        <v>45497</v>
      </c>
    </row>
    <row r="699" spans="1:8" ht="15.75" customHeight="1">
      <c r="A699" s="16" t="s">
        <v>25</v>
      </c>
      <c r="B699" s="16" t="s">
        <v>190</v>
      </c>
      <c r="C699" s="47" t="s">
        <v>208</v>
      </c>
      <c r="D699" s="17" t="s">
        <v>267</v>
      </c>
      <c r="G699" s="98">
        <v>0.6333333333333333</v>
      </c>
      <c r="H699" s="54">
        <v>45497</v>
      </c>
    </row>
    <row r="700" spans="1:8" ht="15.75" customHeight="1">
      <c r="A700" s="16" t="s">
        <v>25</v>
      </c>
      <c r="B700" s="16" t="s">
        <v>188</v>
      </c>
      <c r="C700" s="47" t="s">
        <v>208</v>
      </c>
      <c r="D700" s="17" t="s">
        <v>267</v>
      </c>
      <c r="G700" s="98">
        <v>0.6333333333333333</v>
      </c>
      <c r="H700" s="54">
        <v>45497</v>
      </c>
    </row>
    <row r="701" spans="1:8" ht="15.75" customHeight="1">
      <c r="A701" s="16" t="s">
        <v>26</v>
      </c>
      <c r="B701" s="16" t="s">
        <v>183</v>
      </c>
      <c r="C701" s="86" t="s">
        <v>191</v>
      </c>
      <c r="D701" s="17" t="s">
        <v>280</v>
      </c>
      <c r="G701" s="4">
        <v>0.64583333333333337</v>
      </c>
      <c r="H701" s="54">
        <v>45497</v>
      </c>
    </row>
    <row r="702" spans="1:8" ht="15.75" customHeight="1">
      <c r="A702" s="16" t="s">
        <v>26</v>
      </c>
      <c r="B702" s="16" t="s">
        <v>190</v>
      </c>
      <c r="C702" s="86" t="s">
        <v>191</v>
      </c>
      <c r="D702" s="17" t="s">
        <v>290</v>
      </c>
      <c r="G702" s="4">
        <v>0.64583333333333337</v>
      </c>
      <c r="H702" s="54">
        <v>45497</v>
      </c>
    </row>
    <row r="703" spans="1:8" ht="15.75" customHeight="1">
      <c r="A703" s="16" t="s">
        <v>26</v>
      </c>
      <c r="B703" s="16" t="s">
        <v>188</v>
      </c>
      <c r="C703" s="86" t="s">
        <v>191</v>
      </c>
      <c r="D703" s="17" t="s">
        <v>290</v>
      </c>
      <c r="G703" s="4">
        <v>0.64583333333333337</v>
      </c>
      <c r="H703" s="54">
        <v>45497</v>
      </c>
    </row>
    <row r="704" spans="1:8" ht="15.75" customHeight="1">
      <c r="A704" s="16" t="s">
        <v>149</v>
      </c>
      <c r="B704" s="16" t="s">
        <v>183</v>
      </c>
      <c r="C704" s="45" t="s">
        <v>184</v>
      </c>
      <c r="D704" s="17" t="s">
        <v>267</v>
      </c>
      <c r="G704" s="9">
        <v>0.66527777777777775</v>
      </c>
      <c r="H704" s="54">
        <v>45497</v>
      </c>
    </row>
    <row r="705" spans="1:8" ht="15.75" customHeight="1">
      <c r="A705" s="16" t="s">
        <v>149</v>
      </c>
      <c r="B705" s="16" t="s">
        <v>190</v>
      </c>
      <c r="C705" s="45" t="s">
        <v>184</v>
      </c>
      <c r="D705" s="17" t="s">
        <v>267</v>
      </c>
      <c r="G705" s="9">
        <v>0.66527777777777775</v>
      </c>
      <c r="H705" s="54">
        <v>45497</v>
      </c>
    </row>
    <row r="706" spans="1:8" ht="15.75" customHeight="1">
      <c r="A706" s="16" t="s">
        <v>149</v>
      </c>
      <c r="B706" s="16" t="s">
        <v>188</v>
      </c>
      <c r="C706" s="45" t="s">
        <v>184</v>
      </c>
      <c r="D706" s="17" t="s">
        <v>267</v>
      </c>
      <c r="G706" s="9">
        <v>0.66527777777777775</v>
      </c>
      <c r="H706" s="54">
        <v>45497</v>
      </c>
    </row>
    <row r="707" spans="1:8" ht="15.75" customHeight="1">
      <c r="A707" s="21" t="s">
        <v>1</v>
      </c>
      <c r="B707" s="19"/>
      <c r="C707" s="21" t="s">
        <v>276</v>
      </c>
      <c r="D707" s="21" t="s">
        <v>179</v>
      </c>
      <c r="E707" s="21" t="s">
        <v>180</v>
      </c>
      <c r="F707" s="21" t="s">
        <v>181</v>
      </c>
      <c r="G707" s="21" t="s">
        <v>2</v>
      </c>
      <c r="H707" s="21" t="s">
        <v>3</v>
      </c>
    </row>
    <row r="708" spans="1:8" ht="15.75" customHeight="1">
      <c r="A708" s="16" t="s">
        <v>4</v>
      </c>
      <c r="B708" s="16" t="s">
        <v>183</v>
      </c>
      <c r="C708" s="45" t="s">
        <v>184</v>
      </c>
      <c r="D708" s="17" t="s">
        <v>801</v>
      </c>
      <c r="G708" s="4">
        <v>0.35208333333333336</v>
      </c>
      <c r="H708" s="54">
        <v>45503</v>
      </c>
    </row>
    <row r="709" spans="1:8" ht="15.75" customHeight="1">
      <c r="A709" s="16" t="s">
        <v>4</v>
      </c>
      <c r="B709" s="16" t="s">
        <v>190</v>
      </c>
      <c r="C709" s="45" t="s">
        <v>184</v>
      </c>
      <c r="D709" s="17" t="s">
        <v>267</v>
      </c>
      <c r="G709" s="4">
        <v>0.35208333333333336</v>
      </c>
      <c r="H709" s="54">
        <v>45503</v>
      </c>
    </row>
    <row r="710" spans="1:8" ht="15.75" customHeight="1">
      <c r="A710" s="16" t="s">
        <v>4</v>
      </c>
      <c r="B710" s="16" t="s">
        <v>188</v>
      </c>
      <c r="C710" s="45" t="s">
        <v>184</v>
      </c>
      <c r="D710" s="17" t="s">
        <v>267</v>
      </c>
      <c r="G710" s="4">
        <v>0.35208333333333336</v>
      </c>
      <c r="H710" s="54">
        <v>45503</v>
      </c>
    </row>
    <row r="711" spans="1:8" ht="15.75" customHeight="1">
      <c r="A711" s="16" t="s">
        <v>5</v>
      </c>
      <c r="B711" s="16" t="s">
        <v>183</v>
      </c>
      <c r="C711" s="45" t="s">
        <v>184</v>
      </c>
      <c r="D711" s="17" t="s">
        <v>802</v>
      </c>
      <c r="G711" s="9">
        <v>0.37777777777777777</v>
      </c>
      <c r="H711" s="54">
        <v>45503</v>
      </c>
    </row>
    <row r="712" spans="1:8" ht="15.75" customHeight="1">
      <c r="A712" s="16" t="s">
        <v>5</v>
      </c>
      <c r="B712" s="16" t="s">
        <v>190</v>
      </c>
      <c r="C712" s="45" t="s">
        <v>184</v>
      </c>
      <c r="D712" s="17" t="s">
        <v>222</v>
      </c>
      <c r="F712" t="s">
        <v>187</v>
      </c>
      <c r="G712" s="9">
        <v>0.37777777777777777</v>
      </c>
      <c r="H712" s="54">
        <v>45503</v>
      </c>
    </row>
    <row r="713" spans="1:8" ht="15.75" customHeight="1">
      <c r="A713" s="16" t="s">
        <v>5</v>
      </c>
      <c r="B713" s="16" t="s">
        <v>188</v>
      </c>
      <c r="C713" s="45" t="s">
        <v>184</v>
      </c>
      <c r="D713" s="17" t="s">
        <v>755</v>
      </c>
      <c r="G713" s="9">
        <v>0.37777777777777777</v>
      </c>
      <c r="H713" s="54">
        <v>45503</v>
      </c>
    </row>
    <row r="714" spans="1:8" ht="15.75" customHeight="1">
      <c r="A714" s="16" t="s">
        <v>7</v>
      </c>
      <c r="B714" s="16" t="s">
        <v>183</v>
      </c>
      <c r="C714" s="86" t="s">
        <v>191</v>
      </c>
      <c r="D714" s="17" t="s">
        <v>233</v>
      </c>
      <c r="G714" s="4">
        <v>0.40069444444444446</v>
      </c>
      <c r="H714" s="54">
        <v>45503</v>
      </c>
    </row>
    <row r="715" spans="1:8" ht="15.75" customHeight="1">
      <c r="A715" s="16" t="s">
        <v>7</v>
      </c>
      <c r="B715" s="16" t="s">
        <v>190</v>
      </c>
      <c r="C715" s="86" t="s">
        <v>191</v>
      </c>
      <c r="D715" s="17" t="s">
        <v>290</v>
      </c>
      <c r="F715" t="s">
        <v>214</v>
      </c>
      <c r="G715" s="4">
        <v>0.40069444444444446</v>
      </c>
      <c r="H715" s="54">
        <v>45503</v>
      </c>
    </row>
    <row r="716" spans="1:8" ht="15.75" customHeight="1">
      <c r="A716" s="16" t="s">
        <v>7</v>
      </c>
      <c r="B716" s="16" t="s">
        <v>188</v>
      </c>
      <c r="C716" s="86" t="s">
        <v>191</v>
      </c>
      <c r="D716" s="17" t="s">
        <v>280</v>
      </c>
      <c r="G716" s="4">
        <v>0.40069444444444446</v>
      </c>
      <c r="H716" s="54">
        <v>45503</v>
      </c>
    </row>
    <row r="717" spans="1:8" ht="15.75" customHeight="1">
      <c r="A717" s="16" t="s">
        <v>8</v>
      </c>
      <c r="B717" s="16" t="s">
        <v>183</v>
      </c>
      <c r="C717" s="45" t="s">
        <v>184</v>
      </c>
      <c r="D717" s="17" t="s">
        <v>267</v>
      </c>
      <c r="G717" s="4">
        <v>0.41875000000000001</v>
      </c>
      <c r="H717" s="54">
        <v>45503</v>
      </c>
    </row>
    <row r="718" spans="1:8" ht="15.75" customHeight="1">
      <c r="A718" s="16" t="s">
        <v>8</v>
      </c>
      <c r="B718" s="16" t="s">
        <v>190</v>
      </c>
      <c r="C718" s="45" t="s">
        <v>184</v>
      </c>
      <c r="D718" s="17" t="s">
        <v>267</v>
      </c>
      <c r="G718" s="4">
        <v>0.41875000000000001</v>
      </c>
      <c r="H718" s="54">
        <v>45503</v>
      </c>
    </row>
    <row r="719" spans="1:8" ht="15.75" customHeight="1">
      <c r="A719" s="16" t="s">
        <v>8</v>
      </c>
      <c r="B719" s="16" t="s">
        <v>188</v>
      </c>
      <c r="C719" s="45" t="s">
        <v>184</v>
      </c>
      <c r="D719" s="17" t="s">
        <v>267</v>
      </c>
      <c r="G719" s="4">
        <v>0.41875000000000001</v>
      </c>
      <c r="H719" s="54">
        <v>45503</v>
      </c>
    </row>
    <row r="720" spans="1:8" ht="15.75" customHeight="1">
      <c r="A720" s="16" t="s">
        <v>9</v>
      </c>
      <c r="B720" s="16" t="s">
        <v>183</v>
      </c>
      <c r="C720" s="45" t="s">
        <v>184</v>
      </c>
      <c r="D720" s="17" t="s">
        <v>235</v>
      </c>
      <c r="G720" s="4">
        <v>0.43055555555555558</v>
      </c>
      <c r="H720" s="54">
        <v>45503</v>
      </c>
    </row>
    <row r="721" spans="1:8" ht="15.75" customHeight="1">
      <c r="A721" s="16" t="s">
        <v>9</v>
      </c>
      <c r="B721" s="16" t="s">
        <v>190</v>
      </c>
      <c r="C721" s="45" t="s">
        <v>184</v>
      </c>
      <c r="D721" s="17" t="s">
        <v>267</v>
      </c>
      <c r="F721" t="s">
        <v>195</v>
      </c>
      <c r="G721" s="4">
        <v>0.43055555555555558</v>
      </c>
      <c r="H721" s="54">
        <v>45503</v>
      </c>
    </row>
    <row r="722" spans="1:8" ht="15.75" customHeight="1">
      <c r="A722" s="16" t="s">
        <v>9</v>
      </c>
      <c r="B722" s="16" t="s">
        <v>188</v>
      </c>
      <c r="C722" s="45" t="s">
        <v>184</v>
      </c>
      <c r="D722" s="17" t="s">
        <v>267</v>
      </c>
      <c r="G722" s="4">
        <v>0.43055555555555558</v>
      </c>
      <c r="H722" s="54">
        <v>45503</v>
      </c>
    </row>
    <row r="723" spans="1:8" ht="15.75" customHeight="1">
      <c r="A723" s="16" t="s">
        <v>12</v>
      </c>
      <c r="B723" s="16" t="s">
        <v>183</v>
      </c>
      <c r="C723" s="86" t="s">
        <v>191</v>
      </c>
      <c r="D723" s="17" t="s">
        <v>782</v>
      </c>
      <c r="G723" s="4">
        <v>0.45694444444444443</v>
      </c>
      <c r="H723" s="54">
        <v>45503</v>
      </c>
    </row>
    <row r="724" spans="1:8" ht="15.75" customHeight="1">
      <c r="A724" s="16" t="s">
        <v>12</v>
      </c>
      <c r="B724" s="16" t="s">
        <v>190</v>
      </c>
      <c r="C724" s="86" t="s">
        <v>191</v>
      </c>
      <c r="D724" s="17" t="s">
        <v>267</v>
      </c>
      <c r="G724" s="4">
        <v>0.45694444444444443</v>
      </c>
      <c r="H724" s="54">
        <v>45503</v>
      </c>
    </row>
    <row r="725" spans="1:8" ht="15.75" customHeight="1">
      <c r="A725" s="16" t="s">
        <v>12</v>
      </c>
      <c r="B725" s="16" t="s">
        <v>188</v>
      </c>
      <c r="C725" s="86" t="s">
        <v>191</v>
      </c>
      <c r="D725" s="17" t="s">
        <v>267</v>
      </c>
      <c r="G725" s="4">
        <v>0.45694444444444443</v>
      </c>
      <c r="H725" s="54">
        <v>45503</v>
      </c>
    </row>
    <row r="726" spans="1:8" ht="15.75" customHeight="1">
      <c r="A726" s="16" t="s">
        <v>14</v>
      </c>
      <c r="B726" s="16" t="s">
        <v>183</v>
      </c>
      <c r="C726" s="86" t="s">
        <v>191</v>
      </c>
      <c r="D726" s="17" t="s">
        <v>807</v>
      </c>
      <c r="G726" s="4">
        <v>0.46666666666666667</v>
      </c>
      <c r="H726" s="54">
        <v>45503</v>
      </c>
    </row>
    <row r="727" spans="1:8" ht="15.75" customHeight="1">
      <c r="A727" s="16" t="s">
        <v>14</v>
      </c>
      <c r="B727" s="16" t="s">
        <v>190</v>
      </c>
      <c r="C727" s="86" t="s">
        <v>191</v>
      </c>
      <c r="D727" s="17" t="s">
        <v>757</v>
      </c>
      <c r="G727" s="4">
        <v>0.46666666666666667</v>
      </c>
      <c r="H727" s="54">
        <v>45503</v>
      </c>
    </row>
    <row r="728" spans="1:8" ht="15.75" customHeight="1">
      <c r="A728" s="16" t="s">
        <v>14</v>
      </c>
      <c r="B728" s="16" t="s">
        <v>188</v>
      </c>
      <c r="C728" s="86" t="s">
        <v>191</v>
      </c>
      <c r="D728" s="17" t="s">
        <v>757</v>
      </c>
      <c r="G728" s="4">
        <v>0.46666666666666667</v>
      </c>
      <c r="H728" s="54">
        <v>45503</v>
      </c>
    </row>
    <row r="729" spans="1:8" ht="15.75" customHeight="1">
      <c r="A729" s="16" t="s">
        <v>203</v>
      </c>
      <c r="B729" s="16" t="s">
        <v>183</v>
      </c>
      <c r="C729" s="45" t="s">
        <v>184</v>
      </c>
      <c r="D729" s="17" t="s">
        <v>758</v>
      </c>
      <c r="G729" s="98">
        <v>0.48749999999999999</v>
      </c>
      <c r="H729" s="54">
        <v>45503</v>
      </c>
    </row>
    <row r="730" spans="1:8" ht="15.75" customHeight="1">
      <c r="A730" s="16" t="s">
        <v>203</v>
      </c>
      <c r="B730" s="16" t="s">
        <v>190</v>
      </c>
      <c r="C730" s="45" t="s">
        <v>184</v>
      </c>
      <c r="D730" s="17" t="s">
        <v>757</v>
      </c>
      <c r="G730" s="98">
        <v>0.48749999999999999</v>
      </c>
      <c r="H730" s="54">
        <v>45503</v>
      </c>
    </row>
    <row r="731" spans="1:8" ht="15.75" customHeight="1">
      <c r="A731" s="16" t="s">
        <v>203</v>
      </c>
      <c r="B731" s="16" t="s">
        <v>188</v>
      </c>
      <c r="C731" s="45" t="s">
        <v>184</v>
      </c>
      <c r="D731" s="17" t="s">
        <v>741</v>
      </c>
      <c r="G731" s="98">
        <v>0.48749999999999999</v>
      </c>
      <c r="H731" s="54">
        <v>45503</v>
      </c>
    </row>
    <row r="732" spans="1:8" ht="15.75" customHeight="1">
      <c r="A732" s="16" t="s">
        <v>17</v>
      </c>
      <c r="B732" s="16" t="s">
        <v>183</v>
      </c>
      <c r="C732" s="45" t="s">
        <v>184</v>
      </c>
      <c r="D732" s="17" t="s">
        <v>758</v>
      </c>
      <c r="G732" s="4">
        <v>0.50694444444444442</v>
      </c>
      <c r="H732" s="54">
        <v>45503</v>
      </c>
    </row>
    <row r="733" spans="1:8" ht="15.75" customHeight="1">
      <c r="A733" s="16" t="s">
        <v>17</v>
      </c>
      <c r="B733" s="16" t="s">
        <v>190</v>
      </c>
      <c r="C733" s="45" t="s">
        <v>184</v>
      </c>
      <c r="D733" s="17" t="s">
        <v>810</v>
      </c>
      <c r="E733" s="17"/>
      <c r="G733" s="4">
        <v>0.50694444444444442</v>
      </c>
      <c r="H733" s="54">
        <v>45503</v>
      </c>
    </row>
    <row r="734" spans="1:8" ht="15.75" customHeight="1">
      <c r="A734" s="16" t="s">
        <v>17</v>
      </c>
      <c r="B734" s="16" t="s">
        <v>188</v>
      </c>
      <c r="C734" s="45" t="s">
        <v>184</v>
      </c>
      <c r="D734" s="17" t="s">
        <v>757</v>
      </c>
      <c r="G734" s="4">
        <v>0.50694444444444442</v>
      </c>
      <c r="H734" s="54">
        <v>45503</v>
      </c>
    </row>
    <row r="735" spans="1:8" ht="15.75" customHeight="1">
      <c r="A735" s="16" t="s">
        <v>18</v>
      </c>
      <c r="B735" s="16" t="s">
        <v>183</v>
      </c>
      <c r="C735" s="45" t="s">
        <v>184</v>
      </c>
      <c r="D735" s="17" t="s">
        <v>209</v>
      </c>
      <c r="G735" s="4">
        <v>0.54166666666666663</v>
      </c>
      <c r="H735" s="54">
        <v>45503</v>
      </c>
    </row>
    <row r="736" spans="1:8" ht="15.75" customHeight="1">
      <c r="A736" s="16" t="s">
        <v>18</v>
      </c>
      <c r="B736" s="16" t="s">
        <v>190</v>
      </c>
      <c r="C736" s="45" t="s">
        <v>184</v>
      </c>
      <c r="D736" s="17" t="s">
        <v>267</v>
      </c>
      <c r="G736" s="4">
        <v>0.54166666666666663</v>
      </c>
      <c r="H736" s="54">
        <v>45503</v>
      </c>
    </row>
    <row r="737" spans="1:9" ht="15.75" customHeight="1">
      <c r="A737" s="16" t="s">
        <v>18</v>
      </c>
      <c r="B737" s="16" t="s">
        <v>188</v>
      </c>
      <c r="C737" s="45" t="s">
        <v>184</v>
      </c>
      <c r="D737" s="17" t="s">
        <v>267</v>
      </c>
      <c r="G737" s="4">
        <v>0.54166666666666663</v>
      </c>
      <c r="H737" s="54">
        <v>45503</v>
      </c>
    </row>
    <row r="738" spans="1:9" ht="15.75" customHeight="1">
      <c r="A738" s="16" t="s">
        <v>55</v>
      </c>
      <c r="B738" s="16" t="s">
        <v>183</v>
      </c>
      <c r="C738" s="47" t="s">
        <v>208</v>
      </c>
      <c r="D738" s="17" t="s">
        <v>267</v>
      </c>
      <c r="G738" s="4">
        <v>0.55555555555555558</v>
      </c>
      <c r="H738" s="54">
        <v>45503</v>
      </c>
    </row>
    <row r="739" spans="1:9" ht="15.75" customHeight="1">
      <c r="A739" s="16" t="s">
        <v>55</v>
      </c>
      <c r="B739" s="16" t="s">
        <v>190</v>
      </c>
      <c r="C739" s="47" t="s">
        <v>208</v>
      </c>
      <c r="D739" s="17" t="s">
        <v>267</v>
      </c>
      <c r="F739" t="s">
        <v>214</v>
      </c>
      <c r="G739" s="4">
        <v>0.55555555555555558</v>
      </c>
      <c r="H739" s="54">
        <v>45503</v>
      </c>
    </row>
    <row r="740" spans="1:9" ht="15.75" customHeight="1">
      <c r="A740" s="16" t="s">
        <v>55</v>
      </c>
      <c r="B740" s="16" t="s">
        <v>188</v>
      </c>
      <c r="C740" s="47" t="s">
        <v>208</v>
      </c>
      <c r="D740" s="17" t="s">
        <v>267</v>
      </c>
      <c r="G740" s="4">
        <v>0.55555555555555558</v>
      </c>
      <c r="H740" s="54">
        <v>45503</v>
      </c>
    </row>
    <row r="741" spans="1:9" ht="15.75" customHeight="1">
      <c r="A741" s="16" t="s">
        <v>217</v>
      </c>
      <c r="B741" s="16" t="s">
        <v>183</v>
      </c>
      <c r="C741" s="45" t="s">
        <v>184</v>
      </c>
      <c r="D741" s="17" t="s">
        <v>207</v>
      </c>
      <c r="G741" s="4">
        <v>0.57361111111111107</v>
      </c>
      <c r="H741" s="54">
        <v>45503</v>
      </c>
    </row>
    <row r="742" spans="1:9" ht="15.75" customHeight="1">
      <c r="A742" s="16" t="s">
        <v>217</v>
      </c>
      <c r="B742" s="16" t="s">
        <v>190</v>
      </c>
      <c r="C742" s="45" t="s">
        <v>184</v>
      </c>
      <c r="D742" s="17" t="s">
        <v>290</v>
      </c>
      <c r="G742" s="4">
        <v>0.57361111111111107</v>
      </c>
      <c r="H742" s="54">
        <v>45503</v>
      </c>
    </row>
    <row r="743" spans="1:9" ht="15.75" customHeight="1">
      <c r="A743" s="16" t="s">
        <v>217</v>
      </c>
      <c r="B743" s="16" t="s">
        <v>188</v>
      </c>
      <c r="C743" s="45" t="s">
        <v>184</v>
      </c>
      <c r="D743" s="17" t="s">
        <v>267</v>
      </c>
      <c r="G743" s="4">
        <v>0.57361111111111107</v>
      </c>
      <c r="H743" s="54">
        <v>45503</v>
      </c>
    </row>
    <row r="744" spans="1:9" ht="15.75" customHeight="1">
      <c r="A744" s="16" t="s">
        <v>21</v>
      </c>
      <c r="B744" s="16" t="s">
        <v>183</v>
      </c>
      <c r="C744" s="45" t="s">
        <v>184</v>
      </c>
      <c r="D744" s="17" t="s">
        <v>267</v>
      </c>
      <c r="G744" s="4">
        <v>0.60277777777777775</v>
      </c>
      <c r="H744" s="54">
        <v>45503</v>
      </c>
    </row>
    <row r="745" spans="1:9" ht="15.75" customHeight="1">
      <c r="A745" s="16" t="s">
        <v>21</v>
      </c>
      <c r="B745" s="16" t="s">
        <v>190</v>
      </c>
      <c r="C745" s="45" t="s">
        <v>184</v>
      </c>
      <c r="D745" s="17" t="s">
        <v>267</v>
      </c>
      <c r="G745" s="4">
        <v>0.60277777777777775</v>
      </c>
      <c r="H745" s="54">
        <v>45503</v>
      </c>
    </row>
    <row r="746" spans="1:9" ht="15.75" customHeight="1">
      <c r="A746" s="16" t="s">
        <v>21</v>
      </c>
      <c r="B746" s="16" t="s">
        <v>188</v>
      </c>
      <c r="C746" s="45" t="s">
        <v>184</v>
      </c>
      <c r="D746" s="17" t="s">
        <v>267</v>
      </c>
      <c r="G746" s="4">
        <v>0.60277777777777775</v>
      </c>
      <c r="H746" s="54">
        <v>45503</v>
      </c>
    </row>
    <row r="747" spans="1:9" ht="15.75" customHeight="1">
      <c r="A747" s="16" t="s">
        <v>22</v>
      </c>
      <c r="B747" s="16" t="s">
        <v>183</v>
      </c>
      <c r="C747" s="86" t="s">
        <v>191</v>
      </c>
      <c r="D747" s="17" t="s">
        <v>267</v>
      </c>
      <c r="G747" s="4">
        <v>0.63194444444444442</v>
      </c>
      <c r="H747" s="54">
        <v>45503</v>
      </c>
    </row>
    <row r="748" spans="1:9" ht="15.75" customHeight="1">
      <c r="A748" s="16" t="s">
        <v>22</v>
      </c>
      <c r="B748" s="16" t="s">
        <v>190</v>
      </c>
      <c r="C748" s="86" t="s">
        <v>191</v>
      </c>
      <c r="D748" s="17" t="s">
        <v>267</v>
      </c>
      <c r="F748" t="s">
        <v>195</v>
      </c>
      <c r="G748" s="4">
        <v>0.63194444444444442</v>
      </c>
      <c r="H748" s="54">
        <v>45503</v>
      </c>
    </row>
    <row r="749" spans="1:9" ht="15.75" customHeight="1">
      <c r="A749" s="16" t="s">
        <v>22</v>
      </c>
      <c r="B749" s="16" t="s">
        <v>188</v>
      </c>
      <c r="C749" s="86" t="s">
        <v>191</v>
      </c>
      <c r="D749" s="17" t="s">
        <v>267</v>
      </c>
      <c r="G749" s="4">
        <v>0.63194444444444442</v>
      </c>
      <c r="H749" s="54">
        <v>45503</v>
      </c>
    </row>
    <row r="750" spans="1:9" ht="15.75" customHeight="1">
      <c r="A750" s="16" t="s">
        <v>24</v>
      </c>
      <c r="B750" s="16" t="s">
        <v>183</v>
      </c>
      <c r="C750" s="86" t="s">
        <v>191</v>
      </c>
      <c r="D750" s="17" t="s">
        <v>267</v>
      </c>
      <c r="G750" s="4">
        <v>0.65138888888888891</v>
      </c>
      <c r="H750" s="54">
        <v>45503</v>
      </c>
    </row>
    <row r="751" spans="1:9" ht="15.75" customHeight="1">
      <c r="A751" s="16" t="s">
        <v>24</v>
      </c>
      <c r="B751" s="16" t="s">
        <v>190</v>
      </c>
      <c r="C751" s="86" t="s">
        <v>191</v>
      </c>
      <c r="D751" s="17" t="s">
        <v>267</v>
      </c>
      <c r="F751" t="s">
        <v>214</v>
      </c>
      <c r="G751" s="4">
        <v>0.65138888888888891</v>
      </c>
      <c r="H751" s="54">
        <v>45503</v>
      </c>
      <c r="I751" s="17" t="s">
        <v>816</v>
      </c>
    </row>
    <row r="752" spans="1:9" ht="15.75" customHeight="1">
      <c r="A752" s="16" t="s">
        <v>24</v>
      </c>
      <c r="B752" s="16" t="s">
        <v>188</v>
      </c>
      <c r="C752" s="86" t="s">
        <v>191</v>
      </c>
      <c r="D752" s="17" t="s">
        <v>267</v>
      </c>
      <c r="G752" s="4">
        <v>0.65138888888888891</v>
      </c>
      <c r="H752" s="54">
        <v>45503</v>
      </c>
    </row>
    <row r="753" spans="1:8" ht="15.75" customHeight="1">
      <c r="A753" s="16" t="s">
        <v>25</v>
      </c>
      <c r="B753" s="16" t="s">
        <v>183</v>
      </c>
      <c r="C753" s="47" t="s">
        <v>208</v>
      </c>
      <c r="D753" s="17" t="s">
        <v>267</v>
      </c>
      <c r="G753" s="4">
        <v>0.66319444444444442</v>
      </c>
      <c r="H753" s="54">
        <v>45503</v>
      </c>
    </row>
    <row r="754" spans="1:8" ht="15.75" customHeight="1">
      <c r="A754" s="16" t="s">
        <v>25</v>
      </c>
      <c r="B754" s="16" t="s">
        <v>190</v>
      </c>
      <c r="C754" s="47" t="s">
        <v>208</v>
      </c>
      <c r="D754" s="17" t="s">
        <v>267</v>
      </c>
      <c r="F754" t="s">
        <v>187</v>
      </c>
      <c r="G754" s="4">
        <v>0.66319444444444442</v>
      </c>
      <c r="H754" s="54">
        <v>45503</v>
      </c>
    </row>
    <row r="755" spans="1:8" ht="15.75" customHeight="1">
      <c r="A755" s="16" t="s">
        <v>25</v>
      </c>
      <c r="B755" s="16" t="s">
        <v>188</v>
      </c>
      <c r="C755" s="47" t="s">
        <v>208</v>
      </c>
      <c r="D755" s="17" t="s">
        <v>267</v>
      </c>
      <c r="G755" s="4">
        <v>0.66319444444444442</v>
      </c>
      <c r="H755" s="54">
        <v>45503</v>
      </c>
    </row>
    <row r="756" spans="1:8" ht="15.75" customHeight="1">
      <c r="A756" s="16" t="s">
        <v>26</v>
      </c>
      <c r="B756" s="16" t="s">
        <v>183</v>
      </c>
      <c r="C756" s="45" t="s">
        <v>184</v>
      </c>
      <c r="D756" s="17" t="s">
        <v>198</v>
      </c>
      <c r="G756" s="4">
        <v>0.67708333333333337</v>
      </c>
      <c r="H756" s="54">
        <v>45503</v>
      </c>
    </row>
    <row r="757" spans="1:8" ht="15.75" customHeight="1">
      <c r="A757" s="16" t="s">
        <v>26</v>
      </c>
      <c r="B757" s="16" t="s">
        <v>190</v>
      </c>
      <c r="C757" s="45" t="s">
        <v>184</v>
      </c>
      <c r="D757" s="17" t="s">
        <v>290</v>
      </c>
      <c r="F757" s="17" t="s">
        <v>819</v>
      </c>
      <c r="G757" s="4">
        <v>0.67708333333333337</v>
      </c>
      <c r="H757" s="54">
        <v>45503</v>
      </c>
    </row>
    <row r="758" spans="1:8" ht="15.75" customHeight="1">
      <c r="A758" s="16" t="s">
        <v>26</v>
      </c>
      <c r="B758" s="16" t="s">
        <v>188</v>
      </c>
      <c r="C758" s="45" t="s">
        <v>184</v>
      </c>
      <c r="D758" s="17" t="s">
        <v>290</v>
      </c>
      <c r="G758" s="4">
        <v>0.67708333333333337</v>
      </c>
      <c r="H758" s="54">
        <v>45503</v>
      </c>
    </row>
    <row r="759" spans="1:8" ht="15.75" customHeight="1">
      <c r="A759" s="16" t="s">
        <v>149</v>
      </c>
      <c r="B759" s="16" t="s">
        <v>183</v>
      </c>
      <c r="C759" s="45" t="s">
        <v>184</v>
      </c>
      <c r="D759" s="17" t="s">
        <v>267</v>
      </c>
      <c r="G759" s="9">
        <v>0.70416666666666672</v>
      </c>
      <c r="H759" s="54">
        <v>45503</v>
      </c>
    </row>
    <row r="760" spans="1:8" ht="15.75" customHeight="1">
      <c r="A760" s="16" t="s">
        <v>149</v>
      </c>
      <c r="B760" s="16" t="s">
        <v>190</v>
      </c>
      <c r="C760" s="45" t="s">
        <v>184</v>
      </c>
      <c r="D760" s="17" t="s">
        <v>267</v>
      </c>
      <c r="F760" t="s">
        <v>195</v>
      </c>
      <c r="G760" s="9">
        <v>0.70416666666666672</v>
      </c>
      <c r="H760" s="54">
        <v>45503</v>
      </c>
    </row>
    <row r="761" spans="1:8" ht="15.75" customHeight="1">
      <c r="A761" s="16" t="s">
        <v>149</v>
      </c>
      <c r="B761" s="16" t="s">
        <v>188</v>
      </c>
      <c r="C761" s="45" t="s">
        <v>184</v>
      </c>
      <c r="D761" s="17" t="s">
        <v>267</v>
      </c>
      <c r="G761" s="9">
        <v>0.70416666666666672</v>
      </c>
      <c r="H761" s="54">
        <v>45503</v>
      </c>
    </row>
    <row r="762" spans="1:8" ht="15.75" customHeight="1">
      <c r="H762" s="54"/>
    </row>
    <row r="763" spans="1:8" ht="15.75" customHeight="1">
      <c r="H763" s="54"/>
    </row>
    <row r="764" spans="1:8" ht="15.75" customHeight="1"/>
    <row r="765" spans="1:8" ht="15.75" customHeight="1"/>
    <row r="766" spans="1:8" ht="15.75" customHeight="1"/>
    <row r="767" spans="1:8" ht="15.75" customHeight="1"/>
    <row r="768" spans="1: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</sheetData>
  <mergeCells count="4">
    <mergeCell ref="I2:O2"/>
    <mergeCell ref="A1:D1"/>
    <mergeCell ref="E1:F1"/>
    <mergeCell ref="G1:H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246"/>
  <sheetViews>
    <sheetView tabSelected="1" topLeftCell="A169" zoomScale="55" zoomScaleNormal="55" workbookViewId="0">
      <pane xSplit="1" topLeftCell="H1" activePane="topRight" state="frozen"/>
      <selection pane="topRight" activeCell="J215" activeCellId="1" sqref="J204:K205 J215:K216"/>
    </sheetView>
  </sheetViews>
  <sheetFormatPr defaultColWidth="14.44140625" defaultRowHeight="15" customHeight="1"/>
  <cols>
    <col min="1" max="1" width="15" bestFit="1" customWidth="1"/>
    <col min="2" max="2" width="18.6640625" bestFit="1" customWidth="1"/>
    <col min="3" max="3" width="13.33203125" customWidth="1"/>
    <col min="5" max="5" width="25" bestFit="1" customWidth="1"/>
    <col min="7" max="7" width="15.77734375" style="27" customWidth="1"/>
    <col min="8" max="8" width="15.77734375" style="90" customWidth="1"/>
    <col min="9" max="9" width="15.77734375" style="27" customWidth="1"/>
    <col min="10" max="11" width="15.77734375" style="90" customWidth="1"/>
    <col min="12" max="13" width="15.77734375" style="127" customWidth="1"/>
    <col min="17" max="17" width="20.6640625" customWidth="1"/>
  </cols>
  <sheetData>
    <row r="1" spans="1:27" ht="14.4">
      <c r="A1" s="220"/>
      <c r="B1" s="220"/>
      <c r="C1" s="220"/>
      <c r="D1" s="220"/>
      <c r="E1" s="220"/>
      <c r="F1" s="220"/>
      <c r="G1" s="220"/>
      <c r="H1" s="91"/>
      <c r="I1" s="91"/>
      <c r="J1" s="105"/>
      <c r="K1" s="105"/>
      <c r="L1" s="22"/>
      <c r="M1" s="22"/>
      <c r="N1" s="220" t="s">
        <v>0</v>
      </c>
      <c r="O1" s="219"/>
      <c r="P1" s="6"/>
      <c r="Q1" s="16" t="s">
        <v>487</v>
      </c>
      <c r="R1" s="17" t="s">
        <v>491</v>
      </c>
      <c r="S1" s="17" t="s">
        <v>674</v>
      </c>
      <c r="T1" s="17" t="s">
        <v>250</v>
      </c>
      <c r="U1" s="17" t="s">
        <v>497</v>
      </c>
      <c r="V1" s="17" t="s">
        <v>498</v>
      </c>
      <c r="W1" s="17" t="s">
        <v>571</v>
      </c>
      <c r="X1" s="17" t="s">
        <v>665</v>
      </c>
      <c r="Y1" s="17" t="s">
        <v>666</v>
      </c>
      <c r="Z1" s="17" t="s">
        <v>693</v>
      </c>
      <c r="AA1" s="17" t="s">
        <v>694</v>
      </c>
    </row>
    <row r="2" spans="1:27" ht="14.4">
      <c r="A2" s="21" t="s">
        <v>1</v>
      </c>
      <c r="B2" s="21" t="s">
        <v>246</v>
      </c>
      <c r="C2" s="21" t="s">
        <v>247</v>
      </c>
      <c r="D2" s="21" t="s">
        <v>248</v>
      </c>
      <c r="E2" s="21" t="s">
        <v>249</v>
      </c>
      <c r="F2" s="21" t="s">
        <v>250</v>
      </c>
      <c r="G2" s="26" t="s">
        <v>251</v>
      </c>
      <c r="H2" s="26" t="s">
        <v>345</v>
      </c>
      <c r="I2" s="26" t="s">
        <v>549</v>
      </c>
      <c r="J2" s="104" t="s">
        <v>663</v>
      </c>
      <c r="K2" s="104" t="s">
        <v>664</v>
      </c>
      <c r="L2" s="126" t="s">
        <v>692</v>
      </c>
      <c r="M2" s="126" t="s">
        <v>691</v>
      </c>
      <c r="N2" s="21" t="s">
        <v>2</v>
      </c>
      <c r="O2" s="21" t="s">
        <v>3</v>
      </c>
      <c r="P2" s="6"/>
      <c r="Q2" s="61" t="s">
        <v>252</v>
      </c>
      <c r="R2" s="62" t="s">
        <v>492</v>
      </c>
      <c r="S2" s="74" t="s">
        <v>488</v>
      </c>
      <c r="T2" s="77" t="s">
        <v>658</v>
      </c>
      <c r="U2" s="69" t="s">
        <v>496</v>
      </c>
      <c r="V2" s="74" t="s">
        <v>503</v>
      </c>
      <c r="W2" s="93" t="s">
        <v>574</v>
      </c>
      <c r="X2" s="108" t="s">
        <v>669</v>
      </c>
      <c r="Y2" s="62" t="s">
        <v>673</v>
      </c>
      <c r="Z2" s="74" t="s">
        <v>496</v>
      </c>
      <c r="AA2" s="69" t="s">
        <v>496</v>
      </c>
    </row>
    <row r="3" spans="1:27" ht="15.6">
      <c r="A3" s="3" t="s">
        <v>4</v>
      </c>
      <c r="B3" s="33">
        <v>4.5</v>
      </c>
      <c r="C3" s="39">
        <v>3.6</v>
      </c>
      <c r="D3" s="39">
        <v>0.33</v>
      </c>
      <c r="E3" s="112">
        <v>20.2</v>
      </c>
      <c r="F3" s="75">
        <v>45.8</v>
      </c>
      <c r="G3" s="145">
        <v>90.6</v>
      </c>
      <c r="H3" s="146">
        <v>782.11479999999995</v>
      </c>
      <c r="I3" s="147">
        <v>2.9285999999999999</v>
      </c>
      <c r="J3" s="148">
        <v>3316.877</v>
      </c>
      <c r="K3" s="149">
        <v>15.276</v>
      </c>
      <c r="L3" s="150">
        <v>49.814</v>
      </c>
      <c r="M3" s="151">
        <v>3.444</v>
      </c>
      <c r="N3" s="4">
        <v>0.36458333333333331</v>
      </c>
      <c r="O3" s="5">
        <v>45103</v>
      </c>
      <c r="P3" s="6"/>
      <c r="Q3" s="60" t="s">
        <v>490</v>
      </c>
      <c r="R3" s="63" t="s">
        <v>493</v>
      </c>
      <c r="S3" s="73" t="s">
        <v>675</v>
      </c>
      <c r="T3" s="79" t="s">
        <v>501</v>
      </c>
      <c r="U3" s="46" t="s">
        <v>495</v>
      </c>
      <c r="V3" s="73" t="s">
        <v>502</v>
      </c>
      <c r="W3" s="94" t="s">
        <v>576</v>
      </c>
      <c r="X3" s="109" t="s">
        <v>670</v>
      </c>
      <c r="Y3" s="63" t="s">
        <v>494</v>
      </c>
      <c r="Z3" s="73" t="s">
        <v>495</v>
      </c>
      <c r="AA3" s="46" t="s">
        <v>495</v>
      </c>
    </row>
    <row r="4" spans="1:27" ht="15.6">
      <c r="A4" s="3" t="s">
        <v>4</v>
      </c>
      <c r="B4" s="28" t="s">
        <v>252</v>
      </c>
      <c r="C4" s="38">
        <v>31.5</v>
      </c>
      <c r="D4" s="38">
        <v>2.72</v>
      </c>
      <c r="E4" s="116">
        <v>22.5</v>
      </c>
      <c r="F4" s="3" t="s">
        <v>267</v>
      </c>
      <c r="G4" s="152">
        <v>20.75</v>
      </c>
      <c r="H4" s="153">
        <v>130.6026</v>
      </c>
      <c r="I4" s="154">
        <v>7.8569000000000004</v>
      </c>
      <c r="J4" s="155">
        <v>967.35699999999997</v>
      </c>
      <c r="K4" s="156">
        <v>150.316</v>
      </c>
      <c r="L4" s="157">
        <v>131.87200000000001</v>
      </c>
      <c r="M4" s="158">
        <v>72.545000000000002</v>
      </c>
      <c r="N4" s="4">
        <v>0.30555555555555552</v>
      </c>
      <c r="O4" s="5">
        <v>45136</v>
      </c>
      <c r="P4" s="6"/>
      <c r="Q4" s="59" t="s">
        <v>489</v>
      </c>
      <c r="R4" s="47" t="s">
        <v>494</v>
      </c>
      <c r="S4" s="72" t="s">
        <v>676</v>
      </c>
      <c r="T4" s="82" t="s">
        <v>505</v>
      </c>
      <c r="U4" s="68" t="s">
        <v>494</v>
      </c>
      <c r="V4" s="72" t="s">
        <v>501</v>
      </c>
      <c r="W4" s="95" t="s">
        <v>577</v>
      </c>
      <c r="X4" s="110" t="s">
        <v>671</v>
      </c>
      <c r="Y4" s="47" t="s">
        <v>493</v>
      </c>
      <c r="Z4" s="72" t="s">
        <v>494</v>
      </c>
      <c r="AA4" s="68" t="s">
        <v>494</v>
      </c>
    </row>
    <row r="5" spans="1:27" ht="15.6">
      <c r="A5" s="3" t="s">
        <v>4</v>
      </c>
      <c r="B5" s="31">
        <v>35</v>
      </c>
      <c r="C5" s="39">
        <v>13.1</v>
      </c>
      <c r="D5" s="39">
        <v>1.1200000000000001</v>
      </c>
      <c r="E5" s="116">
        <v>23.2</v>
      </c>
      <c r="F5" s="3" t="s">
        <v>267</v>
      </c>
      <c r="G5" s="159">
        <v>30.999999999999989</v>
      </c>
      <c r="H5" s="160">
        <v>215.8467</v>
      </c>
      <c r="I5" s="154">
        <v>4.1811999999999996</v>
      </c>
      <c r="J5" s="161">
        <v>1676.5740000000001</v>
      </c>
      <c r="K5" s="162">
        <v>208.173</v>
      </c>
      <c r="L5" s="163">
        <v>53.115000000000002</v>
      </c>
      <c r="M5" s="151">
        <v>1.6559999999999999</v>
      </c>
      <c r="N5" s="4">
        <v>0.28819444444444448</v>
      </c>
      <c r="O5" s="5">
        <v>45142</v>
      </c>
      <c r="P5" s="6"/>
      <c r="Q5" s="58" t="s">
        <v>488</v>
      </c>
      <c r="R5" s="64" t="s">
        <v>495</v>
      </c>
      <c r="S5" s="71" t="s">
        <v>677</v>
      </c>
      <c r="T5" s="83" t="s">
        <v>506</v>
      </c>
      <c r="U5" s="45" t="s">
        <v>493</v>
      </c>
      <c r="V5" s="71" t="s">
        <v>500</v>
      </c>
      <c r="W5" s="96" t="s">
        <v>578</v>
      </c>
      <c r="X5" s="58" t="s">
        <v>667</v>
      </c>
      <c r="Y5" s="64" t="s">
        <v>501</v>
      </c>
      <c r="Z5" s="71" t="s">
        <v>493</v>
      </c>
      <c r="AA5" s="45" t="s">
        <v>493</v>
      </c>
    </row>
    <row r="6" spans="1:27" ht="15.6">
      <c r="A6" s="3" t="s">
        <v>4</v>
      </c>
      <c r="B6" s="29">
        <v>46</v>
      </c>
      <c r="C6" s="39">
        <v>17.100000000000001</v>
      </c>
      <c r="D6" s="39">
        <v>1.6</v>
      </c>
      <c r="E6" s="111">
        <v>18.5</v>
      </c>
      <c r="F6" s="3" t="s">
        <v>267</v>
      </c>
      <c r="G6" s="159" t="s">
        <v>453</v>
      </c>
      <c r="H6" s="164">
        <v>52.956699999999998</v>
      </c>
      <c r="I6" s="154">
        <v>4.3495999999999997</v>
      </c>
      <c r="J6" s="165">
        <v>638.67999999999995</v>
      </c>
      <c r="K6" s="156">
        <v>116.44499999999999</v>
      </c>
      <c r="L6" s="163">
        <v>72.364000000000004</v>
      </c>
      <c r="M6" s="166">
        <v>33.255000000000003</v>
      </c>
      <c r="N6" s="4">
        <v>0.31111111111111112</v>
      </c>
      <c r="O6" s="5">
        <v>45153</v>
      </c>
      <c r="P6" s="6"/>
      <c r="R6" s="65" t="s">
        <v>496</v>
      </c>
      <c r="S6" s="70" t="s">
        <v>678</v>
      </c>
      <c r="T6" s="80" t="s">
        <v>504</v>
      </c>
      <c r="U6" s="67" t="s">
        <v>492</v>
      </c>
      <c r="V6" s="70" t="s">
        <v>499</v>
      </c>
      <c r="W6" s="97" t="s">
        <v>575</v>
      </c>
      <c r="X6" s="107" t="s">
        <v>668</v>
      </c>
      <c r="Y6" s="65" t="s">
        <v>672</v>
      </c>
      <c r="Z6" s="70" t="s">
        <v>492</v>
      </c>
      <c r="AA6" s="67" t="s">
        <v>492</v>
      </c>
    </row>
    <row r="7" spans="1:27" ht="15.6">
      <c r="A7" s="3" t="s">
        <v>4</v>
      </c>
      <c r="B7" s="33">
        <v>19</v>
      </c>
      <c r="C7" s="39">
        <v>5</v>
      </c>
      <c r="D7" s="39">
        <v>0.44</v>
      </c>
      <c r="E7" s="112">
        <v>21.6</v>
      </c>
      <c r="F7" s="84">
        <v>708</v>
      </c>
      <c r="G7" s="167">
        <v>294.8</v>
      </c>
      <c r="H7" s="153" t="s">
        <v>555</v>
      </c>
      <c r="I7" s="168" t="s">
        <v>567</v>
      </c>
      <c r="J7" s="161">
        <v>1151.0150000000001</v>
      </c>
      <c r="K7" s="162">
        <v>288.71199999999999</v>
      </c>
      <c r="L7" s="150">
        <v>35.58</v>
      </c>
      <c r="M7" s="151">
        <v>2.2149999999999999</v>
      </c>
      <c r="N7" s="4">
        <v>0.29444444444444445</v>
      </c>
      <c r="O7" s="5">
        <v>45160</v>
      </c>
      <c r="P7" s="6"/>
    </row>
    <row r="8" spans="1:27" ht="15.6">
      <c r="A8" s="3" t="s">
        <v>4</v>
      </c>
      <c r="B8" s="28" t="s">
        <v>252</v>
      </c>
      <c r="C8" s="39">
        <v>4.8</v>
      </c>
      <c r="D8" s="39">
        <v>0.47</v>
      </c>
      <c r="E8" s="111">
        <v>16.5</v>
      </c>
      <c r="F8" s="84">
        <v>824</v>
      </c>
      <c r="G8" s="159">
        <v>24.999999999999986</v>
      </c>
      <c r="H8" s="169">
        <v>175.86080000000001</v>
      </c>
      <c r="I8" s="170">
        <v>4.7514000000000003</v>
      </c>
      <c r="J8" s="161">
        <v>1202.923</v>
      </c>
      <c r="K8" s="171">
        <v>95.350500000000011</v>
      </c>
      <c r="L8" s="157">
        <v>175.779</v>
      </c>
      <c r="M8" s="151">
        <v>3.5049999999999999</v>
      </c>
      <c r="N8" s="4">
        <v>0.2951388888888889</v>
      </c>
      <c r="O8" s="5">
        <v>45189</v>
      </c>
      <c r="P8" s="6"/>
    </row>
    <row r="9" spans="1:27" ht="15.6">
      <c r="A9" s="3" t="s">
        <v>4</v>
      </c>
      <c r="B9" s="28" t="s">
        <v>252</v>
      </c>
      <c r="C9" s="38">
        <v>34</v>
      </c>
      <c r="D9" s="38">
        <v>3.21</v>
      </c>
      <c r="E9" s="111">
        <v>18.100000000000001</v>
      </c>
      <c r="F9" s="85">
        <v>301.60000000000002</v>
      </c>
      <c r="G9" s="172">
        <v>7</v>
      </c>
      <c r="H9" s="173">
        <v>56.066000000000003</v>
      </c>
      <c r="I9" s="174">
        <v>3.1434000000000002</v>
      </c>
      <c r="J9" s="175">
        <v>495.327</v>
      </c>
      <c r="K9" s="176">
        <v>52.774999999999999</v>
      </c>
      <c r="L9" s="163">
        <v>68.956000000000003</v>
      </c>
      <c r="M9" s="158">
        <v>55.643999999999998</v>
      </c>
      <c r="N9" s="4">
        <v>0.30972222222222223</v>
      </c>
      <c r="O9" s="24">
        <v>45196</v>
      </c>
      <c r="P9" s="6"/>
    </row>
    <row r="10" spans="1:27" ht="15.6">
      <c r="A10" s="3" t="s">
        <v>4</v>
      </c>
      <c r="B10" s="30">
        <v>57</v>
      </c>
      <c r="C10" s="39">
        <v>20.100000000000001</v>
      </c>
      <c r="D10" s="39">
        <v>1.87</v>
      </c>
      <c r="E10" s="111">
        <v>18.7</v>
      </c>
      <c r="F10" s="85">
        <v>491.1</v>
      </c>
      <c r="G10" s="172">
        <v>7.0000000000000266</v>
      </c>
      <c r="H10" s="164">
        <v>99.638800000000003</v>
      </c>
      <c r="I10" s="168">
        <v>2.5667</v>
      </c>
      <c r="J10" s="155">
        <v>980.71199999999999</v>
      </c>
      <c r="K10" s="156">
        <v>126.182</v>
      </c>
      <c r="L10" s="157">
        <v>153.39699999999999</v>
      </c>
      <c r="M10" s="151">
        <v>4.0339999999999998</v>
      </c>
      <c r="N10" s="4">
        <v>0.30555555555555552</v>
      </c>
      <c r="O10" s="5">
        <v>45204</v>
      </c>
      <c r="P10" s="6"/>
      <c r="Q10" s="123"/>
      <c r="R10" s="122"/>
      <c r="S10" s="123"/>
    </row>
    <row r="11" spans="1:27" ht="15.6">
      <c r="A11" s="3" t="s">
        <v>4</v>
      </c>
      <c r="B11" s="30">
        <v>41.6</v>
      </c>
      <c r="C11" s="39">
        <v>10.5</v>
      </c>
      <c r="D11" s="39">
        <v>0.89</v>
      </c>
      <c r="E11" s="116">
        <v>23.1</v>
      </c>
      <c r="F11" s="85">
        <v>221.6</v>
      </c>
      <c r="G11" s="159">
        <v>31.749999999999972</v>
      </c>
      <c r="H11" s="178">
        <v>28.8613</v>
      </c>
      <c r="I11" s="154">
        <v>4.1029</v>
      </c>
      <c r="J11" s="226">
        <v>1917.115</v>
      </c>
      <c r="K11" s="232">
        <v>266.28500000000003</v>
      </c>
      <c r="L11" s="163">
        <v>59.396999999999998</v>
      </c>
      <c r="M11" s="151">
        <v>4.0549999999999997</v>
      </c>
      <c r="N11" s="4">
        <v>0.37569444444444444</v>
      </c>
      <c r="O11" s="5">
        <v>45489</v>
      </c>
      <c r="P11" s="6"/>
      <c r="Q11" s="123"/>
      <c r="R11" s="122"/>
      <c r="S11" s="123"/>
    </row>
    <row r="12" spans="1:27" ht="15.6">
      <c r="A12" s="3" t="s">
        <v>4</v>
      </c>
      <c r="B12" s="28" t="s">
        <v>252</v>
      </c>
      <c r="C12" s="39">
        <v>7.1</v>
      </c>
      <c r="D12" s="39">
        <v>0.63</v>
      </c>
      <c r="E12" s="112">
        <v>21.1</v>
      </c>
      <c r="F12" s="78">
        <v>194.8</v>
      </c>
      <c r="G12" s="213">
        <v>5.6000000000000494</v>
      </c>
      <c r="H12" s="203">
        <v>23.664999999999999</v>
      </c>
      <c r="I12" s="211">
        <v>3.1968999999999999</v>
      </c>
      <c r="J12" s="224">
        <v>566.87</v>
      </c>
      <c r="K12" s="231">
        <v>138.149</v>
      </c>
      <c r="L12" s="180">
        <v>87.742000000000004</v>
      </c>
      <c r="M12" s="151">
        <v>16.923999999999999</v>
      </c>
      <c r="N12" s="4">
        <v>0.3576388888888889</v>
      </c>
      <c r="O12" s="5">
        <v>45497</v>
      </c>
      <c r="P12" s="6"/>
      <c r="Q12" s="123"/>
      <c r="R12" s="122"/>
      <c r="S12" s="123"/>
    </row>
    <row r="13" spans="1:27" ht="15.6">
      <c r="A13" s="3" t="s">
        <v>4</v>
      </c>
      <c r="B13" s="55">
        <v>28</v>
      </c>
      <c r="C13" s="39">
        <v>11.9</v>
      </c>
      <c r="D13" s="39">
        <v>1.05</v>
      </c>
      <c r="E13" s="112">
        <v>21.4</v>
      </c>
      <c r="F13" s="85">
        <v>222.8</v>
      </c>
      <c r="G13" s="214">
        <v>33.250000000000014</v>
      </c>
      <c r="H13" s="203">
        <v>29.0337</v>
      </c>
      <c r="I13" s="208">
        <v>1.6444000000000001</v>
      </c>
      <c r="J13" s="225">
        <v>955.245</v>
      </c>
      <c r="K13" s="232">
        <v>202.37299999999999</v>
      </c>
      <c r="L13" s="163">
        <v>60.637</v>
      </c>
      <c r="M13" s="151">
        <v>3.0630000000000002</v>
      </c>
      <c r="N13" s="4">
        <v>0.35208333333333336</v>
      </c>
      <c r="O13" s="24">
        <v>45503</v>
      </c>
      <c r="P13" s="6"/>
      <c r="Q13" s="123"/>
      <c r="R13" s="122"/>
      <c r="S13" s="123"/>
    </row>
    <row r="14" spans="1:27" ht="15.6">
      <c r="A14" s="3" t="s">
        <v>5</v>
      </c>
      <c r="B14" s="28" t="s">
        <v>252</v>
      </c>
      <c r="C14" s="38">
        <v>29.4</v>
      </c>
      <c r="D14" s="38">
        <v>2.52</v>
      </c>
      <c r="E14" s="116">
        <v>22.6</v>
      </c>
      <c r="F14" s="84">
        <v>611</v>
      </c>
      <c r="G14" s="152">
        <v>6.2</v>
      </c>
      <c r="H14" s="169">
        <v>101.9153</v>
      </c>
      <c r="I14" s="170">
        <v>13.645899999999999</v>
      </c>
      <c r="J14" s="155">
        <v>835.87300000000005</v>
      </c>
      <c r="K14" s="149">
        <v>23.341000000000001</v>
      </c>
      <c r="L14" s="177">
        <v>22.710999999999999</v>
      </c>
      <c r="M14" s="151">
        <v>15.728999999999999</v>
      </c>
      <c r="N14" s="4">
        <v>0.38680555555555557</v>
      </c>
      <c r="O14" s="5">
        <v>45103</v>
      </c>
      <c r="P14" s="6"/>
    </row>
    <row r="15" spans="1:27" ht="15.6">
      <c r="A15" s="3" t="s">
        <v>5</v>
      </c>
      <c r="B15" s="29">
        <v>58</v>
      </c>
      <c r="C15" s="38">
        <v>44</v>
      </c>
      <c r="D15" s="38">
        <v>3.8</v>
      </c>
      <c r="E15" s="116">
        <v>22.6</v>
      </c>
      <c r="F15" s="3" t="s">
        <v>267</v>
      </c>
      <c r="G15" s="152">
        <v>8.75</v>
      </c>
      <c r="H15" s="178">
        <v>26.988399999999999</v>
      </c>
      <c r="I15" s="154">
        <v>4.3223000000000003</v>
      </c>
      <c r="J15" s="165">
        <v>555.50649999999996</v>
      </c>
      <c r="K15" s="149">
        <v>42.204499999999996</v>
      </c>
      <c r="L15" s="157">
        <v>137.74199999999999</v>
      </c>
      <c r="M15" s="179">
        <v>215.53800000000001</v>
      </c>
      <c r="N15" s="4">
        <v>0.3263888888888889</v>
      </c>
      <c r="O15" s="5">
        <v>45136</v>
      </c>
      <c r="P15" s="6"/>
    </row>
    <row r="16" spans="1:27" ht="15.6">
      <c r="A16" s="3" t="s">
        <v>5</v>
      </c>
      <c r="B16" s="28" t="s">
        <v>252</v>
      </c>
      <c r="C16" s="37">
        <v>61.1</v>
      </c>
      <c r="D16" s="37">
        <v>5.04</v>
      </c>
      <c r="E16" s="119">
        <v>25.1</v>
      </c>
      <c r="F16" s="3" t="s">
        <v>267</v>
      </c>
      <c r="G16" s="172">
        <v>1.4999999999999967</v>
      </c>
      <c r="H16" s="178">
        <v>46.177</v>
      </c>
      <c r="I16" s="154">
        <v>5.9112999999999998</v>
      </c>
      <c r="J16" s="175">
        <v>319.84699999999998</v>
      </c>
      <c r="K16" s="149">
        <v>27.021999999999998</v>
      </c>
      <c r="L16" s="150">
        <v>30.154</v>
      </c>
      <c r="M16" s="151">
        <v>4.3769999999999998</v>
      </c>
      <c r="N16" s="4">
        <v>0.30069444444444443</v>
      </c>
      <c r="O16" s="5">
        <v>45142</v>
      </c>
      <c r="P16" s="6"/>
    </row>
    <row r="17" spans="1:21" ht="15.6">
      <c r="A17" s="3" t="s">
        <v>5</v>
      </c>
      <c r="B17" s="28" t="s">
        <v>252</v>
      </c>
      <c r="C17" s="37">
        <v>61.9</v>
      </c>
      <c r="D17" s="37">
        <v>5.7</v>
      </c>
      <c r="E17" s="3"/>
      <c r="F17" s="3" t="s">
        <v>267</v>
      </c>
      <c r="G17" s="172">
        <v>5.2500000000000115</v>
      </c>
      <c r="H17" s="178">
        <v>15.335800000000001</v>
      </c>
      <c r="I17" s="168">
        <v>2.2475000000000001</v>
      </c>
      <c r="J17" s="165">
        <v>585.12900000000002</v>
      </c>
      <c r="K17" s="149">
        <v>48.847999999999999</v>
      </c>
      <c r="L17" s="180">
        <v>91.337999999999994</v>
      </c>
      <c r="M17" s="139">
        <v>158.20099999999999</v>
      </c>
      <c r="N17" s="9">
        <v>0.3298611111111111</v>
      </c>
      <c r="O17" s="5">
        <v>45153</v>
      </c>
      <c r="P17" s="6"/>
      <c r="Q17" s="120"/>
      <c r="R17" s="123"/>
      <c r="S17" s="123"/>
    </row>
    <row r="18" spans="1:21" ht="15.6">
      <c r="A18" s="3" t="s">
        <v>5</v>
      </c>
      <c r="B18" s="28" t="s">
        <v>252</v>
      </c>
      <c r="C18" s="38">
        <v>39.700000000000003</v>
      </c>
      <c r="D18" s="38">
        <v>3.46</v>
      </c>
      <c r="E18" s="116">
        <v>22.1</v>
      </c>
      <c r="F18" s="85">
        <v>383</v>
      </c>
      <c r="G18" s="152">
        <v>4.7499999999999973</v>
      </c>
      <c r="H18" s="164">
        <v>54.322299999999998</v>
      </c>
      <c r="I18" s="154">
        <v>7.3925999999999998</v>
      </c>
      <c r="J18" s="175">
        <v>365.50599999999997</v>
      </c>
      <c r="K18" s="149">
        <v>30.684000000000001</v>
      </c>
      <c r="L18" s="150">
        <v>47.337000000000003</v>
      </c>
      <c r="M18" s="166">
        <v>39.448</v>
      </c>
      <c r="N18" s="9">
        <v>0.32013888888888892</v>
      </c>
      <c r="O18" s="5">
        <v>45160</v>
      </c>
      <c r="P18" s="6"/>
      <c r="Q18" s="120"/>
      <c r="R18" s="123"/>
      <c r="S18" s="123"/>
    </row>
    <row r="19" spans="1:21" ht="15.6">
      <c r="A19" s="3" t="s">
        <v>5</v>
      </c>
      <c r="B19" s="28" t="s">
        <v>252</v>
      </c>
      <c r="C19" s="37">
        <v>71.400000000000006</v>
      </c>
      <c r="D19" s="37">
        <v>6.76</v>
      </c>
      <c r="E19" s="111">
        <v>17.8</v>
      </c>
      <c r="F19" s="81">
        <v>1054</v>
      </c>
      <c r="G19" s="159">
        <v>26.749999999999968</v>
      </c>
      <c r="H19" s="181">
        <v>218.91040000000001</v>
      </c>
      <c r="I19" s="170">
        <v>24.073899999999998</v>
      </c>
      <c r="J19" s="175">
        <v>496.52300000000002</v>
      </c>
      <c r="K19" s="149">
        <v>23.061</v>
      </c>
      <c r="L19" s="150">
        <v>30.994</v>
      </c>
      <c r="M19" s="179">
        <v>142.37299999999999</v>
      </c>
      <c r="N19" s="9">
        <v>0.32291666666666669</v>
      </c>
      <c r="O19" s="5">
        <v>45189</v>
      </c>
      <c r="P19" s="6"/>
      <c r="Q19" s="120"/>
      <c r="R19" s="123"/>
      <c r="S19" s="123"/>
    </row>
    <row r="20" spans="1:21" ht="15.6">
      <c r="A20" s="3" t="s">
        <v>5</v>
      </c>
      <c r="B20" s="28" t="s">
        <v>252</v>
      </c>
      <c r="C20" s="38">
        <v>38.299999999999997</v>
      </c>
      <c r="D20" s="38">
        <v>3.6</v>
      </c>
      <c r="E20" s="111">
        <v>18.2</v>
      </c>
      <c r="F20" s="85">
        <v>283.60000000000002</v>
      </c>
      <c r="G20" s="172">
        <v>4.2</v>
      </c>
      <c r="H20" s="182">
        <v>41.1462</v>
      </c>
      <c r="I20" s="170">
        <v>5.4808000000000003</v>
      </c>
      <c r="J20" s="165">
        <v>626.98</v>
      </c>
      <c r="K20" s="149">
        <v>25.19</v>
      </c>
      <c r="L20" s="157">
        <v>138.934</v>
      </c>
      <c r="M20" s="179">
        <v>381.48899999999998</v>
      </c>
      <c r="N20" s="9">
        <v>0.32361111111111113</v>
      </c>
      <c r="O20" s="24">
        <v>45196</v>
      </c>
      <c r="P20" s="6"/>
      <c r="Q20" s="120"/>
      <c r="R20" s="123"/>
      <c r="S20" s="123"/>
    </row>
    <row r="21" spans="1:21" ht="15.6">
      <c r="A21" s="3" t="s">
        <v>5</v>
      </c>
      <c r="B21" s="28" t="s">
        <v>252</v>
      </c>
      <c r="C21" s="37">
        <v>51.6</v>
      </c>
      <c r="D21" s="37">
        <v>4.66</v>
      </c>
      <c r="E21" s="112">
        <v>20.100000000000001</v>
      </c>
      <c r="F21" s="84">
        <v>949</v>
      </c>
      <c r="G21" s="172">
        <v>4.750000000000032</v>
      </c>
      <c r="H21" s="153">
        <v>177.81659999999999</v>
      </c>
      <c r="I21" s="154">
        <v>20.653099999999998</v>
      </c>
      <c r="J21" s="165">
        <v>572.18799999999999</v>
      </c>
      <c r="K21" s="149">
        <v>27.353999999999999</v>
      </c>
      <c r="L21" s="150">
        <v>34.331000000000003</v>
      </c>
      <c r="M21" s="179">
        <v>288.96899999999999</v>
      </c>
      <c r="N21" s="9">
        <v>0.32430555555555557</v>
      </c>
      <c r="O21" s="5">
        <v>45204</v>
      </c>
      <c r="P21" s="6"/>
      <c r="Q21" s="120"/>
      <c r="R21" s="123"/>
      <c r="S21" s="123"/>
    </row>
    <row r="22" spans="1:21" ht="15.6">
      <c r="A22" s="3" t="s">
        <v>5</v>
      </c>
      <c r="B22" s="30">
        <v>56.6</v>
      </c>
      <c r="C22" s="38">
        <v>47.5</v>
      </c>
      <c r="D22" s="38">
        <v>3.95</v>
      </c>
      <c r="E22" s="119">
        <v>24.5</v>
      </c>
      <c r="F22" s="85">
        <v>227</v>
      </c>
      <c r="G22" s="172">
        <v>7.5000000000000071</v>
      </c>
      <c r="H22" s="178">
        <v>30.812000000000001</v>
      </c>
      <c r="I22" s="185">
        <v>3.7235999999999998</v>
      </c>
      <c r="J22" s="223">
        <v>465.822</v>
      </c>
      <c r="K22" s="229">
        <v>53.305999999999997</v>
      </c>
      <c r="L22" s="150">
        <v>44.134999999999998</v>
      </c>
      <c r="M22" s="187">
        <v>99.105000000000004</v>
      </c>
      <c r="N22" s="9">
        <v>0.34583333333333333</v>
      </c>
      <c r="O22" s="5">
        <v>45489</v>
      </c>
      <c r="P22" s="16" t="s">
        <v>708</v>
      </c>
      <c r="Q22" s="120"/>
      <c r="R22" s="123"/>
      <c r="S22" s="123"/>
    </row>
    <row r="23" spans="1:21" ht="15.6">
      <c r="A23" s="3" t="s">
        <v>5</v>
      </c>
      <c r="B23" s="28" t="s">
        <v>252</v>
      </c>
      <c r="C23" s="38">
        <v>38.1</v>
      </c>
      <c r="D23" s="38">
        <v>3.3</v>
      </c>
      <c r="E23" s="116">
        <v>22.4</v>
      </c>
      <c r="F23" s="85">
        <v>203.6</v>
      </c>
      <c r="G23" s="69" t="s">
        <v>845</v>
      </c>
      <c r="H23" s="203">
        <v>26.065000000000001</v>
      </c>
      <c r="I23" s="211">
        <v>3.2391999999999999</v>
      </c>
      <c r="J23" s="225">
        <f>AVERAGE(882.894, 871.658)</f>
        <v>877.27600000000007</v>
      </c>
      <c r="K23" s="230">
        <f>AVERAGE(91.886, 92.197)</f>
        <v>92.041499999999999</v>
      </c>
      <c r="L23" s="157">
        <v>193.87200000000001</v>
      </c>
      <c r="M23" s="179">
        <v>127.00700000000001</v>
      </c>
      <c r="N23" s="9">
        <v>0.36944444444444446</v>
      </c>
      <c r="O23" s="5">
        <v>45497</v>
      </c>
      <c r="P23" s="16"/>
      <c r="Q23" s="120"/>
      <c r="R23" s="123"/>
      <c r="S23" s="123"/>
    </row>
    <row r="24" spans="1:21" ht="15.6">
      <c r="A24" s="3" t="s">
        <v>5</v>
      </c>
      <c r="B24" s="55">
        <v>38.200000000000003</v>
      </c>
      <c r="C24" s="37">
        <v>54.6</v>
      </c>
      <c r="D24" s="37">
        <v>4.6100000000000003</v>
      </c>
      <c r="E24" s="116">
        <v>23.9</v>
      </c>
      <c r="F24" s="3"/>
      <c r="G24" s="213">
        <v>4.7499999999999627</v>
      </c>
      <c r="H24" s="203">
        <v>35.241300000000003</v>
      </c>
      <c r="I24" s="212">
        <v>4.9661</v>
      </c>
      <c r="J24" s="223">
        <v>475.66</v>
      </c>
      <c r="K24" s="229">
        <v>50.442999999999998</v>
      </c>
      <c r="L24" s="163">
        <v>51.381</v>
      </c>
      <c r="M24" s="151">
        <v>18.11</v>
      </c>
      <c r="N24" s="9">
        <v>0.37777777777777777</v>
      </c>
      <c r="O24" s="24">
        <v>45503</v>
      </c>
      <c r="P24" s="16"/>
      <c r="Q24" s="120"/>
      <c r="R24" s="123"/>
      <c r="S24" s="123"/>
    </row>
    <row r="25" spans="1:21" ht="15.6">
      <c r="A25" s="3" t="s">
        <v>7</v>
      </c>
      <c r="B25" s="33">
        <v>18</v>
      </c>
      <c r="C25" s="39">
        <v>9.1</v>
      </c>
      <c r="D25" s="39">
        <v>0.76</v>
      </c>
      <c r="E25" s="116">
        <v>23.4</v>
      </c>
      <c r="F25" s="81">
        <v>3044</v>
      </c>
      <c r="G25" s="183">
        <v>33.6</v>
      </c>
      <c r="H25" s="146">
        <v>1019.1424</v>
      </c>
      <c r="I25" s="174">
        <v>3.5558000000000001</v>
      </c>
      <c r="J25" s="148">
        <v>4359.9520000000002</v>
      </c>
      <c r="K25" s="176">
        <v>51.097999999999999</v>
      </c>
      <c r="L25" s="177">
        <v>19.837</v>
      </c>
      <c r="M25" s="151">
        <v>2.2890000000000001</v>
      </c>
      <c r="N25" s="4">
        <v>0.41805555555555557</v>
      </c>
      <c r="O25" s="5">
        <v>45103</v>
      </c>
      <c r="P25" s="6"/>
      <c r="Q25" s="120"/>
      <c r="R25" s="123"/>
      <c r="S25" s="123"/>
    </row>
    <row r="26" spans="1:21" ht="15.6">
      <c r="A26" s="3" t="s">
        <v>7</v>
      </c>
      <c r="B26" s="33">
        <v>12</v>
      </c>
      <c r="C26" s="37">
        <v>63.6</v>
      </c>
      <c r="D26" s="37">
        <v>5.47</v>
      </c>
      <c r="E26" s="116">
        <v>22.8</v>
      </c>
      <c r="F26" s="3" t="s">
        <v>267</v>
      </c>
      <c r="G26" s="183">
        <v>38</v>
      </c>
      <c r="H26" s="178">
        <v>19.7043</v>
      </c>
      <c r="I26" s="168">
        <v>2.6932</v>
      </c>
      <c r="J26" s="165">
        <v>500.75900000000001</v>
      </c>
      <c r="K26" s="156">
        <v>134.221</v>
      </c>
      <c r="L26" s="157">
        <v>126.699</v>
      </c>
      <c r="M26" s="179">
        <v>175.404</v>
      </c>
      <c r="N26" s="4">
        <v>0.3576388888888889</v>
      </c>
      <c r="O26" s="5">
        <v>45136</v>
      </c>
      <c r="P26" s="6"/>
      <c r="Q26" s="120"/>
      <c r="R26" s="123"/>
      <c r="S26" s="123"/>
    </row>
    <row r="27" spans="1:21" ht="15.6">
      <c r="A27" s="3" t="s">
        <v>7</v>
      </c>
      <c r="B27" s="29">
        <v>40</v>
      </c>
      <c r="C27" s="37">
        <v>66.400000000000006</v>
      </c>
      <c r="D27" s="37">
        <v>5.45</v>
      </c>
      <c r="E27" s="119">
        <v>25.4</v>
      </c>
      <c r="F27" s="3" t="s">
        <v>267</v>
      </c>
      <c r="G27" s="172">
        <v>17.500000000000014</v>
      </c>
      <c r="H27" s="178">
        <v>29.961400000000001</v>
      </c>
      <c r="I27" s="168">
        <v>2.4900000000000002</v>
      </c>
      <c r="J27" s="155">
        <v>752.26300000000003</v>
      </c>
      <c r="K27" s="162">
        <v>226.506</v>
      </c>
      <c r="L27" s="177">
        <v>9.3879999999999999</v>
      </c>
      <c r="M27" s="151">
        <v>2.181</v>
      </c>
      <c r="N27" s="4">
        <v>0.32361111111111113</v>
      </c>
      <c r="O27" s="5">
        <v>45142</v>
      </c>
      <c r="P27" s="6"/>
      <c r="Q27" s="120"/>
      <c r="R27" s="123"/>
      <c r="S27" s="123"/>
    </row>
    <row r="28" spans="1:21" ht="15.6">
      <c r="A28" s="3" t="s">
        <v>7</v>
      </c>
      <c r="B28" s="31">
        <v>25.2</v>
      </c>
      <c r="C28" s="38">
        <v>46.7</v>
      </c>
      <c r="D28" s="38">
        <v>4.24</v>
      </c>
      <c r="E28" s="111">
        <v>19.899999999999999</v>
      </c>
      <c r="F28" s="3" t="s">
        <v>267</v>
      </c>
      <c r="G28" s="172" t="s">
        <v>454</v>
      </c>
      <c r="H28" s="178">
        <v>9.9222000000000001</v>
      </c>
      <c r="I28" s="168">
        <v>2.9946000000000002</v>
      </c>
      <c r="J28" s="165">
        <v>729.44899999999996</v>
      </c>
      <c r="K28" s="156">
        <v>162.29400000000001</v>
      </c>
      <c r="L28" s="150">
        <v>40.466000000000001</v>
      </c>
      <c r="M28" s="140">
        <v>71.099000000000004</v>
      </c>
      <c r="N28" s="4">
        <v>0.34930555555555554</v>
      </c>
      <c r="O28" s="5">
        <v>45153</v>
      </c>
      <c r="P28" s="6"/>
      <c r="Q28" s="120"/>
      <c r="R28" s="123"/>
      <c r="S28" s="123"/>
      <c r="T28" s="125"/>
      <c r="U28" s="125"/>
    </row>
    <row r="29" spans="1:21" ht="15.6">
      <c r="A29" s="3" t="s">
        <v>7</v>
      </c>
      <c r="B29" s="33">
        <v>15</v>
      </c>
      <c r="C29" s="39">
        <v>4.8</v>
      </c>
      <c r="D29" s="39">
        <v>0.41</v>
      </c>
      <c r="E29" s="116">
        <v>23.8</v>
      </c>
      <c r="F29" s="78">
        <v>180.7</v>
      </c>
      <c r="G29" s="145">
        <v>82.799999999999926</v>
      </c>
      <c r="H29" s="178">
        <v>16.784600000000001</v>
      </c>
      <c r="I29" s="184">
        <v>1.9812000000000001</v>
      </c>
      <c r="J29" s="161">
        <v>1274.921</v>
      </c>
      <c r="K29" s="162">
        <v>253.76499999999999</v>
      </c>
      <c r="L29" s="180">
        <v>78.962000000000003</v>
      </c>
      <c r="M29" s="151">
        <v>2.5270000000000001</v>
      </c>
      <c r="N29" s="4">
        <v>0.34027777777777773</v>
      </c>
      <c r="O29" s="5">
        <v>45160</v>
      </c>
      <c r="P29" s="6"/>
      <c r="Q29" s="120"/>
      <c r="R29" s="123"/>
      <c r="S29" s="123"/>
      <c r="T29" s="125"/>
      <c r="U29" s="125"/>
    </row>
    <row r="30" spans="1:21" ht="15.6">
      <c r="A30" s="3" t="s">
        <v>7</v>
      </c>
      <c r="B30" s="29">
        <v>52</v>
      </c>
      <c r="C30" s="38">
        <v>36.299999999999997</v>
      </c>
      <c r="D30" s="38">
        <v>3.46</v>
      </c>
      <c r="E30" s="111">
        <v>17.5</v>
      </c>
      <c r="F30" s="85">
        <v>283.10000000000002</v>
      </c>
      <c r="G30" s="172">
        <v>20.499999999999996</v>
      </c>
      <c r="H30" s="182">
        <v>41.184600000000003</v>
      </c>
      <c r="I30" s="174">
        <v>3.8468</v>
      </c>
      <c r="J30" s="175">
        <v>366.80700000000002</v>
      </c>
      <c r="K30" s="149">
        <v>34.027000000000001</v>
      </c>
      <c r="L30" s="177">
        <v>13.401</v>
      </c>
      <c r="M30" s="151">
        <v>7.3479999999999999</v>
      </c>
      <c r="N30" s="4">
        <v>0.34513888888888888</v>
      </c>
      <c r="O30" s="5">
        <v>45189</v>
      </c>
      <c r="P30" s="6"/>
      <c r="Q30" s="120"/>
      <c r="R30" s="123"/>
      <c r="S30" s="123"/>
      <c r="T30" s="125"/>
      <c r="U30" s="125"/>
    </row>
    <row r="31" spans="1:21" ht="15.6">
      <c r="A31" s="3" t="s">
        <v>7</v>
      </c>
      <c r="B31" s="31">
        <v>30</v>
      </c>
      <c r="C31" s="38">
        <v>35.6</v>
      </c>
      <c r="D31" s="38">
        <v>3.36</v>
      </c>
      <c r="E31" s="111">
        <v>18.100000000000001</v>
      </c>
      <c r="F31" s="78">
        <v>112.9</v>
      </c>
      <c r="G31" s="172">
        <v>6</v>
      </c>
      <c r="H31" s="182">
        <v>9.5480999999999998</v>
      </c>
      <c r="I31" s="147">
        <v>2.5908000000000002</v>
      </c>
      <c r="J31" s="175">
        <v>411.94900000000001</v>
      </c>
      <c r="K31" s="156">
        <v>109.56</v>
      </c>
      <c r="L31" s="163">
        <v>63.134</v>
      </c>
      <c r="M31" s="179">
        <v>107.464</v>
      </c>
      <c r="N31" s="4">
        <v>0.34652777777777777</v>
      </c>
      <c r="O31" s="24">
        <v>45196</v>
      </c>
      <c r="P31" s="6"/>
      <c r="Q31" s="120"/>
      <c r="R31" s="123"/>
      <c r="S31" s="123"/>
      <c r="T31" s="125"/>
      <c r="U31" s="125"/>
    </row>
    <row r="32" spans="1:21" ht="15.6">
      <c r="A32" s="3" t="s">
        <v>7</v>
      </c>
      <c r="B32" s="31">
        <v>28</v>
      </c>
      <c r="C32" s="37">
        <v>51.9</v>
      </c>
      <c r="D32" s="37">
        <v>4.79</v>
      </c>
      <c r="E32" s="111">
        <v>19.3</v>
      </c>
      <c r="F32" s="78">
        <v>138.6</v>
      </c>
      <c r="G32" s="172">
        <v>4.7499999999999973</v>
      </c>
      <c r="H32" s="178">
        <v>11.3866</v>
      </c>
      <c r="I32" s="184">
        <v>1.6991000000000001</v>
      </c>
      <c r="J32" s="175">
        <v>225.1275</v>
      </c>
      <c r="K32" s="156">
        <v>134.25049999999999</v>
      </c>
      <c r="L32" s="177">
        <v>9.9390000000000001</v>
      </c>
      <c r="M32" s="151">
        <v>8.6859999999999999</v>
      </c>
      <c r="N32" s="4">
        <v>0.34930555555555554</v>
      </c>
      <c r="O32" s="5">
        <v>45204</v>
      </c>
      <c r="P32" s="6"/>
      <c r="Q32" s="120"/>
      <c r="R32" s="123"/>
      <c r="S32" s="123"/>
      <c r="T32" s="125"/>
      <c r="U32" s="125"/>
    </row>
    <row r="33" spans="1:21" ht="15.6">
      <c r="A33" s="3" t="s">
        <v>7</v>
      </c>
      <c r="B33" s="29">
        <v>50.4</v>
      </c>
      <c r="C33" s="38">
        <v>38.299999999999997</v>
      </c>
      <c r="D33" s="38">
        <v>3.22</v>
      </c>
      <c r="E33" s="119">
        <v>24.1</v>
      </c>
      <c r="F33" s="75">
        <v>99.5</v>
      </c>
      <c r="G33" s="172">
        <v>4.0000000000000107</v>
      </c>
      <c r="H33" s="178">
        <v>7.2272999999999996</v>
      </c>
      <c r="I33" s="168">
        <v>2.0508999999999999</v>
      </c>
      <c r="J33" s="224">
        <v>530.81399999999996</v>
      </c>
      <c r="K33" s="231">
        <v>107.26600000000001</v>
      </c>
      <c r="L33" s="150">
        <v>29.673999999999999</v>
      </c>
      <c r="M33" s="179">
        <v>119.81100000000001</v>
      </c>
      <c r="N33" s="4">
        <v>0.39166666666666666</v>
      </c>
      <c r="O33" s="5">
        <v>45489</v>
      </c>
      <c r="P33" s="6"/>
      <c r="Q33" s="120"/>
      <c r="R33" s="123"/>
      <c r="S33" s="123"/>
      <c r="T33" s="125"/>
      <c r="U33" s="125"/>
    </row>
    <row r="34" spans="1:21" ht="15.6">
      <c r="A34" s="3" t="s">
        <v>7</v>
      </c>
      <c r="B34" s="28" t="s">
        <v>252</v>
      </c>
      <c r="C34" s="38">
        <v>49.6</v>
      </c>
      <c r="D34" s="38">
        <v>4.3099999999999996</v>
      </c>
      <c r="E34" s="116">
        <v>22.4</v>
      </c>
      <c r="F34" s="78">
        <v>119.4</v>
      </c>
      <c r="G34" s="213">
        <v>3.7500000000000036</v>
      </c>
      <c r="H34" s="203">
        <v>11.4976</v>
      </c>
      <c r="I34" s="208">
        <v>1.3403</v>
      </c>
      <c r="J34" s="226">
        <v>1254.56</v>
      </c>
      <c r="K34" s="230">
        <v>78.034999999999997</v>
      </c>
      <c r="L34" s="157">
        <v>104.44199999999999</v>
      </c>
      <c r="M34" s="151">
        <v>14.539</v>
      </c>
      <c r="N34" s="4">
        <v>0.39583333333333331</v>
      </c>
      <c r="O34" s="5">
        <v>45497</v>
      </c>
      <c r="P34" s="6"/>
      <c r="Q34" s="120"/>
      <c r="R34" s="123"/>
      <c r="S34" s="123"/>
      <c r="T34" s="125"/>
      <c r="U34" s="125"/>
    </row>
    <row r="35" spans="1:21" ht="15.6">
      <c r="A35" s="3" t="s">
        <v>7</v>
      </c>
      <c r="B35" s="28" t="s">
        <v>252</v>
      </c>
      <c r="C35" s="36">
        <v>96</v>
      </c>
      <c r="D35" s="36">
        <v>7.99</v>
      </c>
      <c r="E35" s="116">
        <v>23.9</v>
      </c>
      <c r="F35" s="78">
        <v>125.3</v>
      </c>
      <c r="G35" s="69" t="s">
        <v>847</v>
      </c>
      <c r="H35" s="203">
        <v>11.1279</v>
      </c>
      <c r="I35" s="208">
        <v>1.1624000000000001</v>
      </c>
      <c r="J35" s="223">
        <v>489.86799999999999</v>
      </c>
      <c r="K35" s="230">
        <v>93.483999999999995</v>
      </c>
      <c r="L35" s="177">
        <v>22.396999999999998</v>
      </c>
      <c r="M35" s="151">
        <v>5.5410000000000004</v>
      </c>
      <c r="N35" s="4">
        <v>0.40069444444444446</v>
      </c>
      <c r="O35" s="24">
        <v>45503</v>
      </c>
      <c r="P35" s="6"/>
      <c r="Q35" s="120"/>
      <c r="R35" s="123"/>
      <c r="S35" s="123"/>
      <c r="T35" s="125"/>
      <c r="U35" s="125"/>
    </row>
    <row r="36" spans="1:21" ht="15.6">
      <c r="A36" s="3" t="s">
        <v>8</v>
      </c>
      <c r="B36" s="31">
        <v>33</v>
      </c>
      <c r="C36" s="39">
        <v>15.6</v>
      </c>
      <c r="D36" s="39">
        <v>1.33</v>
      </c>
      <c r="E36" s="116">
        <v>23</v>
      </c>
      <c r="F36" s="84">
        <v>950</v>
      </c>
      <c r="G36" s="152">
        <v>12.8</v>
      </c>
      <c r="H36" s="181">
        <v>247.1585</v>
      </c>
      <c r="I36" s="170">
        <v>9.7637</v>
      </c>
      <c r="J36" s="161">
        <v>1465.0129999999999</v>
      </c>
      <c r="K36" s="149">
        <v>15.397</v>
      </c>
      <c r="L36" s="150">
        <v>43.963999999999999</v>
      </c>
      <c r="M36" s="179">
        <v>107.676</v>
      </c>
      <c r="N36" s="4">
        <v>0.44236111111111115</v>
      </c>
      <c r="O36" s="5">
        <v>45103</v>
      </c>
      <c r="P36" s="6"/>
      <c r="Q36" s="120"/>
      <c r="R36" s="123"/>
      <c r="S36" s="123"/>
      <c r="T36" s="125"/>
      <c r="U36" s="125"/>
    </row>
    <row r="37" spans="1:21" ht="15.6">
      <c r="A37" s="3" t="s">
        <v>8</v>
      </c>
      <c r="B37" s="33">
        <v>11</v>
      </c>
      <c r="C37" s="36">
        <v>74.8</v>
      </c>
      <c r="D37" s="36">
        <v>6.53</v>
      </c>
      <c r="E37" s="116">
        <v>22.1</v>
      </c>
      <c r="F37" s="3" t="s">
        <v>267</v>
      </c>
      <c r="G37" s="183">
        <v>48</v>
      </c>
      <c r="H37" s="178">
        <v>10.6709</v>
      </c>
      <c r="I37" s="168">
        <v>2.1385999999999998</v>
      </c>
      <c r="J37" s="165">
        <v>585.03499999999997</v>
      </c>
      <c r="K37" s="171">
        <v>96.805000000000007</v>
      </c>
      <c r="L37" s="157">
        <v>215.952</v>
      </c>
      <c r="M37" s="179">
        <v>190.11</v>
      </c>
      <c r="N37" s="4">
        <v>0.37638888888888888</v>
      </c>
      <c r="O37" s="5">
        <v>45136</v>
      </c>
      <c r="P37" s="6"/>
      <c r="Q37" s="120"/>
      <c r="R37" s="123"/>
      <c r="S37" s="123"/>
      <c r="T37" s="125"/>
      <c r="U37" s="125"/>
    </row>
    <row r="38" spans="1:21" ht="15.6">
      <c r="A38" s="3" t="s">
        <v>8</v>
      </c>
      <c r="B38" s="33">
        <v>15</v>
      </c>
      <c r="C38" s="34">
        <v>133.30000000000001</v>
      </c>
      <c r="D38" s="34">
        <v>10.91</v>
      </c>
      <c r="E38" s="119">
        <v>25.6</v>
      </c>
      <c r="F38" s="3" t="s">
        <v>267</v>
      </c>
      <c r="G38" s="159" t="s">
        <v>350</v>
      </c>
      <c r="H38" s="178">
        <v>26.984000000000002</v>
      </c>
      <c r="I38" s="168">
        <v>2.8999000000000001</v>
      </c>
      <c r="J38" s="155">
        <v>878.83</v>
      </c>
      <c r="K38" s="156">
        <v>100.386</v>
      </c>
      <c r="L38" s="150">
        <v>26.722000000000001</v>
      </c>
      <c r="M38" s="151">
        <v>3.6890000000000001</v>
      </c>
      <c r="N38" s="4">
        <v>0.3444444444444445</v>
      </c>
      <c r="O38" s="5">
        <v>45142</v>
      </c>
      <c r="P38" s="6"/>
      <c r="Q38" s="120"/>
      <c r="R38" s="123"/>
      <c r="S38" s="123"/>
      <c r="T38" s="125"/>
      <c r="U38" s="125"/>
    </row>
    <row r="39" spans="1:21" ht="15.6">
      <c r="A39" s="3" t="s">
        <v>8</v>
      </c>
      <c r="B39" s="31">
        <v>21</v>
      </c>
      <c r="C39" s="37">
        <v>73.3</v>
      </c>
      <c r="D39" s="37">
        <v>6.7</v>
      </c>
      <c r="E39" s="111">
        <v>19.7</v>
      </c>
      <c r="F39" s="3" t="s">
        <v>267</v>
      </c>
      <c r="G39" s="172">
        <v>18.250000000000004</v>
      </c>
      <c r="H39" s="178" t="s">
        <v>551</v>
      </c>
      <c r="I39" s="168" t="s">
        <v>564</v>
      </c>
      <c r="J39" s="165">
        <v>561.99</v>
      </c>
      <c r="K39" s="176">
        <v>67.307000000000002</v>
      </c>
      <c r="L39" s="157">
        <v>194.58199999999999</v>
      </c>
      <c r="M39" s="139">
        <v>154.55500000000001</v>
      </c>
      <c r="N39" s="4">
        <v>0.3666666666666667</v>
      </c>
      <c r="O39" s="5">
        <v>45153</v>
      </c>
      <c r="P39" s="6"/>
      <c r="Q39" s="120"/>
      <c r="R39" s="123"/>
      <c r="S39" s="123"/>
    </row>
    <row r="40" spans="1:21" ht="15.6">
      <c r="A40" s="3" t="s">
        <v>8</v>
      </c>
      <c r="B40" s="31">
        <v>29</v>
      </c>
      <c r="C40" s="34">
        <v>132.1</v>
      </c>
      <c r="D40" s="34">
        <v>10.97</v>
      </c>
      <c r="E40" s="119">
        <v>24.7</v>
      </c>
      <c r="F40" s="78">
        <v>167.8</v>
      </c>
      <c r="G40" s="152">
        <v>9.4999999999999947</v>
      </c>
      <c r="H40" s="178">
        <v>25.982299999999999</v>
      </c>
      <c r="I40" s="168">
        <v>2.9824000000000002</v>
      </c>
      <c r="J40" s="175">
        <v>346.96800000000002</v>
      </c>
      <c r="K40" s="176">
        <v>72.091999999999999</v>
      </c>
      <c r="L40" s="177">
        <v>13.368</v>
      </c>
      <c r="M40" s="151">
        <v>3.1080000000000001</v>
      </c>
      <c r="N40" s="4">
        <v>0.37222222222222223</v>
      </c>
      <c r="O40" s="5">
        <v>45160</v>
      </c>
      <c r="P40" s="6"/>
      <c r="Q40" s="120"/>
      <c r="R40" s="123"/>
      <c r="S40" s="123"/>
    </row>
    <row r="41" spans="1:21" ht="15.6">
      <c r="A41" s="3" t="s">
        <v>8</v>
      </c>
      <c r="B41" s="31">
        <v>32</v>
      </c>
      <c r="C41" s="36">
        <v>94.4</v>
      </c>
      <c r="D41" s="36">
        <v>8.9</v>
      </c>
      <c r="E41" s="111">
        <v>18.2</v>
      </c>
      <c r="F41" s="85">
        <v>236.7</v>
      </c>
      <c r="G41" s="172" t="s">
        <v>572</v>
      </c>
      <c r="H41" s="182">
        <v>39.773499999999999</v>
      </c>
      <c r="I41" s="170">
        <v>5.2461000000000002</v>
      </c>
      <c r="J41" s="175">
        <v>335.46100000000001</v>
      </c>
      <c r="K41" s="149">
        <v>45.661999999999999</v>
      </c>
      <c r="L41" s="177">
        <v>17.202999999999999</v>
      </c>
      <c r="M41" s="166">
        <v>40.521000000000001</v>
      </c>
      <c r="N41" s="4">
        <v>0.3611111111111111</v>
      </c>
      <c r="O41" s="5">
        <v>45189</v>
      </c>
      <c r="P41" s="6"/>
      <c r="Q41" s="120"/>
      <c r="R41" s="123"/>
      <c r="S41" s="123"/>
    </row>
    <row r="42" spans="1:21" ht="15.6">
      <c r="A42" s="3" t="s">
        <v>8</v>
      </c>
      <c r="B42" s="31">
        <v>23</v>
      </c>
      <c r="C42" s="37">
        <v>71.3</v>
      </c>
      <c r="D42" s="37">
        <v>6.71</v>
      </c>
      <c r="E42" s="111">
        <v>18.3</v>
      </c>
      <c r="F42" s="78">
        <v>107.3</v>
      </c>
      <c r="G42" s="172">
        <v>15</v>
      </c>
      <c r="H42" s="182">
        <v>12.6668</v>
      </c>
      <c r="I42" s="147">
        <v>2.855</v>
      </c>
      <c r="J42" s="165">
        <v>583.90099999999995</v>
      </c>
      <c r="K42" s="149">
        <v>49.893999999999998</v>
      </c>
      <c r="L42" s="157">
        <v>219.946</v>
      </c>
      <c r="M42" s="179">
        <v>235.18299999999999</v>
      </c>
      <c r="N42" s="4">
        <v>0.37013888888888885</v>
      </c>
      <c r="O42" s="24">
        <v>45196</v>
      </c>
      <c r="P42" s="6"/>
      <c r="Q42" s="120"/>
      <c r="R42" s="123"/>
      <c r="S42" s="123"/>
    </row>
    <row r="43" spans="1:21" ht="15.6">
      <c r="A43" s="3" t="s">
        <v>8</v>
      </c>
      <c r="B43" s="31">
        <v>28</v>
      </c>
      <c r="C43" s="36">
        <v>81.8</v>
      </c>
      <c r="D43" s="36">
        <v>7.41</v>
      </c>
      <c r="E43" s="112">
        <v>20.100000000000001</v>
      </c>
      <c r="F43" s="78">
        <v>170.3</v>
      </c>
      <c r="G43" s="172">
        <v>14.499999999999998</v>
      </c>
      <c r="H43" s="178">
        <v>23.399000000000001</v>
      </c>
      <c r="I43" s="185">
        <v>3.9319000000000002</v>
      </c>
      <c r="J43" s="175">
        <v>301.21499999999997</v>
      </c>
      <c r="K43" s="149">
        <v>33.948999999999998</v>
      </c>
      <c r="L43" s="180">
        <v>76.894999999999996</v>
      </c>
      <c r="M43" s="158">
        <v>54.475000000000001</v>
      </c>
      <c r="N43" s="4">
        <v>0.36458333333333331</v>
      </c>
      <c r="O43" s="5">
        <v>45204</v>
      </c>
      <c r="P43" s="6"/>
      <c r="Q43" s="120"/>
      <c r="R43" s="123"/>
      <c r="S43" s="123"/>
    </row>
    <row r="44" spans="1:21" ht="15.6">
      <c r="A44" s="3" t="s">
        <v>8</v>
      </c>
      <c r="B44" s="31">
        <v>22.9</v>
      </c>
      <c r="C44" s="37">
        <v>68.7</v>
      </c>
      <c r="D44" s="37">
        <v>5.66</v>
      </c>
      <c r="E44" s="119">
        <v>25.2</v>
      </c>
      <c r="F44" s="75">
        <v>83</v>
      </c>
      <c r="G44" s="159">
        <v>27.749999999999996</v>
      </c>
      <c r="H44" s="178">
        <v>8.9928000000000008</v>
      </c>
      <c r="I44" s="184">
        <v>1.8818999999999999</v>
      </c>
      <c r="J44" s="226">
        <v>1475.2750000000001</v>
      </c>
      <c r="K44" s="231">
        <v>132.03899999999999</v>
      </c>
      <c r="L44" s="157">
        <v>242.51400000000001</v>
      </c>
      <c r="M44" s="179">
        <v>223.93</v>
      </c>
      <c r="N44" s="4">
        <v>0.41319444444444442</v>
      </c>
      <c r="O44" s="5">
        <v>45489</v>
      </c>
      <c r="P44" s="6"/>
      <c r="Q44" s="120"/>
      <c r="R44" s="123"/>
      <c r="S44" s="123"/>
    </row>
    <row r="45" spans="1:21" ht="15.6">
      <c r="A45" s="3" t="s">
        <v>8</v>
      </c>
      <c r="B45" s="31">
        <v>38</v>
      </c>
      <c r="C45" s="37">
        <v>59.7</v>
      </c>
      <c r="D45" s="37">
        <v>5.22</v>
      </c>
      <c r="E45" s="116">
        <v>22.1</v>
      </c>
      <c r="F45" s="75">
        <v>76.5</v>
      </c>
      <c r="G45" s="213">
        <v>13.000000000000025</v>
      </c>
      <c r="H45" s="203">
        <v>9.8764000000000003</v>
      </c>
      <c r="I45" s="208">
        <v>1.5193000000000001</v>
      </c>
      <c r="J45" s="226">
        <v>1347.6020000000001</v>
      </c>
      <c r="K45" s="231">
        <v>102.953</v>
      </c>
      <c r="L45" s="157">
        <v>341.42700000000002</v>
      </c>
      <c r="M45" s="179">
        <v>198.761</v>
      </c>
      <c r="N45" s="4">
        <v>0.41249999999999998</v>
      </c>
      <c r="O45" s="5">
        <v>45497</v>
      </c>
      <c r="P45" s="6"/>
      <c r="Q45" s="120"/>
      <c r="R45" s="123"/>
      <c r="S45" s="123"/>
    </row>
    <row r="46" spans="1:21" ht="15.6">
      <c r="A46" s="3" t="s">
        <v>8</v>
      </c>
      <c r="B46" s="31">
        <v>30.4</v>
      </c>
      <c r="C46" s="34">
        <v>109</v>
      </c>
      <c r="D46" s="34">
        <v>9.0299999999999994</v>
      </c>
      <c r="E46" s="117">
        <v>30.4</v>
      </c>
      <c r="F46" s="78">
        <v>115.7</v>
      </c>
      <c r="G46" s="213">
        <v>8.2499999999999929</v>
      </c>
      <c r="H46" s="203">
        <v>17.623200000000001</v>
      </c>
      <c r="I46" s="208">
        <v>1.8902000000000001</v>
      </c>
      <c r="J46" s="226">
        <f>AVERAGE(1031.394, 1006.244)</f>
        <v>1018.819</v>
      </c>
      <c r="K46" s="231">
        <f>AVERAGE(118.62, 116.439)</f>
        <v>117.5295</v>
      </c>
      <c r="L46" s="177">
        <v>10.224</v>
      </c>
      <c r="M46" s="151">
        <v>3.4009999999999998</v>
      </c>
      <c r="N46" s="4">
        <v>0.41875000000000001</v>
      </c>
      <c r="O46" s="24">
        <v>45503</v>
      </c>
      <c r="P46" s="6"/>
      <c r="Q46" s="120"/>
      <c r="R46" s="123"/>
      <c r="S46" s="123"/>
    </row>
    <row r="47" spans="1:21" ht="15.6">
      <c r="A47" s="3" t="s">
        <v>9</v>
      </c>
      <c r="B47" s="33">
        <v>18</v>
      </c>
      <c r="C47" s="39">
        <v>2.8</v>
      </c>
      <c r="D47" s="39">
        <v>0.23</v>
      </c>
      <c r="E47" s="116">
        <v>22.7</v>
      </c>
      <c r="F47" s="75">
        <v>17</v>
      </c>
      <c r="G47" s="183">
        <v>30.9</v>
      </c>
      <c r="H47" s="173">
        <v>90.594800000000006</v>
      </c>
      <c r="I47" s="174">
        <v>3.8475999999999999</v>
      </c>
      <c r="J47" s="148">
        <v>2396.895</v>
      </c>
      <c r="K47" s="149">
        <v>19.25</v>
      </c>
      <c r="L47" s="177">
        <v>22.085999999999999</v>
      </c>
      <c r="M47" s="151">
        <v>5.1859999999999999</v>
      </c>
      <c r="N47" s="4">
        <v>0.47222222222222227</v>
      </c>
      <c r="O47" s="5">
        <v>45103</v>
      </c>
      <c r="P47" s="6"/>
      <c r="Q47" s="120"/>
      <c r="R47" s="123"/>
      <c r="S47" s="123"/>
    </row>
    <row r="48" spans="1:21" ht="15.6">
      <c r="A48" s="3" t="s">
        <v>9</v>
      </c>
      <c r="B48" s="31">
        <v>35</v>
      </c>
      <c r="C48" s="38">
        <v>43.7</v>
      </c>
      <c r="D48" s="38">
        <v>3.66</v>
      </c>
      <c r="E48" s="119">
        <v>24.3</v>
      </c>
      <c r="F48" s="3" t="s">
        <v>267</v>
      </c>
      <c r="G48" s="152">
        <v>24.29</v>
      </c>
      <c r="H48" s="178">
        <v>6.2275999999999998</v>
      </c>
      <c r="I48" s="184">
        <v>1.5905</v>
      </c>
      <c r="J48" s="161">
        <v>1851.2239999999999</v>
      </c>
      <c r="K48" s="162">
        <v>432.27100000000002</v>
      </c>
      <c r="L48" s="177">
        <v>23.986000000000001</v>
      </c>
      <c r="M48" s="151">
        <v>3.0110000000000001</v>
      </c>
      <c r="N48" s="4">
        <v>0.39583333333333331</v>
      </c>
      <c r="O48" s="5">
        <v>45136</v>
      </c>
      <c r="P48" s="6"/>
      <c r="Q48" s="120"/>
      <c r="R48" s="123"/>
      <c r="S48" s="123"/>
    </row>
    <row r="49" spans="1:19" ht="15.6">
      <c r="A49" s="3" t="s">
        <v>9</v>
      </c>
      <c r="B49" s="31">
        <v>29</v>
      </c>
      <c r="C49" s="36">
        <v>89</v>
      </c>
      <c r="D49" s="36">
        <v>7.28</v>
      </c>
      <c r="E49" s="119">
        <v>25.6</v>
      </c>
      <c r="F49" s="3" t="s">
        <v>267</v>
      </c>
      <c r="G49" s="172">
        <v>19.090909090909133</v>
      </c>
      <c r="H49" s="178">
        <v>5.9433999999999996</v>
      </c>
      <c r="I49" s="184">
        <v>1.2349000000000001</v>
      </c>
      <c r="J49" s="161">
        <v>1232.1030000000001</v>
      </c>
      <c r="K49" s="162">
        <v>219.965</v>
      </c>
      <c r="L49" s="177">
        <v>11.676</v>
      </c>
      <c r="M49" s="151">
        <v>2.5110000000000001</v>
      </c>
      <c r="N49" s="4">
        <v>0.36458333333333331</v>
      </c>
      <c r="O49" s="5">
        <v>45142</v>
      </c>
      <c r="P49" s="6"/>
      <c r="Q49" s="120"/>
      <c r="R49" s="123"/>
      <c r="S49" s="123"/>
    </row>
    <row r="50" spans="1:19" ht="15.6">
      <c r="A50" s="3" t="s">
        <v>9</v>
      </c>
      <c r="B50" s="29">
        <v>41</v>
      </c>
      <c r="C50" s="37">
        <v>57.4</v>
      </c>
      <c r="D50" s="37">
        <v>5.18</v>
      </c>
      <c r="E50" s="3"/>
      <c r="F50" s="3" t="s">
        <v>267</v>
      </c>
      <c r="G50" s="172">
        <v>13.513513513513525</v>
      </c>
      <c r="H50" s="178">
        <v>3.8767</v>
      </c>
      <c r="I50" s="184">
        <v>1.5545</v>
      </c>
      <c r="J50" s="161">
        <v>1059.0129999999999</v>
      </c>
      <c r="K50" s="156">
        <v>187.6</v>
      </c>
      <c r="L50" s="177">
        <v>7.2409999999999997</v>
      </c>
      <c r="M50" s="141">
        <v>20.753</v>
      </c>
      <c r="N50" s="4">
        <v>0.38750000000000001</v>
      </c>
      <c r="O50" s="5">
        <v>45153</v>
      </c>
      <c r="P50" s="6"/>
      <c r="Q50" s="120"/>
      <c r="R50" s="123"/>
      <c r="S50" s="123"/>
    </row>
    <row r="51" spans="1:19" ht="15.6">
      <c r="A51" s="3" t="s">
        <v>9</v>
      </c>
      <c r="B51" s="29">
        <v>51</v>
      </c>
      <c r="C51" s="38">
        <v>28.5</v>
      </c>
      <c r="D51" s="38">
        <v>2.4</v>
      </c>
      <c r="E51" s="116">
        <v>23.8</v>
      </c>
      <c r="F51" s="78">
        <v>115.1</v>
      </c>
      <c r="G51" s="152">
        <v>9.4936708860759591</v>
      </c>
      <c r="H51" s="178" t="s">
        <v>553</v>
      </c>
      <c r="I51" s="186" t="s">
        <v>566</v>
      </c>
      <c r="J51" s="161">
        <v>1137.9829999999999</v>
      </c>
      <c r="K51" s="156">
        <v>191.666</v>
      </c>
      <c r="L51" s="177">
        <v>2.4980000000000002</v>
      </c>
      <c r="M51" s="151">
        <v>0.79800000000000004</v>
      </c>
      <c r="N51" s="4">
        <v>0.3923611111111111</v>
      </c>
      <c r="O51" s="5">
        <v>45160</v>
      </c>
      <c r="P51" s="6"/>
      <c r="Q51" s="120"/>
      <c r="R51" s="123"/>
      <c r="S51" s="123"/>
    </row>
    <row r="52" spans="1:19" ht="15.6">
      <c r="A52" s="3" t="s">
        <v>9</v>
      </c>
      <c r="B52" s="31">
        <v>24</v>
      </c>
      <c r="C52" s="38">
        <v>42.2</v>
      </c>
      <c r="D52" s="38">
        <v>4.03</v>
      </c>
      <c r="E52" s="111">
        <v>17.5</v>
      </c>
      <c r="F52" s="84">
        <v>569</v>
      </c>
      <c r="G52" s="159">
        <v>33.599999999999966</v>
      </c>
      <c r="H52" s="173">
        <v>88.953900000000004</v>
      </c>
      <c r="I52" s="170">
        <v>31.7395</v>
      </c>
      <c r="J52" s="148">
        <v>3318.1530000000002</v>
      </c>
      <c r="K52" s="162">
        <v>375.32650000000001</v>
      </c>
      <c r="L52" s="177">
        <v>23.199000000000002</v>
      </c>
      <c r="M52" s="187">
        <v>83.037999999999997</v>
      </c>
      <c r="N52" s="4">
        <v>0.37916666666666665</v>
      </c>
      <c r="O52" s="5">
        <v>45189</v>
      </c>
      <c r="P52" s="6"/>
      <c r="Q52" s="120"/>
      <c r="R52" s="123"/>
      <c r="S52" s="123"/>
    </row>
    <row r="53" spans="1:19" ht="15.6">
      <c r="A53" s="3" t="s">
        <v>9</v>
      </c>
      <c r="B53" s="29">
        <v>55</v>
      </c>
      <c r="C53" s="38">
        <v>26.9</v>
      </c>
      <c r="D53" s="38">
        <v>2.5499999999999998</v>
      </c>
      <c r="E53" s="111">
        <v>18</v>
      </c>
      <c r="F53" s="85">
        <v>298</v>
      </c>
      <c r="G53" s="172">
        <v>9</v>
      </c>
      <c r="H53" s="182">
        <v>40.602899999999998</v>
      </c>
      <c r="I53" s="170">
        <v>12.7598</v>
      </c>
      <c r="J53" s="155">
        <v>826.58100000000002</v>
      </c>
      <c r="K53" s="162">
        <v>295.12200000000001</v>
      </c>
      <c r="L53" s="177">
        <v>23.004999999999999</v>
      </c>
      <c r="M53" s="151">
        <v>10.529</v>
      </c>
      <c r="N53" s="4">
        <v>0.39027777777777778</v>
      </c>
      <c r="O53" s="24">
        <v>45196</v>
      </c>
      <c r="P53" s="6"/>
      <c r="Q53" s="120"/>
      <c r="R53" s="123"/>
      <c r="S53" s="123"/>
    </row>
    <row r="54" spans="1:19" ht="15.6">
      <c r="A54" s="3" t="s">
        <v>9</v>
      </c>
      <c r="B54" s="31">
        <v>32.200000000000003</v>
      </c>
      <c r="C54" s="38">
        <v>33.200000000000003</v>
      </c>
      <c r="D54" s="38">
        <v>3.03</v>
      </c>
      <c r="E54" s="111">
        <v>19.7</v>
      </c>
      <c r="F54" s="85">
        <v>239.2</v>
      </c>
      <c r="G54" s="172" t="s">
        <v>661</v>
      </c>
      <c r="H54" s="178">
        <v>31.566800000000001</v>
      </c>
      <c r="I54" s="154">
        <v>8.9252000000000002</v>
      </c>
      <c r="J54" s="175">
        <v>399.00299999999999</v>
      </c>
      <c r="K54" s="156">
        <v>135.298</v>
      </c>
      <c r="L54" s="177">
        <v>19.132000000000001</v>
      </c>
      <c r="M54" s="151">
        <v>3.6779999999999999</v>
      </c>
      <c r="N54" s="4">
        <v>0.3833333333333333</v>
      </c>
      <c r="O54" s="5">
        <v>45204</v>
      </c>
      <c r="P54" s="6"/>
      <c r="Q54" s="120"/>
      <c r="R54" s="123"/>
      <c r="S54" s="123"/>
    </row>
    <row r="55" spans="1:19" ht="15.6">
      <c r="A55" s="3" t="s">
        <v>9</v>
      </c>
      <c r="B55" s="29">
        <v>46.5</v>
      </c>
      <c r="C55" s="34">
        <v>120.1</v>
      </c>
      <c r="D55" s="34">
        <v>9.66</v>
      </c>
      <c r="E55" s="117">
        <v>26.6</v>
      </c>
      <c r="F55" s="75">
        <v>80.2</v>
      </c>
      <c r="G55" s="172">
        <v>14.799999999999979</v>
      </c>
      <c r="H55" s="178">
        <v>4.7778999999999998</v>
      </c>
      <c r="I55" s="186">
        <v>0.83299999999999996</v>
      </c>
      <c r="J55" s="226">
        <v>1497.5519999999999</v>
      </c>
      <c r="K55" s="232">
        <v>235.64699999999999</v>
      </c>
      <c r="L55" s="137" t="s">
        <v>826</v>
      </c>
      <c r="M55" s="135" t="s">
        <v>825</v>
      </c>
      <c r="N55" s="4">
        <v>0.42916666666666664</v>
      </c>
      <c r="O55" s="5">
        <v>45489</v>
      </c>
      <c r="P55" s="6"/>
      <c r="Q55" s="120"/>
      <c r="R55" s="123"/>
      <c r="S55" s="123"/>
    </row>
    <row r="56" spans="1:19" ht="15.6">
      <c r="A56" s="3" t="s">
        <v>9</v>
      </c>
      <c r="B56" s="29">
        <v>40</v>
      </c>
      <c r="C56" s="37">
        <v>60.6</v>
      </c>
      <c r="D56" s="37">
        <v>5.18</v>
      </c>
      <c r="E56" s="116">
        <v>23.2</v>
      </c>
      <c r="F56" s="75">
        <v>77.7</v>
      </c>
      <c r="G56" s="214">
        <v>33.333333333333364</v>
      </c>
      <c r="H56" s="203">
        <v>3.5562999999999998</v>
      </c>
      <c r="I56" s="206">
        <v>0.56950000000000001</v>
      </c>
      <c r="J56" s="227">
        <v>2335.2249999999999</v>
      </c>
      <c r="K56" s="232">
        <v>339.43900000000002</v>
      </c>
      <c r="L56" s="150">
        <v>25.346</v>
      </c>
      <c r="M56" s="151">
        <v>4.7240000000000002</v>
      </c>
      <c r="N56" s="4">
        <v>0.42986111111111114</v>
      </c>
      <c r="O56" s="5">
        <v>45497</v>
      </c>
      <c r="P56" s="6"/>
      <c r="Q56" s="120"/>
      <c r="R56" s="123"/>
      <c r="S56" s="123"/>
    </row>
    <row r="57" spans="1:19" ht="15.6">
      <c r="A57" s="3" t="s">
        <v>9</v>
      </c>
      <c r="B57" s="31">
        <v>32.200000000000003</v>
      </c>
      <c r="C57" s="34">
        <v>108.4</v>
      </c>
      <c r="D57" s="34">
        <v>9.0399999999999991</v>
      </c>
      <c r="E57" s="117">
        <v>32.200000000000003</v>
      </c>
      <c r="F57" s="75">
        <v>93.7</v>
      </c>
      <c r="G57" s="69" t="s">
        <v>848</v>
      </c>
      <c r="H57" s="203">
        <v>4.1631999999999998</v>
      </c>
      <c r="I57" s="206">
        <v>0.50890000000000002</v>
      </c>
      <c r="J57" s="227">
        <v>2114.4639999999999</v>
      </c>
      <c r="K57" s="232">
        <v>320.87400000000002</v>
      </c>
      <c r="L57" s="150">
        <v>30.574999999999999</v>
      </c>
      <c r="M57" s="151">
        <v>2.1150000000000002</v>
      </c>
      <c r="N57" s="4">
        <v>0.43055555555555558</v>
      </c>
      <c r="O57" s="24">
        <v>45503</v>
      </c>
      <c r="P57" s="6"/>
      <c r="Q57" s="120"/>
      <c r="R57" s="123"/>
      <c r="S57" s="123"/>
    </row>
    <row r="58" spans="1:19" ht="15.6">
      <c r="A58" s="3" t="s">
        <v>11</v>
      </c>
      <c r="B58" s="29">
        <v>55</v>
      </c>
      <c r="C58" s="37">
        <v>59.9</v>
      </c>
      <c r="D58" s="37">
        <v>5.3</v>
      </c>
      <c r="E58" s="112">
        <v>21.2</v>
      </c>
      <c r="F58" s="75">
        <v>13.4</v>
      </c>
      <c r="G58" s="152">
        <v>2.8</v>
      </c>
      <c r="H58" s="181">
        <v>249.43049999999999</v>
      </c>
      <c r="I58" s="147">
        <v>2.3224999999999998</v>
      </c>
      <c r="J58" s="155">
        <v>963.20799999999997</v>
      </c>
      <c r="K58" s="162">
        <v>204.19</v>
      </c>
      <c r="L58" s="177">
        <v>10.635</v>
      </c>
      <c r="M58" s="151">
        <v>2.9169999999999998</v>
      </c>
      <c r="N58" s="4">
        <v>0.49722222222222223</v>
      </c>
      <c r="O58" s="5">
        <v>45103</v>
      </c>
      <c r="P58" s="6"/>
      <c r="Q58" s="120"/>
      <c r="R58" s="123"/>
      <c r="S58" s="123"/>
    </row>
    <row r="59" spans="1:19" ht="15.6">
      <c r="A59" s="3" t="s">
        <v>11</v>
      </c>
      <c r="B59" s="33">
        <v>15</v>
      </c>
      <c r="C59" s="37">
        <v>62.1</v>
      </c>
      <c r="D59" s="37">
        <v>5.23</v>
      </c>
      <c r="E59" s="116">
        <v>24</v>
      </c>
      <c r="F59" s="3" t="s">
        <v>267</v>
      </c>
      <c r="G59" s="183">
        <v>31.6</v>
      </c>
      <c r="H59" s="178">
        <v>28.289400000000001</v>
      </c>
      <c r="I59" s="168">
        <v>2.8250999999999999</v>
      </c>
      <c r="J59" s="165">
        <v>526.55200000000002</v>
      </c>
      <c r="K59" s="156">
        <v>128.947</v>
      </c>
      <c r="L59" s="180">
        <v>87.76</v>
      </c>
      <c r="M59" s="179">
        <v>182.137</v>
      </c>
      <c r="N59" s="4">
        <v>0.42083333333333334</v>
      </c>
      <c r="O59" s="5">
        <v>45136</v>
      </c>
      <c r="P59" s="6"/>
      <c r="Q59" s="120"/>
      <c r="R59" s="123"/>
      <c r="S59" s="123"/>
    </row>
    <row r="60" spans="1:19" ht="15.6">
      <c r="A60" s="3" t="s">
        <v>11</v>
      </c>
      <c r="B60" s="29">
        <v>54</v>
      </c>
      <c r="C60" s="37">
        <v>55.9</v>
      </c>
      <c r="D60" s="37">
        <v>4.58</v>
      </c>
      <c r="E60" s="119">
        <v>25.4</v>
      </c>
      <c r="F60" s="3" t="s">
        <v>267</v>
      </c>
      <c r="G60" s="172">
        <v>8.8333333333333321</v>
      </c>
      <c r="H60" s="178">
        <v>30.430900000000001</v>
      </c>
      <c r="I60" s="168" t="s">
        <v>562</v>
      </c>
      <c r="J60" s="175">
        <v>316.42899999999997</v>
      </c>
      <c r="K60" s="171">
        <v>97.822000000000003</v>
      </c>
      <c r="L60" s="177">
        <v>13.638</v>
      </c>
      <c r="M60" s="151">
        <v>1.0669999999999999</v>
      </c>
      <c r="N60" s="4">
        <v>0.38750000000000001</v>
      </c>
      <c r="O60" s="5">
        <v>45142</v>
      </c>
      <c r="P60" s="6"/>
      <c r="Q60" s="120"/>
      <c r="R60" s="123"/>
      <c r="S60" s="123"/>
    </row>
    <row r="61" spans="1:19" ht="15.6">
      <c r="A61" s="3" t="s">
        <v>11</v>
      </c>
      <c r="B61" s="29">
        <v>54</v>
      </c>
      <c r="C61" s="36">
        <v>83.2</v>
      </c>
      <c r="D61" s="36">
        <v>7.56</v>
      </c>
      <c r="E61" s="112">
        <v>20</v>
      </c>
      <c r="F61" s="3" t="s">
        <v>267</v>
      </c>
      <c r="G61" s="172">
        <v>4.0000000000000107</v>
      </c>
      <c r="H61" s="178">
        <v>18.011099999999999</v>
      </c>
      <c r="I61" s="168">
        <v>2.4354</v>
      </c>
      <c r="J61" s="175">
        <v>434.00350000000003</v>
      </c>
      <c r="K61" s="171">
        <v>94.670500000000004</v>
      </c>
      <c r="L61" s="150">
        <v>38.667999999999999</v>
      </c>
      <c r="M61" s="142">
        <v>76.608999999999995</v>
      </c>
      <c r="N61" s="4">
        <v>0.40277777777777773</v>
      </c>
      <c r="O61" s="5">
        <v>45153</v>
      </c>
      <c r="P61" s="6"/>
      <c r="Q61" s="120"/>
      <c r="R61" s="123"/>
      <c r="S61" s="123"/>
    </row>
    <row r="62" spans="1:19" ht="15.6">
      <c r="A62" s="3" t="s">
        <v>11</v>
      </c>
      <c r="B62" s="28" t="s">
        <v>252</v>
      </c>
      <c r="C62" s="39">
        <v>3</v>
      </c>
      <c r="D62" s="39">
        <v>0.25</v>
      </c>
      <c r="E62" s="119">
        <v>24.9</v>
      </c>
      <c r="F62" s="78">
        <v>160.30000000000001</v>
      </c>
      <c r="G62" s="152">
        <v>2.5000000000000022</v>
      </c>
      <c r="H62" s="178">
        <v>18.069299999999998</v>
      </c>
      <c r="I62" s="168">
        <v>2.5078999999999998</v>
      </c>
      <c r="J62" s="175">
        <v>285.017</v>
      </c>
      <c r="K62" s="176">
        <v>66.558999999999997</v>
      </c>
      <c r="L62" s="177">
        <v>6.7729999999999997</v>
      </c>
      <c r="M62" s="151">
        <v>4.2000000000000003E-2</v>
      </c>
      <c r="N62" s="4">
        <v>0.42083333333333334</v>
      </c>
      <c r="O62" s="5">
        <v>45160</v>
      </c>
      <c r="P62" s="6"/>
      <c r="Q62" s="120"/>
      <c r="R62" s="123"/>
      <c r="S62" s="123"/>
    </row>
    <row r="63" spans="1:19" ht="15.6">
      <c r="A63" s="3" t="s">
        <v>11</v>
      </c>
      <c r="B63" s="30">
        <v>46</v>
      </c>
      <c r="C63" s="37">
        <v>63.3</v>
      </c>
      <c r="D63" s="37">
        <v>6.06</v>
      </c>
      <c r="E63" s="111">
        <v>17.399999999999999</v>
      </c>
      <c r="F63" s="78">
        <v>197.3</v>
      </c>
      <c r="G63" s="172" t="s">
        <v>573</v>
      </c>
      <c r="H63" s="182">
        <v>22.088799999999999</v>
      </c>
      <c r="I63" s="174">
        <v>3.456</v>
      </c>
      <c r="J63" s="165">
        <v>638.93700000000001</v>
      </c>
      <c r="K63" s="171">
        <v>91.906999999999996</v>
      </c>
      <c r="L63" s="177">
        <v>19.911000000000001</v>
      </c>
      <c r="M63" s="166">
        <v>30.632999999999999</v>
      </c>
      <c r="N63" s="4">
        <v>0.39097222222222222</v>
      </c>
      <c r="O63" s="5">
        <v>45189</v>
      </c>
      <c r="P63" s="6"/>
      <c r="Q63" s="120"/>
      <c r="R63" s="123"/>
      <c r="S63" s="123"/>
    </row>
    <row r="64" spans="1:19" ht="15.6">
      <c r="A64" s="3" t="s">
        <v>11</v>
      </c>
      <c r="B64" s="55">
        <v>34</v>
      </c>
      <c r="C64" s="39">
        <v>23.1</v>
      </c>
      <c r="D64" s="39">
        <v>2.17</v>
      </c>
      <c r="E64" s="111">
        <v>18.2</v>
      </c>
      <c r="F64" s="78">
        <v>169.8</v>
      </c>
      <c r="G64" s="172">
        <v>7.75</v>
      </c>
      <c r="H64" s="182">
        <v>19.325900000000001</v>
      </c>
      <c r="I64" s="147">
        <v>2.9460999999999999</v>
      </c>
      <c r="J64" s="165">
        <v>524.46299999999997</v>
      </c>
      <c r="K64" s="156">
        <v>154.25399999999999</v>
      </c>
      <c r="L64" s="150">
        <v>27.358000000000001</v>
      </c>
      <c r="M64" s="179">
        <v>119.956</v>
      </c>
      <c r="N64" s="4">
        <v>0.41180555555555554</v>
      </c>
      <c r="O64" s="24">
        <v>45196</v>
      </c>
      <c r="P64" s="6"/>
      <c r="Q64" s="120"/>
      <c r="R64" s="123"/>
      <c r="S64" s="123"/>
    </row>
    <row r="65" spans="1:19" ht="15.6">
      <c r="A65" s="3" t="s">
        <v>11</v>
      </c>
      <c r="B65" s="30">
        <v>57.4</v>
      </c>
      <c r="C65" s="36">
        <v>92.8</v>
      </c>
      <c r="D65" s="36">
        <v>8.56</v>
      </c>
      <c r="E65" s="111">
        <v>19.3</v>
      </c>
      <c r="F65" s="78">
        <v>161.4</v>
      </c>
      <c r="G65" s="172">
        <v>6.999999999999992</v>
      </c>
      <c r="H65" s="178">
        <v>17.741199999999999</v>
      </c>
      <c r="I65" s="168">
        <v>2.2961</v>
      </c>
      <c r="J65" s="175">
        <v>417.95</v>
      </c>
      <c r="K65" s="171">
        <v>98.471000000000004</v>
      </c>
      <c r="L65" s="177">
        <v>23.834</v>
      </c>
      <c r="M65" s="151">
        <v>5.2770000000000001</v>
      </c>
      <c r="N65" s="4">
        <v>0.40277777777777773</v>
      </c>
      <c r="O65" s="5">
        <v>45204</v>
      </c>
      <c r="P65" s="6"/>
      <c r="Q65" s="120"/>
      <c r="R65" s="123"/>
      <c r="S65" s="123"/>
    </row>
    <row r="66" spans="1:19" ht="15.6">
      <c r="A66" s="3" t="s">
        <v>12</v>
      </c>
      <c r="B66" s="33">
        <v>19</v>
      </c>
      <c r="C66" s="39">
        <v>23.6</v>
      </c>
      <c r="D66" s="39">
        <v>1.98</v>
      </c>
      <c r="E66" s="119">
        <v>24.1</v>
      </c>
      <c r="F66" s="85">
        <v>466</v>
      </c>
      <c r="G66" s="167">
        <v>223.6</v>
      </c>
      <c r="H66" s="173">
        <v>84.177800000000005</v>
      </c>
      <c r="I66" s="174">
        <v>3.2444999999999999</v>
      </c>
      <c r="J66" s="161">
        <v>1082.1110000000001</v>
      </c>
      <c r="K66" s="176">
        <v>70.498999999999995</v>
      </c>
      <c r="L66" s="177">
        <v>9.8879999999999999</v>
      </c>
      <c r="M66" s="151">
        <v>1.3939999999999999</v>
      </c>
      <c r="N66" s="4">
        <v>0.53611111111111109</v>
      </c>
      <c r="O66" s="5">
        <v>45103</v>
      </c>
      <c r="P66" s="6"/>
      <c r="Q66" s="120"/>
      <c r="R66" s="123"/>
      <c r="S66" s="123"/>
    </row>
    <row r="67" spans="1:19" ht="15.6">
      <c r="A67" s="3" t="s">
        <v>12</v>
      </c>
      <c r="B67" s="29">
        <v>40</v>
      </c>
      <c r="C67" s="37">
        <v>56.5</v>
      </c>
      <c r="D67" s="37">
        <v>4.76</v>
      </c>
      <c r="E67" s="116">
        <v>24</v>
      </c>
      <c r="F67" s="3" t="s">
        <v>267</v>
      </c>
      <c r="G67" s="152">
        <v>11.25</v>
      </c>
      <c r="H67" s="178">
        <v>9.9260000000000002</v>
      </c>
      <c r="I67" s="184">
        <v>1.8315999999999999</v>
      </c>
      <c r="J67" s="165">
        <v>690.24099999999999</v>
      </c>
      <c r="K67" s="171">
        <v>98.418999999999997</v>
      </c>
      <c r="L67" s="177">
        <v>24.515000000000001</v>
      </c>
      <c r="M67" s="187">
        <v>88.747</v>
      </c>
      <c r="N67" s="4">
        <v>0.44236111111111115</v>
      </c>
      <c r="O67" s="5">
        <v>45136</v>
      </c>
      <c r="P67" s="6"/>
      <c r="Q67" s="120"/>
      <c r="R67" s="123"/>
      <c r="S67" s="123"/>
    </row>
    <row r="68" spans="1:19" ht="15.6">
      <c r="A68" s="3" t="s">
        <v>12</v>
      </c>
      <c r="B68" s="31">
        <v>38</v>
      </c>
      <c r="C68" s="37">
        <v>72.599999999999994</v>
      </c>
      <c r="D68" s="37">
        <v>5.97</v>
      </c>
      <c r="E68" s="119">
        <v>25.3</v>
      </c>
      <c r="F68" s="3" t="s">
        <v>267</v>
      </c>
      <c r="G68" s="159">
        <v>29.200000000000003</v>
      </c>
      <c r="H68" s="178">
        <v>9.8670000000000009</v>
      </c>
      <c r="I68" s="184">
        <v>1.4308000000000001</v>
      </c>
      <c r="J68" s="165">
        <v>590.774</v>
      </c>
      <c r="K68" s="171">
        <v>78.885000000000005</v>
      </c>
      <c r="L68" s="177">
        <v>17.663</v>
      </c>
      <c r="M68" s="151">
        <v>2.859</v>
      </c>
      <c r="N68" s="4">
        <v>0.41250000000000003</v>
      </c>
      <c r="O68" s="5">
        <v>45142</v>
      </c>
      <c r="P68" s="6"/>
      <c r="Q68" s="120"/>
      <c r="R68" s="123"/>
      <c r="S68" s="123"/>
    </row>
    <row r="69" spans="1:19" ht="15.6">
      <c r="A69" s="3" t="s">
        <v>12</v>
      </c>
      <c r="B69" s="28" t="s">
        <v>252</v>
      </c>
      <c r="C69" s="37">
        <v>63.2</v>
      </c>
      <c r="D69" s="37">
        <v>5.78</v>
      </c>
      <c r="E69" s="111">
        <v>19.7</v>
      </c>
      <c r="F69" s="3" t="s">
        <v>267</v>
      </c>
      <c r="G69" s="159">
        <v>49.60000000000003</v>
      </c>
      <c r="H69" s="178">
        <v>3.0082</v>
      </c>
      <c r="I69" s="184">
        <v>1.4541999999999999</v>
      </c>
      <c r="J69" s="165">
        <v>534.14</v>
      </c>
      <c r="K69" s="171">
        <v>89.069500000000005</v>
      </c>
      <c r="L69" s="177">
        <v>12.442</v>
      </c>
      <c r="M69" s="142">
        <v>89.281999999999996</v>
      </c>
      <c r="N69" s="4">
        <v>0.4284722222222222</v>
      </c>
      <c r="O69" s="5">
        <v>45153</v>
      </c>
      <c r="P69" s="6"/>
      <c r="Q69" s="120"/>
      <c r="R69" s="123"/>
      <c r="S69" s="123"/>
    </row>
    <row r="70" spans="1:19" ht="15.6">
      <c r="A70" s="3" t="s">
        <v>12</v>
      </c>
      <c r="B70" s="55">
        <v>38</v>
      </c>
      <c r="C70" s="38">
        <v>38.5</v>
      </c>
      <c r="D70" s="38">
        <v>3.28</v>
      </c>
      <c r="E70" s="116">
        <v>23.4</v>
      </c>
      <c r="F70" s="75">
        <v>42.5</v>
      </c>
      <c r="G70" s="152">
        <v>12.750000000000018</v>
      </c>
      <c r="H70" s="178">
        <v>2.6856</v>
      </c>
      <c r="I70" s="186">
        <v>0.76149999999999995</v>
      </c>
      <c r="J70" s="165">
        <v>696.11</v>
      </c>
      <c r="K70" s="171">
        <v>90.206999999999994</v>
      </c>
      <c r="L70" s="177">
        <v>4.9409999999999998</v>
      </c>
      <c r="M70" s="151">
        <v>0.45400000000000001</v>
      </c>
      <c r="N70" s="4">
        <v>0.44097222222222227</v>
      </c>
      <c r="O70" s="5">
        <v>45160</v>
      </c>
      <c r="P70" s="6"/>
      <c r="Q70" s="120"/>
      <c r="R70" s="123"/>
      <c r="S70" s="123"/>
    </row>
    <row r="71" spans="1:19" ht="15.6">
      <c r="A71" s="3" t="s">
        <v>12</v>
      </c>
      <c r="B71" s="30">
        <v>42</v>
      </c>
      <c r="C71" s="39">
        <v>7.2</v>
      </c>
      <c r="D71" s="39">
        <v>0.68</v>
      </c>
      <c r="E71" s="111">
        <v>18.3</v>
      </c>
      <c r="F71" s="75">
        <v>86.5</v>
      </c>
      <c r="G71" s="172">
        <v>14.999999999999979</v>
      </c>
      <c r="H71" s="182">
        <v>2.9611000000000001</v>
      </c>
      <c r="I71" s="188">
        <v>0.8286</v>
      </c>
      <c r="J71" s="175">
        <v>445.22399999999999</v>
      </c>
      <c r="K71" s="171">
        <v>75.569999999999993</v>
      </c>
      <c r="L71" s="150">
        <v>25.215</v>
      </c>
      <c r="M71" s="151">
        <v>3.0089999999999999</v>
      </c>
      <c r="N71" s="4">
        <v>0.4145833333333333</v>
      </c>
      <c r="O71" s="5">
        <v>45189</v>
      </c>
      <c r="P71" s="6"/>
      <c r="Q71" s="120"/>
      <c r="R71" s="123"/>
      <c r="S71" s="123"/>
    </row>
    <row r="72" spans="1:19" ht="15.6">
      <c r="A72" s="3" t="s">
        <v>12</v>
      </c>
      <c r="B72" s="30">
        <v>54</v>
      </c>
      <c r="C72" s="38">
        <v>36.200000000000003</v>
      </c>
      <c r="D72" s="38">
        <v>3.39</v>
      </c>
      <c r="E72" s="111">
        <v>18.600000000000001</v>
      </c>
      <c r="F72" s="75">
        <v>72.2</v>
      </c>
      <c r="G72" s="172">
        <v>6.5</v>
      </c>
      <c r="H72" s="182">
        <v>2.1549</v>
      </c>
      <c r="I72" s="188">
        <v>0.88370000000000004</v>
      </c>
      <c r="J72" s="165">
        <v>614.822</v>
      </c>
      <c r="K72" s="171">
        <v>85.72</v>
      </c>
      <c r="L72" s="177">
        <v>15.622999999999999</v>
      </c>
      <c r="M72" s="166">
        <v>32.697000000000003</v>
      </c>
      <c r="N72" s="4">
        <v>0.43263888888888885</v>
      </c>
      <c r="O72" s="24">
        <v>45196</v>
      </c>
      <c r="P72" s="6"/>
      <c r="Q72" s="120"/>
      <c r="R72" s="123"/>
      <c r="S72" s="123"/>
    </row>
    <row r="73" spans="1:19" ht="15.6">
      <c r="A73" s="3" t="s">
        <v>12</v>
      </c>
      <c r="B73" s="30">
        <v>56</v>
      </c>
      <c r="C73" s="37">
        <v>67.7</v>
      </c>
      <c r="D73" s="37">
        <v>6.23</v>
      </c>
      <c r="E73" s="111">
        <v>19.399999999999999</v>
      </c>
      <c r="F73" s="75">
        <v>60.6</v>
      </c>
      <c r="G73" s="172">
        <v>16.799999999999983</v>
      </c>
      <c r="H73" s="178">
        <v>1.946</v>
      </c>
      <c r="I73" s="186">
        <v>0.60299999999999998</v>
      </c>
      <c r="J73" s="175">
        <v>308.255</v>
      </c>
      <c r="K73" s="176">
        <v>62.753</v>
      </c>
      <c r="L73" s="177">
        <v>5.9180000000000001</v>
      </c>
      <c r="M73" s="151">
        <v>2.641</v>
      </c>
      <c r="N73" s="4">
        <v>0.42152777777777778</v>
      </c>
      <c r="O73" s="5">
        <v>45204</v>
      </c>
      <c r="P73" s="6"/>
      <c r="Q73" s="120"/>
      <c r="R73" s="123"/>
      <c r="S73" s="123"/>
    </row>
    <row r="74" spans="1:19" ht="15.6">
      <c r="A74" s="3" t="s">
        <v>12</v>
      </c>
      <c r="B74" s="28" t="s">
        <v>252</v>
      </c>
      <c r="C74" s="39">
        <v>13.8</v>
      </c>
      <c r="D74" s="39">
        <v>1.1499999999999999</v>
      </c>
      <c r="E74" s="119">
        <v>24.7</v>
      </c>
      <c r="F74" s="75">
        <v>51.3</v>
      </c>
      <c r="G74" s="172">
        <v>3.499999999999996</v>
      </c>
      <c r="H74" s="178">
        <v>1.2657</v>
      </c>
      <c r="I74" s="186">
        <v>0.87270000000000003</v>
      </c>
      <c r="J74" s="225">
        <v>857.32</v>
      </c>
      <c r="K74" s="231">
        <v>158.46899999999999</v>
      </c>
      <c r="L74" s="150">
        <v>41.167000000000002</v>
      </c>
      <c r="M74" s="179">
        <v>202.49600000000001</v>
      </c>
      <c r="N74" s="4">
        <v>0.44930555555555557</v>
      </c>
      <c r="O74" s="5">
        <v>45489</v>
      </c>
      <c r="P74" s="6"/>
      <c r="Q74" s="120"/>
      <c r="R74" s="123"/>
      <c r="S74" s="123"/>
    </row>
    <row r="75" spans="1:19" ht="15.6">
      <c r="A75" s="3" t="s">
        <v>12</v>
      </c>
      <c r="B75" s="28" t="s">
        <v>252</v>
      </c>
      <c r="C75" s="38">
        <v>28.4</v>
      </c>
      <c r="D75" s="38">
        <v>2.4700000000000002</v>
      </c>
      <c r="E75" s="116">
        <v>22.2</v>
      </c>
      <c r="F75" s="75">
        <v>44.2</v>
      </c>
      <c r="G75" s="213">
        <v>5.7500000000000604</v>
      </c>
      <c r="H75" s="204" t="s">
        <v>839</v>
      </c>
      <c r="I75" s="207" t="s">
        <v>841</v>
      </c>
      <c r="J75" s="224">
        <v>709.66</v>
      </c>
      <c r="K75" s="231">
        <v>135.691</v>
      </c>
      <c r="L75" s="180">
        <v>81.742999999999995</v>
      </c>
      <c r="M75" s="158">
        <v>59.345999999999997</v>
      </c>
      <c r="N75" s="4">
        <v>0.4465277777777778</v>
      </c>
      <c r="O75" s="5">
        <v>45497</v>
      </c>
      <c r="P75" s="6"/>
      <c r="Q75" s="120"/>
      <c r="R75" s="123"/>
      <c r="S75" s="123"/>
    </row>
    <row r="76" spans="1:19" ht="15.6">
      <c r="A76" s="3" t="s">
        <v>12</v>
      </c>
      <c r="B76" s="28" t="s">
        <v>252</v>
      </c>
      <c r="C76" s="37">
        <v>50.5</v>
      </c>
      <c r="D76" s="37">
        <v>4.17</v>
      </c>
      <c r="E76" s="119">
        <v>24.5</v>
      </c>
      <c r="F76" s="75">
        <v>40.700000000000003</v>
      </c>
      <c r="G76" s="213">
        <v>2.7499999999999747</v>
      </c>
      <c r="H76" s="203">
        <v>0.91520000000000001</v>
      </c>
      <c r="I76" s="206">
        <v>0.54869999999999997</v>
      </c>
      <c r="J76" s="223">
        <v>418.851</v>
      </c>
      <c r="K76" s="230">
        <v>84.176000000000002</v>
      </c>
      <c r="L76" s="150">
        <v>26.512</v>
      </c>
      <c r="M76" s="151">
        <v>2.0190000000000001</v>
      </c>
      <c r="N76" s="4">
        <v>0.45694444444444443</v>
      </c>
      <c r="O76" s="24">
        <v>45503</v>
      </c>
      <c r="P76" s="6"/>
      <c r="Q76" s="120"/>
      <c r="R76" s="123"/>
      <c r="S76" s="123"/>
    </row>
    <row r="77" spans="1:19" ht="15.6">
      <c r="A77" s="3" t="s">
        <v>14</v>
      </c>
      <c r="B77" s="29">
        <v>57</v>
      </c>
      <c r="C77" s="38">
        <v>39.9</v>
      </c>
      <c r="D77" s="38">
        <v>3.49</v>
      </c>
      <c r="E77" s="112">
        <v>22</v>
      </c>
      <c r="F77" s="75">
        <v>18.100000000000001</v>
      </c>
      <c r="G77" s="152">
        <v>12.4</v>
      </c>
      <c r="H77" s="169" t="s">
        <v>348</v>
      </c>
      <c r="I77" s="147" t="s">
        <v>558</v>
      </c>
      <c r="J77" s="161">
        <v>1323.9090000000001</v>
      </c>
      <c r="K77" s="156">
        <v>123.95699999999999</v>
      </c>
      <c r="L77" s="177">
        <v>12.372</v>
      </c>
      <c r="M77" s="151">
        <v>0.47499999999999998</v>
      </c>
      <c r="N77" s="4">
        <v>0.55694444444444446</v>
      </c>
      <c r="O77" s="5">
        <v>45103</v>
      </c>
      <c r="P77" s="6"/>
      <c r="Q77" s="120"/>
      <c r="R77" s="123"/>
      <c r="S77" s="123"/>
    </row>
    <row r="78" spans="1:19" ht="15.6">
      <c r="A78" s="3" t="s">
        <v>14</v>
      </c>
      <c r="B78" s="29">
        <v>51</v>
      </c>
      <c r="C78" s="36">
        <v>81.8</v>
      </c>
      <c r="D78" s="36">
        <v>6.62</v>
      </c>
      <c r="E78" s="119">
        <v>26</v>
      </c>
      <c r="F78" s="3" t="s">
        <v>267</v>
      </c>
      <c r="G78" s="152">
        <v>13.94</v>
      </c>
      <c r="H78" s="178" t="s">
        <v>346</v>
      </c>
      <c r="I78" s="184" t="s">
        <v>560</v>
      </c>
      <c r="J78" s="165">
        <v>686.20500000000004</v>
      </c>
      <c r="K78" s="156">
        <v>112.47499999999999</v>
      </c>
      <c r="L78" s="177">
        <v>11.891999999999999</v>
      </c>
      <c r="M78" s="151">
        <v>10.36</v>
      </c>
      <c r="N78" s="4">
        <v>0.45763888888888887</v>
      </c>
      <c r="O78" s="5">
        <v>45136</v>
      </c>
      <c r="P78" s="6"/>
      <c r="Q78" s="120"/>
      <c r="R78" s="123"/>
      <c r="S78" s="123"/>
    </row>
    <row r="79" spans="1:19" ht="15.6">
      <c r="A79" s="3" t="s">
        <v>14</v>
      </c>
      <c r="B79" s="31">
        <v>32</v>
      </c>
      <c r="C79" s="34">
        <v>111.5</v>
      </c>
      <c r="D79" s="34">
        <v>8.81</v>
      </c>
      <c r="E79" s="117">
        <v>27.5</v>
      </c>
      <c r="F79" s="3" t="s">
        <v>267</v>
      </c>
      <c r="G79" s="189">
        <v>50.800000000000068</v>
      </c>
      <c r="H79" s="178">
        <v>12.7707</v>
      </c>
      <c r="I79" s="184">
        <v>1.8541000000000001</v>
      </c>
      <c r="J79" s="175">
        <v>494.43700000000001</v>
      </c>
      <c r="K79" s="171">
        <v>93.762</v>
      </c>
      <c r="L79" s="177">
        <v>13.897</v>
      </c>
      <c r="M79" s="151">
        <v>0.83</v>
      </c>
      <c r="N79" s="4">
        <v>0.42638888888888887</v>
      </c>
      <c r="O79" s="5">
        <v>45142</v>
      </c>
      <c r="P79" s="6"/>
      <c r="Q79" s="120"/>
      <c r="R79" s="123"/>
      <c r="S79" s="123"/>
    </row>
    <row r="80" spans="1:19" ht="15.6">
      <c r="A80" s="3" t="s">
        <v>14</v>
      </c>
      <c r="B80" s="29">
        <v>57</v>
      </c>
      <c r="C80" s="36">
        <v>88.7</v>
      </c>
      <c r="D80" s="36">
        <v>7.69</v>
      </c>
      <c r="E80" s="116">
        <v>22.4</v>
      </c>
      <c r="F80" s="3" t="s">
        <v>267</v>
      </c>
      <c r="G80" s="172">
        <v>5.2000000000000384</v>
      </c>
      <c r="H80" s="178">
        <v>4.6886999999999999</v>
      </c>
      <c r="I80" s="184">
        <v>1.5595000000000001</v>
      </c>
      <c r="J80" s="175">
        <v>402.41250000000002</v>
      </c>
      <c r="K80" s="176">
        <v>67.782499999999999</v>
      </c>
      <c r="L80" s="177">
        <v>16.085000000000001</v>
      </c>
      <c r="M80" s="141">
        <v>9.6989999999999998</v>
      </c>
      <c r="N80" s="4">
        <v>0.43888888888888888</v>
      </c>
      <c r="O80" s="5">
        <v>45153</v>
      </c>
      <c r="P80" s="6"/>
      <c r="Q80" s="120"/>
      <c r="R80" s="123"/>
      <c r="S80" s="123"/>
    </row>
    <row r="81" spans="1:19" ht="15.6">
      <c r="A81" s="3" t="s">
        <v>14</v>
      </c>
      <c r="B81" s="29">
        <v>56</v>
      </c>
      <c r="C81" s="34">
        <v>114.5</v>
      </c>
      <c r="D81" s="34">
        <v>9.15</v>
      </c>
      <c r="E81" s="117">
        <v>26.6</v>
      </c>
      <c r="F81" s="75">
        <v>88.3</v>
      </c>
      <c r="G81" s="145" t="s">
        <v>508</v>
      </c>
      <c r="H81" s="178">
        <v>4.9996999999999998</v>
      </c>
      <c r="I81" s="184">
        <v>1.2999000000000001</v>
      </c>
      <c r="J81" s="175">
        <v>388.04599999999999</v>
      </c>
      <c r="K81" s="176">
        <v>54.901000000000003</v>
      </c>
      <c r="L81" s="177">
        <v>11.829000000000001</v>
      </c>
      <c r="M81" s="151">
        <v>0.39500000000000002</v>
      </c>
      <c r="N81" s="4">
        <v>0.45694444444444443</v>
      </c>
      <c r="O81" s="5">
        <v>45160</v>
      </c>
      <c r="P81" s="6"/>
      <c r="Q81" s="120"/>
      <c r="R81" s="123"/>
      <c r="S81" s="123"/>
    </row>
    <row r="82" spans="1:19" ht="15.6">
      <c r="A82" s="3" t="s">
        <v>14</v>
      </c>
      <c r="B82" s="28" t="s">
        <v>252</v>
      </c>
      <c r="C82" s="36">
        <v>87.5</v>
      </c>
      <c r="D82" s="36">
        <v>8.1</v>
      </c>
      <c r="E82" s="111">
        <v>19.100000000000001</v>
      </c>
      <c r="F82" s="3"/>
      <c r="G82" s="172">
        <v>5.5000000000000187</v>
      </c>
      <c r="H82" s="182">
        <v>6.5406000000000004</v>
      </c>
      <c r="I82" s="190">
        <v>1.9448000000000001</v>
      </c>
      <c r="J82" s="161">
        <v>1086.68</v>
      </c>
      <c r="K82" s="171">
        <v>85.53</v>
      </c>
      <c r="L82" s="177">
        <v>22.384</v>
      </c>
      <c r="M82" s="151">
        <v>6.665</v>
      </c>
      <c r="N82" s="4">
        <v>0.4291666666666667</v>
      </c>
      <c r="O82" s="5">
        <v>45189</v>
      </c>
      <c r="P82" s="6"/>
      <c r="Q82" s="120"/>
      <c r="R82" s="123"/>
      <c r="S82" s="123"/>
    </row>
    <row r="83" spans="1:19" ht="15.6">
      <c r="A83" s="3" t="s">
        <v>14</v>
      </c>
      <c r="B83" s="28" t="s">
        <v>252</v>
      </c>
      <c r="C83" s="37">
        <v>57.2</v>
      </c>
      <c r="D83" s="37">
        <v>5.33</v>
      </c>
      <c r="E83" s="111">
        <v>18.8</v>
      </c>
      <c r="F83" s="75">
        <v>94.7</v>
      </c>
      <c r="G83" s="172">
        <v>6.5</v>
      </c>
      <c r="H83" s="182">
        <v>4.7691999999999997</v>
      </c>
      <c r="I83" s="190">
        <v>1.5936999999999999</v>
      </c>
      <c r="J83" s="155">
        <v>804.35</v>
      </c>
      <c r="K83" s="176">
        <v>73.765000000000001</v>
      </c>
      <c r="L83" s="163">
        <v>72.792000000000002</v>
      </c>
      <c r="M83" s="187">
        <v>81.685000000000002</v>
      </c>
      <c r="N83" s="4">
        <v>0.44861111111111113</v>
      </c>
      <c r="O83" s="24">
        <v>45196</v>
      </c>
      <c r="P83" s="6"/>
      <c r="Q83" s="120"/>
      <c r="R83" s="123"/>
      <c r="S83" s="123"/>
    </row>
    <row r="84" spans="1:19" ht="16.95" customHeight="1">
      <c r="A84" s="3" t="s">
        <v>14</v>
      </c>
      <c r="B84" s="30">
        <v>56</v>
      </c>
      <c r="C84" s="36">
        <v>98</v>
      </c>
      <c r="D84" s="36">
        <v>8.18</v>
      </c>
      <c r="E84" s="112">
        <v>21.2</v>
      </c>
      <c r="F84" s="78">
        <v>105.9</v>
      </c>
      <c r="G84" s="172">
        <v>17.750000000000021</v>
      </c>
      <c r="H84" s="178">
        <v>5.3071000000000002</v>
      </c>
      <c r="I84" s="184">
        <v>1.5235000000000001</v>
      </c>
      <c r="J84" s="175">
        <v>365.89299999999997</v>
      </c>
      <c r="K84" s="176">
        <v>51.71</v>
      </c>
      <c r="L84" s="177">
        <v>13.045</v>
      </c>
      <c r="M84" s="151">
        <v>2.7570000000000001</v>
      </c>
      <c r="N84" s="4">
        <v>0.4381944444444445</v>
      </c>
      <c r="O84" s="5">
        <v>45204</v>
      </c>
      <c r="P84" s="6"/>
      <c r="Q84" s="120"/>
      <c r="R84" s="123"/>
      <c r="S84" s="123"/>
    </row>
    <row r="85" spans="1:19" ht="16.95" customHeight="1">
      <c r="A85" s="3" t="s">
        <v>14</v>
      </c>
      <c r="B85" s="28" t="s">
        <v>252</v>
      </c>
      <c r="C85" s="37">
        <v>63.6</v>
      </c>
      <c r="D85" s="37">
        <v>5.14</v>
      </c>
      <c r="E85" s="117">
        <v>26.3</v>
      </c>
      <c r="F85" s="75">
        <v>61.3</v>
      </c>
      <c r="G85" s="172">
        <v>2.7500000000000093</v>
      </c>
      <c r="H85" s="178">
        <v>2.4491999999999998</v>
      </c>
      <c r="I85" s="186">
        <v>0.88580000000000003</v>
      </c>
      <c r="J85" s="224">
        <v>701.59</v>
      </c>
      <c r="K85" s="231">
        <v>111.669</v>
      </c>
      <c r="L85" s="180">
        <v>90.683000000000007</v>
      </c>
      <c r="M85" s="151">
        <v>22.93</v>
      </c>
      <c r="N85" s="4">
        <v>0.46458333333333335</v>
      </c>
      <c r="O85" s="5">
        <v>45489</v>
      </c>
      <c r="P85" s="6"/>
      <c r="Q85" s="120"/>
      <c r="R85" s="123"/>
      <c r="S85" s="123"/>
    </row>
    <row r="86" spans="1:19" ht="16.95" customHeight="1">
      <c r="A86" s="3" t="s">
        <v>14</v>
      </c>
      <c r="B86" s="55">
        <v>38.5</v>
      </c>
      <c r="C86" s="38">
        <v>28.7</v>
      </c>
      <c r="D86" s="38">
        <v>2.21</v>
      </c>
      <c r="E86" s="116">
        <v>22.9</v>
      </c>
      <c r="F86" s="75">
        <v>53.3</v>
      </c>
      <c r="G86" s="213">
        <v>8.7500000000000764</v>
      </c>
      <c r="H86" s="203">
        <v>1.9926999999999999</v>
      </c>
      <c r="I86" s="206">
        <v>0.72609999999999997</v>
      </c>
      <c r="J86" s="225">
        <v>788.15899999999999</v>
      </c>
      <c r="K86" s="231">
        <v>159.99299999999999</v>
      </c>
      <c r="L86" s="137" t="s">
        <v>830</v>
      </c>
      <c r="M86" s="135" t="s">
        <v>829</v>
      </c>
      <c r="N86" s="4">
        <v>0.46319444444444446</v>
      </c>
      <c r="O86" s="5">
        <v>45497</v>
      </c>
      <c r="P86" s="6"/>
      <c r="Q86" s="120"/>
      <c r="R86" s="123"/>
      <c r="S86" s="123"/>
    </row>
    <row r="87" spans="1:19" ht="16.95" customHeight="1">
      <c r="A87" s="3" t="s">
        <v>14</v>
      </c>
      <c r="B87" s="28" t="s">
        <v>252</v>
      </c>
      <c r="C87" s="37">
        <v>70.400000000000006</v>
      </c>
      <c r="D87" s="37">
        <v>5.75</v>
      </c>
      <c r="E87" s="119">
        <v>25.6</v>
      </c>
      <c r="F87" s="75">
        <v>63.7</v>
      </c>
      <c r="G87" s="213">
        <v>8.9999999999999805</v>
      </c>
      <c r="H87" s="203">
        <v>2.1819000000000002</v>
      </c>
      <c r="I87" s="206">
        <v>0.56930000000000003</v>
      </c>
      <c r="J87" s="224">
        <v>741.49300000000005</v>
      </c>
      <c r="K87" s="231">
        <v>131.72</v>
      </c>
      <c r="L87" s="177">
        <v>21.916</v>
      </c>
      <c r="M87" s="151">
        <v>1.024</v>
      </c>
      <c r="N87" s="4">
        <v>0.46666666666666667</v>
      </c>
      <c r="O87" s="24">
        <v>45503</v>
      </c>
      <c r="P87" s="6"/>
      <c r="Q87" s="120"/>
      <c r="R87" s="123"/>
      <c r="S87" s="123"/>
    </row>
    <row r="88" spans="1:19" ht="15.6">
      <c r="A88" s="3" t="s">
        <v>15</v>
      </c>
      <c r="B88" s="28" t="s">
        <v>252</v>
      </c>
      <c r="C88" s="36">
        <v>76.5</v>
      </c>
      <c r="D88" s="36">
        <v>6.48</v>
      </c>
      <c r="E88" s="116">
        <v>23.4</v>
      </c>
      <c r="F88" s="84">
        <v>934</v>
      </c>
      <c r="G88" s="152">
        <v>1.6</v>
      </c>
      <c r="H88" s="181">
        <v>238.42609999999999</v>
      </c>
      <c r="I88" s="170">
        <v>11.2568</v>
      </c>
      <c r="J88" s="155">
        <v>814.99099999999999</v>
      </c>
      <c r="K88" s="171">
        <v>94.347999999999999</v>
      </c>
      <c r="L88" s="177">
        <v>17.32</v>
      </c>
      <c r="M88" s="151">
        <v>0.317</v>
      </c>
      <c r="N88" s="4">
        <v>0.5854166666666667</v>
      </c>
      <c r="O88" s="5">
        <v>45103</v>
      </c>
      <c r="P88" s="6"/>
      <c r="Q88" s="120"/>
      <c r="R88" s="123"/>
      <c r="S88" s="123"/>
    </row>
    <row r="89" spans="1:19" ht="15.6">
      <c r="A89" s="3" t="s">
        <v>15</v>
      </c>
      <c r="B89" s="31">
        <v>30</v>
      </c>
      <c r="C89" s="38">
        <v>29</v>
      </c>
      <c r="D89" s="38">
        <v>2.36</v>
      </c>
      <c r="E89" s="119">
        <v>25.7</v>
      </c>
      <c r="F89" s="3" t="s">
        <v>267</v>
      </c>
      <c r="G89" s="152">
        <v>7</v>
      </c>
      <c r="H89" s="164">
        <v>51.273200000000003</v>
      </c>
      <c r="I89" s="168">
        <v>2.84</v>
      </c>
      <c r="J89" s="175">
        <v>458.685</v>
      </c>
      <c r="K89" s="156">
        <v>116.07</v>
      </c>
      <c r="L89" s="163">
        <v>64.040000000000006</v>
      </c>
      <c r="M89" s="158">
        <v>64.039000000000001</v>
      </c>
      <c r="N89" s="4">
        <v>0.4770833333333333</v>
      </c>
      <c r="O89" s="5">
        <v>45136</v>
      </c>
      <c r="P89" s="6"/>
      <c r="Q89" s="120"/>
      <c r="R89" s="123"/>
      <c r="S89" s="123"/>
    </row>
    <row r="90" spans="1:19" ht="15.6">
      <c r="A90" s="3" t="s">
        <v>15</v>
      </c>
      <c r="B90" s="28" t="s">
        <v>252</v>
      </c>
      <c r="C90" s="37">
        <v>56.1</v>
      </c>
      <c r="D90" s="37">
        <v>4.62</v>
      </c>
      <c r="E90" s="119">
        <v>25.3</v>
      </c>
      <c r="F90" s="3" t="s">
        <v>267</v>
      </c>
      <c r="G90" s="172">
        <v>7.2499999999999991</v>
      </c>
      <c r="H90" s="164">
        <v>76.625600000000006</v>
      </c>
      <c r="I90" s="168">
        <v>2.8090999999999999</v>
      </c>
      <c r="J90" s="175">
        <v>397.97</v>
      </c>
      <c r="K90" s="171">
        <v>93.272999999999996</v>
      </c>
      <c r="L90" s="163">
        <v>57.627000000000002</v>
      </c>
      <c r="M90" s="151">
        <v>1.115</v>
      </c>
      <c r="N90" s="4">
        <v>0.44236111111111115</v>
      </c>
      <c r="O90" s="5">
        <v>45142</v>
      </c>
      <c r="P90" s="6"/>
      <c r="Q90" s="120"/>
      <c r="R90" s="123"/>
      <c r="S90" s="123"/>
    </row>
    <row r="91" spans="1:19" ht="15.6">
      <c r="A91" s="3" t="s">
        <v>15</v>
      </c>
      <c r="B91" s="30">
        <v>51.5</v>
      </c>
      <c r="C91" s="37">
        <v>63.9</v>
      </c>
      <c r="D91" s="37">
        <v>5.73</v>
      </c>
      <c r="E91" s="112">
        <v>20.7</v>
      </c>
      <c r="F91" s="3" t="s">
        <v>267</v>
      </c>
      <c r="G91" s="172">
        <v>10.250000000000016</v>
      </c>
      <c r="H91" s="178">
        <v>38.912100000000002</v>
      </c>
      <c r="I91" s="168">
        <v>2.7492999999999999</v>
      </c>
      <c r="J91" s="165">
        <v>522.399</v>
      </c>
      <c r="K91" s="171">
        <v>91.903999999999996</v>
      </c>
      <c r="L91" s="157">
        <v>120.03700000000001</v>
      </c>
      <c r="M91" s="139">
        <v>129.91499999999999</v>
      </c>
      <c r="N91" s="4">
        <v>0.4548611111111111</v>
      </c>
      <c r="O91" s="5">
        <v>45153</v>
      </c>
      <c r="P91" s="6"/>
      <c r="Q91" s="120"/>
      <c r="R91" s="123"/>
      <c r="S91" s="123"/>
    </row>
    <row r="92" spans="1:19" ht="15.6">
      <c r="A92" s="3" t="s">
        <v>15</v>
      </c>
      <c r="B92" s="55">
        <v>25</v>
      </c>
      <c r="C92" s="37">
        <v>64.2</v>
      </c>
      <c r="D92" s="37">
        <v>5.33</v>
      </c>
      <c r="E92" s="119">
        <v>24.6</v>
      </c>
      <c r="F92" s="85">
        <v>258.5</v>
      </c>
      <c r="G92" s="183">
        <v>39.20000000000001</v>
      </c>
      <c r="H92" s="178">
        <v>44.849699999999999</v>
      </c>
      <c r="I92" s="185">
        <v>3.3961999999999999</v>
      </c>
      <c r="J92" s="165">
        <v>573.44100000000003</v>
      </c>
      <c r="K92" s="156">
        <v>104.926</v>
      </c>
      <c r="L92" s="177">
        <v>24.077999999999999</v>
      </c>
      <c r="M92" s="151">
        <v>0.66200000000000003</v>
      </c>
      <c r="N92" s="4">
        <v>0.48402777777777778</v>
      </c>
      <c r="O92" s="5">
        <v>45160</v>
      </c>
      <c r="P92" s="6"/>
      <c r="Q92" s="120"/>
      <c r="R92" s="123"/>
      <c r="S92" s="123"/>
    </row>
    <row r="93" spans="1:19" ht="15.6">
      <c r="A93" s="3" t="s">
        <v>15</v>
      </c>
      <c r="B93" s="55">
        <v>29</v>
      </c>
      <c r="C93" s="38">
        <v>29.9</v>
      </c>
      <c r="D93" s="38">
        <v>2.78</v>
      </c>
      <c r="E93" s="111">
        <v>18.8</v>
      </c>
      <c r="F93" s="85">
        <v>306.3</v>
      </c>
      <c r="G93" s="159">
        <v>41.194968553459162</v>
      </c>
      <c r="H93" s="173">
        <v>50.377299999999998</v>
      </c>
      <c r="I93" s="170">
        <v>4.2510000000000003</v>
      </c>
      <c r="J93" s="165">
        <v>586.28099999999995</v>
      </c>
      <c r="K93" s="171">
        <v>82.268499999999989</v>
      </c>
      <c r="L93" s="150">
        <v>28.617999999999999</v>
      </c>
      <c r="M93" s="151">
        <v>5.6050000000000004</v>
      </c>
      <c r="N93" s="4">
        <v>0.44722222222222219</v>
      </c>
      <c r="O93" s="5">
        <v>45189</v>
      </c>
      <c r="P93" s="6"/>
      <c r="Q93" s="120"/>
      <c r="R93" s="123"/>
      <c r="S93" s="123"/>
    </row>
    <row r="94" spans="1:19" ht="15.6">
      <c r="A94" s="3" t="s">
        <v>15</v>
      </c>
      <c r="B94" s="28" t="s">
        <v>252</v>
      </c>
      <c r="C94" s="37">
        <v>65</v>
      </c>
      <c r="D94" s="37">
        <v>6.04</v>
      </c>
      <c r="E94" s="111">
        <v>18.600000000000001</v>
      </c>
      <c r="F94" s="85">
        <v>213.5</v>
      </c>
      <c r="G94" s="172">
        <v>21.999999999999972</v>
      </c>
      <c r="H94" s="182">
        <v>31.3172</v>
      </c>
      <c r="I94" s="174">
        <v>3.5491000000000001</v>
      </c>
      <c r="J94" s="165">
        <v>634.46199999999999</v>
      </c>
      <c r="K94" s="171">
        <v>93.786000000000001</v>
      </c>
      <c r="L94" s="177">
        <v>23.446000000000002</v>
      </c>
      <c r="M94" s="151">
        <v>23.288</v>
      </c>
      <c r="N94" s="4">
        <v>0.46597222222222223</v>
      </c>
      <c r="O94" s="24">
        <v>45196</v>
      </c>
      <c r="P94" s="6"/>
      <c r="Q94" s="120"/>
      <c r="R94" s="123"/>
      <c r="S94" s="124"/>
    </row>
    <row r="95" spans="1:19" ht="15.6">
      <c r="A95" s="3" t="s">
        <v>15</v>
      </c>
      <c r="B95" s="55">
        <v>31</v>
      </c>
      <c r="C95" s="38">
        <v>39.700000000000003</v>
      </c>
      <c r="D95" s="38">
        <v>3.58</v>
      </c>
      <c r="E95" s="112">
        <v>20.399999999999999</v>
      </c>
      <c r="F95" s="85">
        <v>204.6</v>
      </c>
      <c r="G95" s="159">
        <v>41.764705882352956</v>
      </c>
      <c r="H95" s="178">
        <v>29.898299999999999</v>
      </c>
      <c r="I95" s="185">
        <v>3.0430000000000001</v>
      </c>
      <c r="J95" s="175">
        <v>325.90199999999999</v>
      </c>
      <c r="K95" s="176">
        <v>61.841000000000001</v>
      </c>
      <c r="L95" s="150">
        <v>33.930999999999997</v>
      </c>
      <c r="M95" s="151">
        <v>6.4160000000000004</v>
      </c>
      <c r="N95" s="4">
        <v>0.45902777777777781</v>
      </c>
      <c r="O95" s="5">
        <v>45204</v>
      </c>
      <c r="P95" s="6"/>
      <c r="Q95" s="120"/>
      <c r="R95" s="123"/>
      <c r="S95" s="123"/>
    </row>
    <row r="96" spans="1:19" ht="15.6">
      <c r="A96" s="3" t="s">
        <v>15</v>
      </c>
      <c r="B96" s="30">
        <v>46.2</v>
      </c>
      <c r="C96" s="39">
        <v>21.1</v>
      </c>
      <c r="D96" s="39">
        <v>1.72</v>
      </c>
      <c r="E96" s="119">
        <v>25.6</v>
      </c>
      <c r="F96" s="78">
        <v>107.8</v>
      </c>
      <c r="G96" s="172">
        <v>10.999999999999968</v>
      </c>
      <c r="H96" s="178">
        <v>9.2478999999999996</v>
      </c>
      <c r="I96" s="184">
        <v>1.1738</v>
      </c>
      <c r="J96" s="226">
        <v>1220.242</v>
      </c>
      <c r="K96" s="231">
        <v>186.96199999999999</v>
      </c>
      <c r="L96" s="150">
        <v>46.152999999999999</v>
      </c>
      <c r="M96" s="166">
        <v>29.629000000000001</v>
      </c>
      <c r="N96" s="4">
        <v>0.48055555555555557</v>
      </c>
      <c r="O96" s="5">
        <v>45489</v>
      </c>
      <c r="P96" s="6"/>
      <c r="Q96" s="120"/>
      <c r="R96" s="123"/>
      <c r="S96" s="123"/>
    </row>
    <row r="97" spans="1:19" ht="15.6">
      <c r="A97" s="3" t="s">
        <v>15</v>
      </c>
      <c r="B97" s="28" t="s">
        <v>252</v>
      </c>
      <c r="C97" s="39">
        <v>10.3</v>
      </c>
      <c r="D97" s="39">
        <v>0.89</v>
      </c>
      <c r="E97" s="116">
        <v>22.9</v>
      </c>
      <c r="F97" s="75">
        <v>92.3</v>
      </c>
      <c r="G97" s="69" t="s">
        <v>846</v>
      </c>
      <c r="H97" s="203">
        <v>7.8228</v>
      </c>
      <c r="I97" s="208">
        <v>1.3048999999999999</v>
      </c>
      <c r="J97" s="226">
        <v>1178.7940000000001</v>
      </c>
      <c r="K97" s="231">
        <v>160.946</v>
      </c>
      <c r="L97" s="157">
        <v>204.52</v>
      </c>
      <c r="M97" s="158">
        <v>73.191999999999993</v>
      </c>
      <c r="N97" s="4">
        <v>0.47222222222222221</v>
      </c>
      <c r="O97" s="5">
        <v>45497</v>
      </c>
      <c r="P97" s="6"/>
      <c r="Q97" s="120"/>
      <c r="R97" s="123"/>
      <c r="S97" s="123"/>
    </row>
    <row r="98" spans="1:19" ht="15.6">
      <c r="A98" s="3" t="s">
        <v>15</v>
      </c>
      <c r="B98" s="55">
        <v>38.200000000000003</v>
      </c>
      <c r="C98" s="38">
        <v>29.2</v>
      </c>
      <c r="D98" s="38">
        <v>2.36</v>
      </c>
      <c r="E98" s="119">
        <v>26</v>
      </c>
      <c r="F98" s="75">
        <v>96.5</v>
      </c>
      <c r="G98" s="214">
        <v>27.200000000000003</v>
      </c>
      <c r="H98" s="204" t="s">
        <v>843</v>
      </c>
      <c r="I98" s="209" t="s">
        <v>844</v>
      </c>
      <c r="J98" s="226">
        <v>1517.2760000000001</v>
      </c>
      <c r="K98" s="232">
        <v>223.143</v>
      </c>
      <c r="L98" s="150">
        <v>30.323</v>
      </c>
      <c r="M98" s="151">
        <v>5.867</v>
      </c>
      <c r="N98" s="4">
        <v>0.48749999999999999</v>
      </c>
      <c r="O98" s="24">
        <v>45503</v>
      </c>
      <c r="P98" s="6"/>
      <c r="Q98" s="120"/>
      <c r="R98" s="123"/>
      <c r="S98" s="123"/>
    </row>
    <row r="99" spans="1:19" ht="15.6">
      <c r="A99" s="3" t="s">
        <v>16</v>
      </c>
      <c r="B99" s="29">
        <v>47</v>
      </c>
      <c r="C99" s="37">
        <v>69.3</v>
      </c>
      <c r="D99" s="37">
        <v>5.83</v>
      </c>
      <c r="E99" s="119">
        <v>24.1</v>
      </c>
      <c r="F99" s="85">
        <v>418.1</v>
      </c>
      <c r="G99" s="152">
        <v>18.8</v>
      </c>
      <c r="H99" s="169">
        <v>103.7971</v>
      </c>
      <c r="I99" s="190">
        <v>1.3765000000000001</v>
      </c>
      <c r="J99" s="165">
        <v>547.16</v>
      </c>
      <c r="K99" s="171">
        <v>95.367000000000004</v>
      </c>
      <c r="L99" s="182">
        <v>6.6559999999999997</v>
      </c>
      <c r="M99" s="172">
        <v>0.23799999999999999</v>
      </c>
      <c r="N99" s="4">
        <v>0.6069444444444444</v>
      </c>
      <c r="O99" s="5">
        <v>45103</v>
      </c>
      <c r="P99" s="6"/>
      <c r="Q99" s="120"/>
      <c r="R99" s="123"/>
      <c r="S99" s="123"/>
    </row>
    <row r="100" spans="1:19" ht="15.6">
      <c r="A100" s="3" t="s">
        <v>16</v>
      </c>
      <c r="B100" s="29">
        <v>50</v>
      </c>
      <c r="C100" s="34">
        <v>104.1</v>
      </c>
      <c r="D100" s="34">
        <v>8.15</v>
      </c>
      <c r="E100" s="117">
        <v>28</v>
      </c>
      <c r="F100" s="3" t="s">
        <v>267</v>
      </c>
      <c r="G100" s="152">
        <v>4.75</v>
      </c>
      <c r="H100" s="164">
        <v>68.488299999999995</v>
      </c>
      <c r="I100" s="184">
        <v>1.6306</v>
      </c>
      <c r="J100" s="175">
        <v>469.06400000000002</v>
      </c>
      <c r="K100" s="176">
        <v>67.778000000000006</v>
      </c>
      <c r="L100" s="178">
        <v>14.237</v>
      </c>
      <c r="M100" s="191">
        <v>7.5664999999999996</v>
      </c>
      <c r="N100" s="4">
        <v>0.49236111111111108</v>
      </c>
      <c r="O100" s="5">
        <v>45136</v>
      </c>
      <c r="P100" s="6"/>
      <c r="Q100" s="120"/>
      <c r="R100" s="123"/>
      <c r="S100" s="123"/>
    </row>
    <row r="101" spans="1:19" ht="15.6">
      <c r="A101" s="3" t="s">
        <v>16</v>
      </c>
      <c r="B101" s="28" t="s">
        <v>252</v>
      </c>
      <c r="C101" s="34">
        <v>210.8</v>
      </c>
      <c r="D101" s="34">
        <v>15.89</v>
      </c>
      <c r="E101" s="117">
        <v>30.2</v>
      </c>
      <c r="F101" s="3" t="s">
        <v>267</v>
      </c>
      <c r="G101" s="172">
        <v>5.5000000000000187</v>
      </c>
      <c r="H101" s="164">
        <v>66.866399999999999</v>
      </c>
      <c r="I101" s="184">
        <v>1.282</v>
      </c>
      <c r="J101" s="175">
        <v>456.22800000000001</v>
      </c>
      <c r="K101" s="149">
        <v>45.834000000000003</v>
      </c>
      <c r="L101" s="192">
        <v>14.7165</v>
      </c>
      <c r="M101" s="152">
        <v>0.69750000000000001</v>
      </c>
      <c r="N101" s="4">
        <v>0.45763888888888887</v>
      </c>
      <c r="O101" s="5">
        <v>45142</v>
      </c>
      <c r="P101" s="6"/>
      <c r="Q101" s="120"/>
      <c r="R101" s="123"/>
      <c r="S101" s="123"/>
    </row>
    <row r="102" spans="1:19" ht="15.6">
      <c r="A102" s="3" t="s">
        <v>16</v>
      </c>
      <c r="B102" s="30">
        <v>54.5</v>
      </c>
      <c r="C102" s="34">
        <v>119.2</v>
      </c>
      <c r="D102" s="34">
        <v>9.7200000000000006</v>
      </c>
      <c r="E102" s="119">
        <v>25.8</v>
      </c>
      <c r="F102" s="3" t="s">
        <v>267</v>
      </c>
      <c r="G102" s="172">
        <v>0.75000000000002154</v>
      </c>
      <c r="H102" s="164">
        <v>59.841299999999997</v>
      </c>
      <c r="I102" s="184">
        <v>1.5924</v>
      </c>
      <c r="J102" s="165">
        <v>601.34299999999996</v>
      </c>
      <c r="K102" s="176">
        <v>61.792999999999999</v>
      </c>
      <c r="L102" s="192">
        <v>11.701000000000001</v>
      </c>
      <c r="M102" s="152">
        <v>2.3339999999999996</v>
      </c>
      <c r="N102" s="4">
        <v>0.46736111111111112</v>
      </c>
      <c r="O102" s="5">
        <v>45153</v>
      </c>
      <c r="P102" s="6"/>
      <c r="Q102" s="120"/>
      <c r="R102" s="123"/>
      <c r="S102" s="123"/>
    </row>
    <row r="103" spans="1:19" ht="15.6">
      <c r="A103" s="3" t="s">
        <v>16</v>
      </c>
      <c r="B103" s="28" t="s">
        <v>252</v>
      </c>
      <c r="C103" s="34">
        <v>104.9</v>
      </c>
      <c r="D103" s="34">
        <v>8.4499999999999993</v>
      </c>
      <c r="E103" s="117">
        <v>26.4</v>
      </c>
      <c r="F103" s="85">
        <v>324.7</v>
      </c>
      <c r="G103" s="152" t="s">
        <v>509</v>
      </c>
      <c r="H103" s="164">
        <v>59.150700000000001</v>
      </c>
      <c r="I103" s="184">
        <v>1.2496</v>
      </c>
      <c r="J103" s="155">
        <v>829.88900000000001</v>
      </c>
      <c r="K103" s="171">
        <v>82.1</v>
      </c>
      <c r="L103" s="192">
        <v>12.097</v>
      </c>
      <c r="M103" s="152">
        <v>0.86699999999999999</v>
      </c>
      <c r="N103" s="4">
        <v>0.50486111111111109</v>
      </c>
      <c r="O103" s="5">
        <v>45160</v>
      </c>
      <c r="P103" s="6"/>
      <c r="Q103" s="120"/>
      <c r="R103" s="123"/>
      <c r="S103" s="123"/>
    </row>
    <row r="104" spans="1:19" ht="15.6">
      <c r="A104" s="3" t="s">
        <v>16</v>
      </c>
      <c r="B104" s="28" t="s">
        <v>252</v>
      </c>
      <c r="C104" s="37">
        <v>60.3</v>
      </c>
      <c r="D104" s="37">
        <v>5.56</v>
      </c>
      <c r="E104" s="111">
        <v>19.3</v>
      </c>
      <c r="F104" s="85">
        <v>337.5</v>
      </c>
      <c r="G104" s="172">
        <v>11.499999999999982</v>
      </c>
      <c r="H104" s="173" t="s">
        <v>556</v>
      </c>
      <c r="I104" s="190" t="s">
        <v>569</v>
      </c>
      <c r="J104" s="155">
        <v>892.03399999999999</v>
      </c>
      <c r="K104" s="156">
        <v>103.31699999999999</v>
      </c>
      <c r="L104" s="193">
        <v>179.84</v>
      </c>
      <c r="M104" s="152">
        <v>7.3094999999999999</v>
      </c>
      <c r="N104" s="4">
        <v>0.46111111111111108</v>
      </c>
      <c r="O104" s="5">
        <v>45189</v>
      </c>
      <c r="P104" s="6"/>
      <c r="Q104" s="120"/>
      <c r="R104" s="123"/>
      <c r="S104" s="123"/>
    </row>
    <row r="105" spans="1:19" ht="15.6">
      <c r="A105" s="3" t="s">
        <v>16</v>
      </c>
      <c r="B105" s="28" t="s">
        <v>252</v>
      </c>
      <c r="C105" s="36">
        <v>92.8</v>
      </c>
      <c r="D105" s="36">
        <v>8.48</v>
      </c>
      <c r="E105" s="111">
        <v>19.600000000000001</v>
      </c>
      <c r="F105" s="85">
        <v>316.3</v>
      </c>
      <c r="G105" s="172">
        <v>8.2000000000000135</v>
      </c>
      <c r="H105" s="173">
        <v>61.239150000000002</v>
      </c>
      <c r="I105" s="188">
        <v>0.99955000000000005</v>
      </c>
      <c r="J105" s="155">
        <v>991.58399999999995</v>
      </c>
      <c r="K105" s="171">
        <v>85.382000000000005</v>
      </c>
      <c r="L105" s="193">
        <v>304.20849999999996</v>
      </c>
      <c r="M105" s="152">
        <v>18.275500000000001</v>
      </c>
      <c r="N105" s="4">
        <v>0.48402777777777778</v>
      </c>
      <c r="O105" s="24">
        <v>45196</v>
      </c>
      <c r="P105" s="6"/>
      <c r="Q105" s="120"/>
      <c r="R105" s="123"/>
      <c r="S105" s="124"/>
    </row>
    <row r="106" spans="1:19" ht="15.6">
      <c r="A106" s="3" t="s">
        <v>16</v>
      </c>
      <c r="B106" s="28" t="s">
        <v>252</v>
      </c>
      <c r="C106" s="36">
        <v>96.2</v>
      </c>
      <c r="D106" s="36">
        <v>8.58</v>
      </c>
      <c r="E106" s="112">
        <v>20.9</v>
      </c>
      <c r="F106" s="85">
        <v>338.6</v>
      </c>
      <c r="G106" s="172">
        <v>7.4999999999999716</v>
      </c>
      <c r="H106" s="173">
        <v>61.356349999999999</v>
      </c>
      <c r="I106" s="188">
        <v>0.96754999999999991</v>
      </c>
      <c r="J106" s="165">
        <v>636.96900000000005</v>
      </c>
      <c r="K106" s="149">
        <v>46.647999999999996</v>
      </c>
      <c r="L106" s="193">
        <v>122.621</v>
      </c>
      <c r="M106" s="183">
        <v>40.850999999999999</v>
      </c>
      <c r="N106" s="4">
        <v>0.47986111111111113</v>
      </c>
      <c r="O106" s="5">
        <v>45204</v>
      </c>
      <c r="P106" s="6"/>
      <c r="Q106" s="120"/>
      <c r="R106" s="123"/>
      <c r="S106" s="123"/>
    </row>
    <row r="107" spans="1:19" ht="15.6">
      <c r="A107" s="3" t="s">
        <v>17</v>
      </c>
      <c r="B107" s="28" t="s">
        <v>252</v>
      </c>
      <c r="C107" s="39">
        <v>4.4000000000000004</v>
      </c>
      <c r="D107" s="39">
        <v>0.36</v>
      </c>
      <c r="E107" s="116">
        <v>24</v>
      </c>
      <c r="F107" s="84">
        <v>910</v>
      </c>
      <c r="G107" s="152">
        <v>1.25</v>
      </c>
      <c r="H107" s="181">
        <v>232.5301</v>
      </c>
      <c r="I107" s="170">
        <v>11.242900000000001</v>
      </c>
      <c r="J107" s="165">
        <v>559.66399999999999</v>
      </c>
      <c r="K107" s="176">
        <v>74.552999999999997</v>
      </c>
      <c r="L107" s="177">
        <v>11.513999999999999</v>
      </c>
      <c r="M107" s="151">
        <v>1.851</v>
      </c>
      <c r="N107" s="4">
        <v>0.6381944444444444</v>
      </c>
      <c r="O107" s="5">
        <v>45103</v>
      </c>
      <c r="P107" s="6"/>
      <c r="Q107" s="120"/>
      <c r="R107" s="123"/>
      <c r="S107" s="123"/>
    </row>
    <row r="108" spans="1:19" ht="15.6">
      <c r="A108" s="3" t="s">
        <v>17</v>
      </c>
      <c r="B108" s="33">
        <v>12</v>
      </c>
      <c r="C108" s="37">
        <v>63.3</v>
      </c>
      <c r="D108" s="37">
        <v>4.9000000000000004</v>
      </c>
      <c r="E108" s="117">
        <v>28.6</v>
      </c>
      <c r="F108" s="3" t="s">
        <v>267</v>
      </c>
      <c r="G108" s="167">
        <v>120.8</v>
      </c>
      <c r="H108" s="164">
        <v>68.026799999999994</v>
      </c>
      <c r="I108" s="185">
        <v>3.4064999999999999</v>
      </c>
      <c r="J108" s="155">
        <v>923.45100000000002</v>
      </c>
      <c r="K108" s="162">
        <v>224.30799999999999</v>
      </c>
      <c r="L108" s="157">
        <v>106.83799999999999</v>
      </c>
      <c r="M108" s="179">
        <v>143.14699999999999</v>
      </c>
      <c r="N108" s="4">
        <v>0.50763888888888886</v>
      </c>
      <c r="O108" s="5">
        <v>45136</v>
      </c>
      <c r="P108" s="6"/>
      <c r="Q108" s="120"/>
      <c r="R108" s="123"/>
      <c r="S108" s="123"/>
    </row>
    <row r="109" spans="1:19" ht="15.6">
      <c r="A109" s="3" t="s">
        <v>17</v>
      </c>
      <c r="B109" s="31">
        <v>38</v>
      </c>
      <c r="C109" s="34">
        <v>121.3</v>
      </c>
      <c r="D109" s="34">
        <v>9.32</v>
      </c>
      <c r="E109" s="117">
        <v>29.2</v>
      </c>
      <c r="F109" s="3" t="s">
        <v>267</v>
      </c>
      <c r="G109" s="172" t="s">
        <v>351</v>
      </c>
      <c r="H109" s="153">
        <v>116.48309999999999</v>
      </c>
      <c r="I109" s="185">
        <v>3.3599000000000001</v>
      </c>
      <c r="J109" s="165">
        <v>662.22900000000004</v>
      </c>
      <c r="K109" s="156">
        <v>105.01300000000001</v>
      </c>
      <c r="L109" s="180">
        <v>87.593000000000004</v>
      </c>
      <c r="M109" s="151">
        <v>2.1349999999999998</v>
      </c>
      <c r="N109" s="4">
        <v>0.4770833333333333</v>
      </c>
      <c r="O109" s="5">
        <v>45142</v>
      </c>
      <c r="P109" s="6"/>
      <c r="Q109" s="120"/>
      <c r="R109" s="123"/>
      <c r="S109" s="123"/>
    </row>
    <row r="110" spans="1:19" ht="15.6">
      <c r="A110" s="3" t="s">
        <v>17</v>
      </c>
      <c r="B110" s="29">
        <v>41</v>
      </c>
      <c r="C110" s="37">
        <v>68.599999999999994</v>
      </c>
      <c r="D110" s="37">
        <v>5.79</v>
      </c>
      <c r="E110" s="116">
        <v>23.9</v>
      </c>
      <c r="F110" s="3" t="s">
        <v>267</v>
      </c>
      <c r="G110" s="189">
        <v>56.500000000000021</v>
      </c>
      <c r="H110" s="178">
        <v>46.416600000000003</v>
      </c>
      <c r="I110" s="168">
        <v>2.8734000000000002</v>
      </c>
      <c r="J110" s="165">
        <v>632.16200000000003</v>
      </c>
      <c r="K110" s="156">
        <v>137.99100000000001</v>
      </c>
      <c r="L110" s="157">
        <v>132.15</v>
      </c>
      <c r="M110" s="179">
        <v>177.428</v>
      </c>
      <c r="N110" s="4">
        <v>0.4826388888888889</v>
      </c>
      <c r="O110" s="5">
        <v>45153</v>
      </c>
      <c r="P110" s="6"/>
      <c r="Q110" s="120"/>
      <c r="R110" s="123"/>
      <c r="S110" s="123"/>
    </row>
    <row r="111" spans="1:19" ht="15.6">
      <c r="A111" s="3" t="s">
        <v>17</v>
      </c>
      <c r="B111" s="31">
        <v>30</v>
      </c>
      <c r="C111" s="37">
        <v>66.7</v>
      </c>
      <c r="D111" s="37">
        <v>5.43</v>
      </c>
      <c r="E111" s="119">
        <v>25.8</v>
      </c>
      <c r="F111" s="85">
        <v>363.7</v>
      </c>
      <c r="G111" s="194">
        <v>52.800000000000011</v>
      </c>
      <c r="H111" s="164">
        <v>62.264400000000002</v>
      </c>
      <c r="I111" s="154">
        <v>4.2172999999999998</v>
      </c>
      <c r="J111" s="165">
        <v>595.71100000000001</v>
      </c>
      <c r="K111" s="171">
        <v>93.658000000000001</v>
      </c>
      <c r="L111" s="163">
        <v>65.39</v>
      </c>
      <c r="M111" s="151">
        <v>2.9649999999999999</v>
      </c>
      <c r="N111" s="4">
        <v>0.52152777777777781</v>
      </c>
      <c r="O111" s="5">
        <v>45160</v>
      </c>
      <c r="P111" s="6"/>
      <c r="Q111" s="120"/>
      <c r="R111" s="123"/>
      <c r="S111" s="123"/>
    </row>
    <row r="112" spans="1:19" ht="15.6">
      <c r="A112" s="3" t="s">
        <v>17</v>
      </c>
      <c r="B112" s="31">
        <v>31</v>
      </c>
      <c r="C112" s="38">
        <v>26.8</v>
      </c>
      <c r="D112" s="38">
        <v>2.4700000000000002</v>
      </c>
      <c r="E112" s="111">
        <v>19.2</v>
      </c>
      <c r="F112" s="85">
        <v>327.10000000000002</v>
      </c>
      <c r="G112" s="159">
        <v>42.399999999999991</v>
      </c>
      <c r="H112" s="173">
        <v>51.99</v>
      </c>
      <c r="I112" s="174">
        <v>3.7879999999999998</v>
      </c>
      <c r="J112" s="161">
        <v>1312.2</v>
      </c>
      <c r="K112" s="162">
        <v>216.04599999999999</v>
      </c>
      <c r="L112" s="180">
        <v>81.085999999999999</v>
      </c>
      <c r="M112" s="158">
        <v>58.448</v>
      </c>
      <c r="N112" s="4">
        <v>0.47500000000000003</v>
      </c>
      <c r="O112" s="5">
        <v>45189</v>
      </c>
      <c r="P112" s="6"/>
      <c r="Q112" s="120"/>
      <c r="R112" s="123"/>
      <c r="S112" s="123"/>
    </row>
    <row r="113" spans="1:19" ht="15.6">
      <c r="A113" s="3" t="s">
        <v>17</v>
      </c>
      <c r="B113" s="29">
        <v>44</v>
      </c>
      <c r="C113" s="39">
        <v>19</v>
      </c>
      <c r="D113" s="39">
        <v>1.76</v>
      </c>
      <c r="E113" s="111">
        <v>18.899999999999999</v>
      </c>
      <c r="F113" s="85">
        <v>211</v>
      </c>
      <c r="G113" s="172">
        <v>17.250000000000007</v>
      </c>
      <c r="H113" s="182">
        <v>28.523900000000001</v>
      </c>
      <c r="I113" s="174">
        <v>3.831</v>
      </c>
      <c r="J113" s="165">
        <v>620.47500000000002</v>
      </c>
      <c r="K113" s="156">
        <v>127.584</v>
      </c>
      <c r="L113" s="157">
        <v>148.09200000000001</v>
      </c>
      <c r="M113" s="179">
        <v>150.44800000000001</v>
      </c>
      <c r="N113" s="4">
        <v>0.50138888888888888</v>
      </c>
      <c r="O113" s="24">
        <v>45196</v>
      </c>
      <c r="P113" s="6"/>
      <c r="Q113" s="120"/>
      <c r="R113" s="123"/>
      <c r="S113" s="124"/>
    </row>
    <row r="114" spans="1:19" ht="15.6">
      <c r="A114" s="3" t="s">
        <v>17</v>
      </c>
      <c r="B114" s="29">
        <v>44</v>
      </c>
      <c r="C114" s="37">
        <v>66.2</v>
      </c>
      <c r="D114" s="37">
        <v>5.9</v>
      </c>
      <c r="E114" s="112">
        <v>21</v>
      </c>
      <c r="F114" s="85">
        <v>216.5</v>
      </c>
      <c r="G114" s="172" t="s">
        <v>662</v>
      </c>
      <c r="H114" s="178">
        <v>32.643300000000004</v>
      </c>
      <c r="I114" s="185">
        <v>3.0245000000000002</v>
      </c>
      <c r="J114" s="175">
        <v>383.04899999999998</v>
      </c>
      <c r="K114" s="171">
        <v>76.052000000000007</v>
      </c>
      <c r="L114" s="180">
        <v>83.495999999999995</v>
      </c>
      <c r="M114" s="166">
        <v>39.165999999999997</v>
      </c>
      <c r="N114" s="4">
        <v>0.49374999999999997</v>
      </c>
      <c r="O114" s="5">
        <v>45204</v>
      </c>
      <c r="P114" s="6"/>
      <c r="Q114" s="120"/>
      <c r="R114" s="123"/>
      <c r="S114" s="123"/>
    </row>
    <row r="115" spans="1:19" ht="15.6">
      <c r="A115" s="3" t="s">
        <v>17</v>
      </c>
      <c r="B115" s="28" t="s">
        <v>252</v>
      </c>
      <c r="C115" s="37">
        <v>61.9</v>
      </c>
      <c r="D115" s="37">
        <v>4.95</v>
      </c>
      <c r="E115" s="117">
        <v>26.8</v>
      </c>
      <c r="F115" s="78">
        <v>118.8</v>
      </c>
      <c r="G115" s="172">
        <v>5.25</v>
      </c>
      <c r="H115" s="178">
        <v>12.495200000000001</v>
      </c>
      <c r="I115" s="184">
        <v>1.4024000000000001</v>
      </c>
      <c r="J115" s="225">
        <v>941.524</v>
      </c>
      <c r="K115" s="231">
        <v>113.834</v>
      </c>
      <c r="L115" s="180">
        <v>92.772999999999996</v>
      </c>
      <c r="M115" s="158">
        <v>60.545000000000002</v>
      </c>
      <c r="N115" s="4">
        <v>0.49930555555555556</v>
      </c>
      <c r="O115" s="5">
        <v>45489</v>
      </c>
      <c r="P115" s="6"/>
      <c r="Q115" s="120"/>
      <c r="R115" s="123"/>
      <c r="S115" s="123"/>
    </row>
    <row r="116" spans="1:19" ht="15.6">
      <c r="A116" s="3" t="s">
        <v>17</v>
      </c>
      <c r="B116" s="28" t="s">
        <v>252</v>
      </c>
      <c r="C116" s="38">
        <v>29.6</v>
      </c>
      <c r="D116" s="38">
        <v>2.56</v>
      </c>
      <c r="E116" s="116">
        <v>22.5</v>
      </c>
      <c r="F116" s="75">
        <v>83.2</v>
      </c>
      <c r="G116" s="214">
        <v>26.250000000000025</v>
      </c>
      <c r="H116" s="203">
        <v>7.7545000000000002</v>
      </c>
      <c r="I116" s="208">
        <v>1.2435</v>
      </c>
      <c r="J116" s="226">
        <v>1267.6369999999999</v>
      </c>
      <c r="K116" s="231">
        <v>168.3</v>
      </c>
      <c r="L116" s="157">
        <v>245.143</v>
      </c>
      <c r="M116" s="179">
        <v>146.33799999999999</v>
      </c>
      <c r="N116" s="4">
        <v>0.48958333333333331</v>
      </c>
      <c r="O116" s="5">
        <v>45497</v>
      </c>
      <c r="P116" s="6"/>
      <c r="Q116" s="120"/>
      <c r="R116" s="123"/>
      <c r="S116" s="123"/>
    </row>
    <row r="117" spans="1:19" ht="15.6">
      <c r="A117" s="3" t="s">
        <v>17</v>
      </c>
      <c r="B117" s="55">
        <v>33.799999999999997</v>
      </c>
      <c r="C117" s="37">
        <v>70.900000000000006</v>
      </c>
      <c r="D117" s="37">
        <v>5.75</v>
      </c>
      <c r="E117" s="117">
        <v>26.1</v>
      </c>
      <c r="F117" s="78">
        <v>106.1</v>
      </c>
      <c r="G117" s="214">
        <v>32.000000000000014</v>
      </c>
      <c r="H117" s="203">
        <v>8.6633999999999993</v>
      </c>
      <c r="I117" s="208">
        <v>1.2116</v>
      </c>
      <c r="J117" s="227">
        <v>2084.1610000000001</v>
      </c>
      <c r="K117" s="232">
        <v>312.41899999999998</v>
      </c>
      <c r="L117" s="137" t="s">
        <v>834</v>
      </c>
      <c r="M117" s="138" t="s">
        <v>833</v>
      </c>
      <c r="N117" s="4">
        <v>6.9444444444444441E-3</v>
      </c>
      <c r="O117" s="24">
        <v>45503</v>
      </c>
      <c r="P117" s="6"/>
      <c r="Q117" s="120"/>
      <c r="R117" s="123"/>
      <c r="S117" s="123"/>
    </row>
    <row r="118" spans="1:19" ht="15.6">
      <c r="A118" s="3" t="s">
        <v>18</v>
      </c>
      <c r="B118" s="31">
        <v>30</v>
      </c>
      <c r="C118" s="39">
        <v>2.2999999999999998</v>
      </c>
      <c r="D118" s="39">
        <v>0.19</v>
      </c>
      <c r="E118" s="119">
        <v>24.2</v>
      </c>
      <c r="F118" s="75">
        <v>18.7</v>
      </c>
      <c r="G118" s="152">
        <v>19.2</v>
      </c>
      <c r="H118" s="146">
        <v>253.24940000000001</v>
      </c>
      <c r="I118" s="170">
        <v>5.1360999999999999</v>
      </c>
      <c r="J118" s="161">
        <v>1375.9369999999999</v>
      </c>
      <c r="K118" s="162">
        <v>232.71899999999999</v>
      </c>
      <c r="L118" s="150">
        <v>31.196999999999999</v>
      </c>
      <c r="M118" s="151">
        <v>3.621</v>
      </c>
      <c r="N118" s="4">
        <v>0.35694444444444445</v>
      </c>
      <c r="O118" s="5">
        <v>45103</v>
      </c>
      <c r="P118" s="6"/>
      <c r="Q118" s="120"/>
      <c r="R118" s="123"/>
      <c r="S118" s="123"/>
    </row>
    <row r="119" spans="1:19" ht="15.6">
      <c r="A119" s="3" t="s">
        <v>18</v>
      </c>
      <c r="B119" s="33">
        <v>18</v>
      </c>
      <c r="C119" s="37">
        <v>74.3</v>
      </c>
      <c r="D119" s="37">
        <v>5.67</v>
      </c>
      <c r="E119" s="117">
        <v>29.4</v>
      </c>
      <c r="F119" s="3" t="s">
        <v>267</v>
      </c>
      <c r="G119" s="167">
        <v>167.6</v>
      </c>
      <c r="H119" s="178">
        <v>13.5891</v>
      </c>
      <c r="I119" s="184">
        <v>1.6883999999999999</v>
      </c>
      <c r="J119" s="165">
        <v>666.78600000000006</v>
      </c>
      <c r="K119" s="156">
        <v>174.48849999999999</v>
      </c>
      <c r="L119" s="157">
        <v>107.78400000000001</v>
      </c>
      <c r="M119" s="179">
        <v>116.785</v>
      </c>
      <c r="N119" s="4">
        <v>0.53472222222222221</v>
      </c>
      <c r="O119" s="5">
        <v>45136</v>
      </c>
      <c r="P119" s="6"/>
      <c r="Q119" s="120"/>
      <c r="R119" s="123"/>
      <c r="S119" s="123"/>
    </row>
    <row r="120" spans="1:19" ht="15.6">
      <c r="A120" s="3" t="s">
        <v>18</v>
      </c>
      <c r="B120" s="33">
        <v>16.2</v>
      </c>
      <c r="C120" s="34">
        <v>208.9</v>
      </c>
      <c r="D120" s="34">
        <v>15.27</v>
      </c>
      <c r="E120" s="117">
        <v>31.9</v>
      </c>
      <c r="F120" s="3" t="s">
        <v>267</v>
      </c>
      <c r="G120" s="159">
        <v>34.500000000000014</v>
      </c>
      <c r="H120" s="178">
        <v>12.1898</v>
      </c>
      <c r="I120" s="184">
        <v>1.5078</v>
      </c>
      <c r="J120" s="165">
        <v>673.16700000000003</v>
      </c>
      <c r="K120" s="156">
        <v>194.113</v>
      </c>
      <c r="L120" s="177">
        <v>23.86</v>
      </c>
      <c r="M120" s="151">
        <v>1.837</v>
      </c>
      <c r="N120" s="4">
        <v>0.54375000000000007</v>
      </c>
      <c r="O120" s="5">
        <v>45142</v>
      </c>
      <c r="P120" s="6"/>
      <c r="Q120" s="120"/>
      <c r="R120" s="123"/>
      <c r="S120" s="123"/>
    </row>
    <row r="121" spans="1:19" ht="15.6">
      <c r="A121" s="3" t="s">
        <v>18</v>
      </c>
      <c r="B121" s="29">
        <v>43</v>
      </c>
      <c r="C121" s="34">
        <v>119</v>
      </c>
      <c r="D121" s="34">
        <v>10.029999999999999</v>
      </c>
      <c r="E121" s="116">
        <v>24</v>
      </c>
      <c r="F121" s="3" t="s">
        <v>267</v>
      </c>
      <c r="G121" s="172">
        <v>13.600000000000001</v>
      </c>
      <c r="H121" s="178">
        <v>5.1383000000000001</v>
      </c>
      <c r="I121" s="184">
        <v>1.8507</v>
      </c>
      <c r="J121" s="165">
        <v>705.97500000000002</v>
      </c>
      <c r="K121" s="156">
        <v>153.83099999999999</v>
      </c>
      <c r="L121" s="177">
        <v>13.747999999999999</v>
      </c>
      <c r="M121" s="166">
        <v>29.169</v>
      </c>
      <c r="N121" s="4">
        <v>0.51597222222222217</v>
      </c>
      <c r="O121" s="5">
        <v>45153</v>
      </c>
      <c r="P121" s="6"/>
      <c r="Q121" s="120"/>
      <c r="R121" s="123"/>
      <c r="S121" s="123"/>
    </row>
    <row r="122" spans="1:19" ht="15.6">
      <c r="A122" s="3" t="s">
        <v>18</v>
      </c>
      <c r="B122" s="29">
        <v>51.2</v>
      </c>
      <c r="C122" s="34">
        <v>157</v>
      </c>
      <c r="D122" s="34">
        <v>12.03</v>
      </c>
      <c r="E122" s="117">
        <v>29.3</v>
      </c>
      <c r="F122" s="75">
        <v>92.9</v>
      </c>
      <c r="G122" s="152">
        <v>21.000000000000011</v>
      </c>
      <c r="H122" s="182">
        <v>5.2714999999999996</v>
      </c>
      <c r="I122" s="188">
        <v>0.85160000000000002</v>
      </c>
      <c r="J122" s="165">
        <v>613.47299999999996</v>
      </c>
      <c r="K122" s="156">
        <v>109.008</v>
      </c>
      <c r="L122" s="177">
        <v>13.724</v>
      </c>
      <c r="M122" s="151">
        <v>4.3040000000000003</v>
      </c>
      <c r="N122" s="4">
        <v>0.55555555555555558</v>
      </c>
      <c r="O122" s="5">
        <v>45160</v>
      </c>
      <c r="P122" s="6"/>
      <c r="Q122" s="120"/>
      <c r="R122" s="123"/>
      <c r="S122" s="123"/>
    </row>
    <row r="123" spans="1:19" ht="15.6">
      <c r="A123" s="3" t="s">
        <v>18</v>
      </c>
      <c r="B123" s="31">
        <v>24</v>
      </c>
      <c r="C123" s="39">
        <v>5.3</v>
      </c>
      <c r="D123" s="39">
        <v>0.47</v>
      </c>
      <c r="E123" s="112">
        <v>20.9</v>
      </c>
      <c r="F123" s="78">
        <v>130.30000000000001</v>
      </c>
      <c r="G123" s="159">
        <v>43.999999999999986</v>
      </c>
      <c r="H123" s="182">
        <v>7.8769999999999998</v>
      </c>
      <c r="I123" s="190">
        <v>1.7476</v>
      </c>
      <c r="J123" s="161">
        <v>1342.0050000000001</v>
      </c>
      <c r="K123" s="149">
        <v>20.6</v>
      </c>
      <c r="L123" s="157">
        <v>130.03700000000001</v>
      </c>
      <c r="M123" s="166">
        <v>48.91</v>
      </c>
      <c r="N123" s="4">
        <v>0.52916666666666667</v>
      </c>
      <c r="O123" s="5">
        <v>45189</v>
      </c>
      <c r="P123" s="6"/>
      <c r="Q123" s="120"/>
      <c r="R123" s="123"/>
      <c r="S123" s="123"/>
    </row>
    <row r="124" spans="1:19" ht="15.6">
      <c r="A124" s="3" t="s">
        <v>18</v>
      </c>
      <c r="B124" s="29">
        <v>47</v>
      </c>
      <c r="C124" s="38">
        <v>34.1</v>
      </c>
      <c r="D124" s="38">
        <v>3.17</v>
      </c>
      <c r="E124" s="111">
        <v>19</v>
      </c>
      <c r="F124" s="75">
        <v>85</v>
      </c>
      <c r="G124" s="172">
        <v>16.000000000000007</v>
      </c>
      <c r="H124" s="182">
        <v>4.0982000000000003</v>
      </c>
      <c r="I124" s="190">
        <v>1.4766999999999999</v>
      </c>
      <c r="J124" s="161">
        <v>1110.415</v>
      </c>
      <c r="K124" s="156">
        <v>198.20699999999999</v>
      </c>
      <c r="L124" s="157">
        <v>290.89800000000002</v>
      </c>
      <c r="M124" s="179">
        <v>128.16499999999999</v>
      </c>
      <c r="N124" s="4">
        <v>0.53541666666666665</v>
      </c>
      <c r="O124" s="24">
        <v>45196</v>
      </c>
      <c r="P124" s="6"/>
      <c r="Q124" s="120"/>
      <c r="R124" s="123"/>
      <c r="S124" s="124"/>
    </row>
    <row r="125" spans="1:19" ht="15.6">
      <c r="A125" s="3" t="s">
        <v>18</v>
      </c>
      <c r="B125" s="28" t="s">
        <v>252</v>
      </c>
      <c r="C125" s="37">
        <v>50.3</v>
      </c>
      <c r="D125" s="37">
        <v>4.37</v>
      </c>
      <c r="E125" s="116">
        <v>22.3</v>
      </c>
      <c r="F125" s="75">
        <v>99.9</v>
      </c>
      <c r="G125" s="172">
        <v>4.0000000000000107</v>
      </c>
      <c r="H125" s="178">
        <v>4.2042000000000002</v>
      </c>
      <c r="I125" s="184">
        <v>1.6496999999999999</v>
      </c>
      <c r="J125" s="161">
        <v>1134.5409999999999</v>
      </c>
      <c r="K125" s="162">
        <v>236.38399999999999</v>
      </c>
      <c r="L125" s="157">
        <v>607.10599999999999</v>
      </c>
      <c r="M125" s="151">
        <v>7.7690000000000001</v>
      </c>
      <c r="N125" s="4">
        <v>0.55694444444444446</v>
      </c>
      <c r="O125" s="5">
        <v>45204</v>
      </c>
      <c r="P125" s="6"/>
      <c r="Q125" s="120"/>
      <c r="R125" s="123"/>
      <c r="S125" s="123"/>
    </row>
    <row r="126" spans="1:19" ht="15.6">
      <c r="A126" s="3" t="s">
        <v>18</v>
      </c>
      <c r="B126" s="28" t="s">
        <v>252</v>
      </c>
      <c r="C126" s="34">
        <v>138.5</v>
      </c>
      <c r="D126" s="34">
        <v>10.85</v>
      </c>
      <c r="E126" s="117">
        <v>28.4</v>
      </c>
      <c r="F126" s="75">
        <v>62.7</v>
      </c>
      <c r="G126" s="172">
        <v>4.2500000000000178</v>
      </c>
      <c r="H126" s="178">
        <v>2.0634999999999999</v>
      </c>
      <c r="I126" s="186">
        <v>0.96989999999999998</v>
      </c>
      <c r="J126" s="225">
        <f>AVERAGE(961.596, 955.17)</f>
        <v>958.38300000000004</v>
      </c>
      <c r="K126" s="231">
        <f>AVERAGE(179.077, 178.467)</f>
        <v>178.77199999999999</v>
      </c>
      <c r="L126" s="150">
        <v>39.76</v>
      </c>
      <c r="M126" s="179">
        <v>120.363</v>
      </c>
      <c r="N126" s="4">
        <v>0.53680555555555554</v>
      </c>
      <c r="O126" s="5">
        <v>45489</v>
      </c>
      <c r="P126" s="6"/>
      <c r="Q126" s="120"/>
      <c r="R126" s="123"/>
      <c r="S126" s="123"/>
    </row>
    <row r="127" spans="1:19" ht="15.6">
      <c r="A127" s="3" t="s">
        <v>18</v>
      </c>
      <c r="B127" s="28" t="s">
        <v>252</v>
      </c>
      <c r="C127" s="34">
        <v>100.1</v>
      </c>
      <c r="D127" s="34">
        <v>8.4499999999999993</v>
      </c>
      <c r="E127" s="116">
        <v>23.8</v>
      </c>
      <c r="F127" s="75">
        <v>57.6</v>
      </c>
      <c r="G127" s="66">
        <v>98.750000000000014</v>
      </c>
      <c r="H127" s="203">
        <v>2.1328</v>
      </c>
      <c r="I127" s="206">
        <v>0.85589999999999999</v>
      </c>
      <c r="J127" s="226">
        <v>1116.895</v>
      </c>
      <c r="K127" s="231">
        <v>176.42400000000001</v>
      </c>
      <c r="L127" s="180">
        <v>96.918999999999997</v>
      </c>
      <c r="M127" s="158">
        <v>71.435000000000002</v>
      </c>
      <c r="N127" s="4">
        <v>0.51875000000000004</v>
      </c>
      <c r="O127" s="5">
        <v>45497</v>
      </c>
      <c r="P127" s="6"/>
      <c r="Q127" s="120"/>
      <c r="R127" s="123"/>
      <c r="S127" s="123"/>
    </row>
    <row r="128" spans="1:19" ht="15.6">
      <c r="A128" s="3" t="s">
        <v>18</v>
      </c>
      <c r="B128" s="55">
        <v>20</v>
      </c>
      <c r="C128" s="34">
        <v>188.8</v>
      </c>
      <c r="D128" s="34">
        <v>14.64</v>
      </c>
      <c r="E128" s="117">
        <v>29.7</v>
      </c>
      <c r="F128" s="75">
        <v>71.900000000000006</v>
      </c>
      <c r="G128" s="214">
        <v>45.749999999999957</v>
      </c>
      <c r="H128" s="203">
        <v>2.1873</v>
      </c>
      <c r="I128" s="206">
        <v>0.71140000000000003</v>
      </c>
      <c r="J128" s="226">
        <v>1805.2239999999999</v>
      </c>
      <c r="K128" s="232">
        <v>284.52100000000002</v>
      </c>
      <c r="L128" s="150">
        <v>40.69</v>
      </c>
      <c r="M128" s="151">
        <v>3.2869999999999999</v>
      </c>
      <c r="N128" s="4">
        <v>0.54166666666666663</v>
      </c>
      <c r="O128" s="24">
        <v>45503</v>
      </c>
      <c r="P128" s="6"/>
      <c r="Q128" s="120"/>
      <c r="R128" s="123"/>
      <c r="S128" s="123"/>
    </row>
    <row r="129" spans="1:19" ht="15.6">
      <c r="A129" s="3" t="s">
        <v>55</v>
      </c>
      <c r="B129" s="31">
        <v>25</v>
      </c>
      <c r="C129" s="39">
        <v>7.9</v>
      </c>
      <c r="D129" s="39">
        <v>0.66</v>
      </c>
      <c r="E129" s="116">
        <v>24</v>
      </c>
      <c r="F129" s="81">
        <v>1225</v>
      </c>
      <c r="G129" s="152">
        <v>18.8</v>
      </c>
      <c r="H129" s="181">
        <v>238.18819999999999</v>
      </c>
      <c r="I129" s="170">
        <v>16.265599999999999</v>
      </c>
      <c r="J129" s="161">
        <v>1894.722</v>
      </c>
      <c r="K129" s="162">
        <v>270.73899999999998</v>
      </c>
      <c r="L129" s="177">
        <v>13.97</v>
      </c>
      <c r="M129" s="151">
        <v>3.1920000000000002</v>
      </c>
      <c r="N129" s="4">
        <v>0.38819444444444445</v>
      </c>
      <c r="O129" s="5">
        <v>45103</v>
      </c>
      <c r="P129" s="6"/>
      <c r="Q129" s="120"/>
      <c r="R129" s="123"/>
      <c r="S129" s="123"/>
    </row>
    <row r="130" spans="1:19" ht="15.6">
      <c r="A130" s="3" t="s">
        <v>55</v>
      </c>
      <c r="B130" s="31">
        <v>25</v>
      </c>
      <c r="C130" s="34">
        <v>114.2</v>
      </c>
      <c r="D130" s="34">
        <v>8.9600000000000009</v>
      </c>
      <c r="E130" s="117">
        <v>27.7</v>
      </c>
      <c r="F130" s="3" t="s">
        <v>267</v>
      </c>
      <c r="G130" s="152">
        <v>22</v>
      </c>
      <c r="H130" s="164">
        <v>91.198400000000007</v>
      </c>
      <c r="I130" s="168">
        <v>2.8321000000000001</v>
      </c>
      <c r="J130" s="161">
        <v>1218.432</v>
      </c>
      <c r="K130" s="156">
        <v>193.23099999999999</v>
      </c>
      <c r="L130" s="177">
        <v>20.725999999999999</v>
      </c>
      <c r="M130" s="187">
        <v>78.320999999999998</v>
      </c>
      <c r="N130" s="4">
        <v>0.55138888888888882</v>
      </c>
      <c r="O130" s="5">
        <v>45136</v>
      </c>
      <c r="P130" s="6"/>
      <c r="Q130" s="120"/>
      <c r="R130" s="123"/>
      <c r="S130" s="123"/>
    </row>
    <row r="131" spans="1:19" ht="15.6">
      <c r="A131" s="3" t="s">
        <v>55</v>
      </c>
      <c r="B131" s="31">
        <v>21</v>
      </c>
      <c r="C131" s="34">
        <v>192.6</v>
      </c>
      <c r="D131" s="34">
        <v>13.75</v>
      </c>
      <c r="E131" s="117">
        <v>33.299999999999997</v>
      </c>
      <c r="F131" s="3" t="s">
        <v>267</v>
      </c>
      <c r="G131" s="189">
        <v>56.400000000000063</v>
      </c>
      <c r="H131" s="164">
        <v>86.129599999999996</v>
      </c>
      <c r="I131" s="154">
        <v>4.4916</v>
      </c>
      <c r="J131" s="161">
        <v>1426.473</v>
      </c>
      <c r="K131" s="156">
        <v>181.45400000000001</v>
      </c>
      <c r="L131" s="177">
        <v>14.750999999999999</v>
      </c>
      <c r="M131" s="151">
        <v>0.48</v>
      </c>
      <c r="N131" s="4">
        <v>0.55902777777777779</v>
      </c>
      <c r="O131" s="5">
        <v>45142</v>
      </c>
      <c r="P131" s="6"/>
      <c r="Q131" s="120"/>
      <c r="R131" s="123"/>
      <c r="S131" s="123"/>
    </row>
    <row r="132" spans="1:19" ht="15.6">
      <c r="A132" s="3" t="s">
        <v>55</v>
      </c>
      <c r="B132" s="31">
        <v>22</v>
      </c>
      <c r="C132" s="34">
        <v>112.7</v>
      </c>
      <c r="D132" s="34">
        <v>9.42</v>
      </c>
      <c r="E132" s="119">
        <v>24.3</v>
      </c>
      <c r="F132" s="3" t="s">
        <v>267</v>
      </c>
      <c r="G132" s="159">
        <v>27.333333333333332</v>
      </c>
      <c r="H132" s="178">
        <v>48.618000000000002</v>
      </c>
      <c r="I132" s="185">
        <v>3.0186999999999999</v>
      </c>
      <c r="J132" s="161">
        <v>1637.4690000000001</v>
      </c>
      <c r="K132" s="162">
        <v>214.797</v>
      </c>
      <c r="L132" s="157">
        <v>381.19900000000001</v>
      </c>
      <c r="M132" s="179">
        <v>122.46</v>
      </c>
      <c r="N132" s="4">
        <v>0.53333333333333333</v>
      </c>
      <c r="O132" s="5">
        <v>45153</v>
      </c>
      <c r="P132" s="6"/>
      <c r="Q132" s="120"/>
      <c r="R132" s="123"/>
      <c r="S132" s="123"/>
    </row>
    <row r="133" spans="1:19" ht="15.6">
      <c r="A133" s="3" t="s">
        <v>55</v>
      </c>
      <c r="B133" s="31">
        <v>21</v>
      </c>
      <c r="C133" s="34">
        <v>208.1</v>
      </c>
      <c r="D133" s="34">
        <v>15.91</v>
      </c>
      <c r="E133" s="117">
        <v>29.2</v>
      </c>
      <c r="F133" s="85">
        <v>376.3</v>
      </c>
      <c r="G133" s="183">
        <v>30.999999999999989</v>
      </c>
      <c r="H133" s="173">
        <v>53.477899999999998</v>
      </c>
      <c r="I133" s="174">
        <v>3.9342000000000001</v>
      </c>
      <c r="J133" s="155">
        <v>879.16200000000003</v>
      </c>
      <c r="K133" s="156">
        <v>139.74</v>
      </c>
      <c r="L133" s="177">
        <v>13.239000000000001</v>
      </c>
      <c r="M133" s="151">
        <v>1.218</v>
      </c>
      <c r="N133" s="4">
        <v>0.57361111111111118</v>
      </c>
      <c r="O133" s="5">
        <v>45160</v>
      </c>
      <c r="P133" s="6"/>
      <c r="Q133" s="120"/>
      <c r="R133" s="123"/>
      <c r="S133" s="123"/>
    </row>
    <row r="134" spans="1:19" ht="15.6">
      <c r="A134" s="3" t="s">
        <v>55</v>
      </c>
      <c r="B134" s="31">
        <v>26</v>
      </c>
      <c r="C134" s="36">
        <v>90.2</v>
      </c>
      <c r="D134" s="36">
        <v>8.26</v>
      </c>
      <c r="E134" s="111">
        <v>19.7</v>
      </c>
      <c r="F134" s="85">
        <v>417.7</v>
      </c>
      <c r="G134" s="172">
        <v>16.250000000000014</v>
      </c>
      <c r="H134" s="182">
        <v>38.929600000000001</v>
      </c>
      <c r="I134" s="170">
        <v>8.0458999999999996</v>
      </c>
      <c r="J134" s="155">
        <v>994.12300000000005</v>
      </c>
      <c r="K134" s="156">
        <v>106.059</v>
      </c>
      <c r="L134" s="177">
        <v>20.277999999999999</v>
      </c>
      <c r="M134" s="151">
        <v>8.2560000000000002</v>
      </c>
      <c r="N134" s="4">
        <v>0.54583333333333328</v>
      </c>
      <c r="O134" s="5">
        <v>45189</v>
      </c>
      <c r="P134" s="6"/>
      <c r="Q134" s="120"/>
      <c r="R134" s="123"/>
      <c r="S134" s="123"/>
    </row>
    <row r="135" spans="1:19" ht="15.6">
      <c r="A135" s="3" t="s">
        <v>55</v>
      </c>
      <c r="B135" s="31">
        <v>23</v>
      </c>
      <c r="C135" s="36">
        <v>93.3</v>
      </c>
      <c r="D135" s="36">
        <v>8.6199999999999992</v>
      </c>
      <c r="E135" s="111">
        <v>19.2</v>
      </c>
      <c r="F135" s="85">
        <v>210.8</v>
      </c>
      <c r="G135" s="172" t="s">
        <v>659</v>
      </c>
      <c r="H135" s="182">
        <v>30.867000000000001</v>
      </c>
      <c r="I135" s="174">
        <v>3.9529999999999998</v>
      </c>
      <c r="J135" s="161">
        <v>1150.32</v>
      </c>
      <c r="K135" s="156">
        <v>147.34200000000001</v>
      </c>
      <c r="L135" s="150">
        <v>26.67</v>
      </c>
      <c r="M135" s="179">
        <v>103.70099999999999</v>
      </c>
      <c r="N135" s="53">
        <v>0.5493055555555556</v>
      </c>
      <c r="O135" s="24">
        <v>45196</v>
      </c>
      <c r="P135" s="6"/>
      <c r="Q135" s="120"/>
      <c r="R135" s="123"/>
      <c r="S135" s="123"/>
    </row>
    <row r="136" spans="1:19" ht="15.6">
      <c r="A136" s="3" t="s">
        <v>55</v>
      </c>
      <c r="B136" s="33">
        <v>10.5</v>
      </c>
      <c r="C136" s="34">
        <v>162.5</v>
      </c>
      <c r="D136" s="34">
        <v>13.78</v>
      </c>
      <c r="E136" s="116">
        <v>23.6</v>
      </c>
      <c r="F136" s="85">
        <v>402.9</v>
      </c>
      <c r="G136" s="189">
        <v>55.384615384615365</v>
      </c>
      <c r="H136" s="178">
        <v>44.509799999999998</v>
      </c>
      <c r="I136" s="154">
        <v>7.3874000000000004</v>
      </c>
      <c r="J136" s="148">
        <v>2291.8050000000003</v>
      </c>
      <c r="K136" s="162">
        <v>229.93099999999998</v>
      </c>
      <c r="L136" s="177">
        <v>15.590999999999999</v>
      </c>
      <c r="M136" s="151">
        <v>2.9350000000000001</v>
      </c>
      <c r="N136" s="4">
        <v>0.57291666666666663</v>
      </c>
      <c r="O136" s="5">
        <v>45204</v>
      </c>
      <c r="P136" s="6"/>
      <c r="Q136" s="120"/>
      <c r="R136" s="123"/>
      <c r="S136" s="123"/>
    </row>
    <row r="137" spans="1:19" ht="15.6">
      <c r="A137" s="3" t="s">
        <v>55</v>
      </c>
      <c r="B137" s="31">
        <v>20.8</v>
      </c>
      <c r="C137" s="34">
        <v>133.69999999999999</v>
      </c>
      <c r="D137" s="34">
        <v>10.88</v>
      </c>
      <c r="E137" s="117">
        <v>28.5</v>
      </c>
      <c r="F137" s="78">
        <v>133</v>
      </c>
      <c r="G137" s="172">
        <v>23.000000000000036</v>
      </c>
      <c r="H137" s="178">
        <v>13.191700000000001</v>
      </c>
      <c r="I137" s="184">
        <v>1.5894999999999999</v>
      </c>
      <c r="J137" s="227">
        <v>2086.1489999999999</v>
      </c>
      <c r="K137" s="232">
        <v>242.35300000000001</v>
      </c>
      <c r="L137" s="150">
        <v>34.822000000000003</v>
      </c>
      <c r="M137" s="151">
        <v>2.2229999999999999</v>
      </c>
      <c r="N137" s="4">
        <v>0.54722222222222228</v>
      </c>
      <c r="O137" s="5">
        <v>45489</v>
      </c>
      <c r="P137" s="6"/>
      <c r="Q137" s="120"/>
      <c r="R137" s="123"/>
      <c r="S137" s="123"/>
    </row>
    <row r="138" spans="1:19" ht="15.6">
      <c r="A138" s="3" t="s">
        <v>55</v>
      </c>
      <c r="B138" s="31">
        <v>33.5</v>
      </c>
      <c r="C138" s="37">
        <v>67.5</v>
      </c>
      <c r="D138" s="37">
        <v>5.74</v>
      </c>
      <c r="E138" s="116">
        <v>23.4</v>
      </c>
      <c r="F138" s="85">
        <v>213.4</v>
      </c>
      <c r="G138" s="214">
        <v>48.800000000000068</v>
      </c>
      <c r="H138" s="203">
        <v>24.938600000000001</v>
      </c>
      <c r="I138" s="210">
        <v>2.6002000000000001</v>
      </c>
      <c r="J138" s="226">
        <v>1982.0619999999999</v>
      </c>
      <c r="K138" s="232">
        <v>254.93899999999999</v>
      </c>
      <c r="L138" s="157">
        <v>175.47200000000001</v>
      </c>
      <c r="M138" s="179">
        <v>268.47800000000001</v>
      </c>
      <c r="N138" s="4">
        <v>0.52986111111111112</v>
      </c>
      <c r="O138" s="5">
        <v>45497</v>
      </c>
      <c r="P138" s="6"/>
      <c r="Q138" s="120"/>
      <c r="R138" s="123"/>
      <c r="S138" s="123"/>
    </row>
    <row r="139" spans="1:19" ht="15.6">
      <c r="A139" s="3" t="s">
        <v>55</v>
      </c>
      <c r="B139" s="33">
        <v>12</v>
      </c>
      <c r="C139" s="34">
        <v>263</v>
      </c>
      <c r="D139" s="34">
        <v>20.2</v>
      </c>
      <c r="E139" s="117">
        <v>29</v>
      </c>
      <c r="F139" s="85">
        <v>261.2</v>
      </c>
      <c r="G139" s="159">
        <v>33.75</v>
      </c>
      <c r="H139" s="203">
        <v>27.203499999999998</v>
      </c>
      <c r="I139" s="211">
        <v>3.9315000000000002</v>
      </c>
      <c r="J139" s="226">
        <v>1217.0340000000001</v>
      </c>
      <c r="K139" s="231">
        <v>167.56399999999999</v>
      </c>
      <c r="L139" s="150">
        <v>30.599</v>
      </c>
      <c r="M139" s="151">
        <v>3.1539999999999999</v>
      </c>
      <c r="N139" s="4">
        <v>0.55555555555555558</v>
      </c>
      <c r="O139" s="24">
        <v>45503</v>
      </c>
      <c r="P139" s="6"/>
      <c r="Q139" s="120"/>
      <c r="R139" s="123"/>
      <c r="S139" s="123"/>
    </row>
    <row r="140" spans="1:19" ht="15.6">
      <c r="A140" s="3" t="s">
        <v>20</v>
      </c>
      <c r="B140" s="29">
        <v>56</v>
      </c>
      <c r="C140" s="39">
        <v>22.6</v>
      </c>
      <c r="D140" s="39">
        <v>1.9</v>
      </c>
      <c r="E140" s="116">
        <v>24</v>
      </c>
      <c r="F140" s="75">
        <v>23.6</v>
      </c>
      <c r="G140" s="152">
        <v>1</v>
      </c>
      <c r="H140" s="146">
        <v>417.42489999999998</v>
      </c>
      <c r="I140" s="170">
        <v>16.8154</v>
      </c>
      <c r="J140" s="161">
        <v>1590.087</v>
      </c>
      <c r="K140" s="149">
        <v>42.265999999999998</v>
      </c>
      <c r="L140" s="163">
        <v>66.38</v>
      </c>
      <c r="M140" s="151">
        <v>2.7320000000000002</v>
      </c>
      <c r="N140" s="4">
        <v>0.42430555555555555</v>
      </c>
      <c r="O140" s="5">
        <v>45103</v>
      </c>
      <c r="P140" s="6"/>
      <c r="Q140" s="120"/>
      <c r="R140" s="123"/>
      <c r="S140" s="123"/>
    </row>
    <row r="141" spans="1:19" ht="15.6">
      <c r="A141" s="3" t="s">
        <v>20</v>
      </c>
      <c r="B141" s="31">
        <v>20</v>
      </c>
      <c r="C141" s="37">
        <v>61.8</v>
      </c>
      <c r="D141" s="37">
        <v>4.68</v>
      </c>
      <c r="E141" s="117">
        <v>30</v>
      </c>
      <c r="F141" s="3" t="s">
        <v>267</v>
      </c>
      <c r="G141" s="152">
        <v>24.5</v>
      </c>
      <c r="H141" s="178">
        <v>24.045100000000001</v>
      </c>
      <c r="I141" s="154">
        <v>4.1017999999999999</v>
      </c>
      <c r="J141" s="148">
        <v>3064.4270000000001</v>
      </c>
      <c r="K141" s="162">
        <v>470.42700000000002</v>
      </c>
      <c r="L141" s="180">
        <v>98.843000000000004</v>
      </c>
      <c r="M141" s="179">
        <v>156.55500000000001</v>
      </c>
      <c r="N141" s="4">
        <v>0.58194444444444449</v>
      </c>
      <c r="O141" s="5">
        <v>45136</v>
      </c>
      <c r="P141" s="6"/>
      <c r="Q141" s="120"/>
      <c r="R141" s="123"/>
      <c r="S141" s="123"/>
    </row>
    <row r="142" spans="1:19" ht="15.6">
      <c r="A142" s="3" t="s">
        <v>20</v>
      </c>
      <c r="B142" s="31">
        <v>27</v>
      </c>
      <c r="C142" s="34">
        <v>176.5</v>
      </c>
      <c r="D142" s="34">
        <v>13.15</v>
      </c>
      <c r="E142" s="117">
        <v>30.8</v>
      </c>
      <c r="F142" s="3" t="s">
        <v>267</v>
      </c>
      <c r="G142" s="172">
        <v>10.749999999999996</v>
      </c>
      <c r="H142" s="178">
        <v>33.5501</v>
      </c>
      <c r="I142" s="154">
        <v>5.5144000000000002</v>
      </c>
      <c r="J142" s="165">
        <v>579.28399999999999</v>
      </c>
      <c r="K142" s="171">
        <v>88.153000000000006</v>
      </c>
      <c r="L142" s="150">
        <v>28.754999999999999</v>
      </c>
      <c r="M142" s="151">
        <v>1.321</v>
      </c>
      <c r="N142" s="4">
        <v>0.58124999999999993</v>
      </c>
      <c r="O142" s="5">
        <v>45142</v>
      </c>
      <c r="P142" s="6"/>
      <c r="Q142" s="120"/>
      <c r="R142" s="123"/>
      <c r="S142" s="123"/>
    </row>
    <row r="143" spans="1:19" ht="15.6">
      <c r="A143" s="3" t="s">
        <v>20</v>
      </c>
      <c r="B143" s="31">
        <v>30.2</v>
      </c>
      <c r="C143" s="37">
        <v>60</v>
      </c>
      <c r="D143" s="37">
        <v>4.9000000000000004</v>
      </c>
      <c r="E143" s="119">
        <v>25.6</v>
      </c>
      <c r="F143" s="3" t="s">
        <v>267</v>
      </c>
      <c r="G143" s="172">
        <v>14.00000000000002</v>
      </c>
      <c r="H143" s="178" t="s">
        <v>552</v>
      </c>
      <c r="I143" s="154" t="s">
        <v>565</v>
      </c>
      <c r="J143" s="165">
        <v>566.67100000000005</v>
      </c>
      <c r="K143" s="156">
        <v>128.52500000000001</v>
      </c>
      <c r="L143" s="157">
        <v>126.34099999999999</v>
      </c>
      <c r="M143" s="166">
        <v>43.298999999999999</v>
      </c>
      <c r="N143" s="4">
        <v>0.55208333333333337</v>
      </c>
      <c r="O143" s="5">
        <v>45153</v>
      </c>
      <c r="P143" s="6"/>
      <c r="Q143" s="120"/>
      <c r="R143" s="123"/>
      <c r="S143" s="123"/>
    </row>
    <row r="144" spans="1:19" ht="15.6">
      <c r="A144" s="3" t="s">
        <v>20</v>
      </c>
      <c r="B144" s="31">
        <v>29</v>
      </c>
      <c r="C144" s="37">
        <v>72.2</v>
      </c>
      <c r="D144" s="37">
        <v>5.56</v>
      </c>
      <c r="E144" s="117">
        <v>28.9</v>
      </c>
      <c r="F144" s="78">
        <v>178.3</v>
      </c>
      <c r="G144" s="152">
        <v>2.7499999999999698</v>
      </c>
      <c r="H144" s="182">
        <v>15.947699999999999</v>
      </c>
      <c r="I144" s="170">
        <v>5.8518999999999997</v>
      </c>
      <c r="J144" s="165">
        <v>571.13900000000001</v>
      </c>
      <c r="K144" s="171">
        <v>76.403999999999996</v>
      </c>
      <c r="L144" s="150">
        <v>25.628</v>
      </c>
      <c r="M144" s="151">
        <v>0.69799999999999995</v>
      </c>
      <c r="N144" s="4">
        <v>0.6020833333333333</v>
      </c>
      <c r="O144" s="5">
        <v>45160</v>
      </c>
      <c r="P144" s="6"/>
      <c r="Q144" s="120"/>
      <c r="R144" s="123"/>
      <c r="S144" s="123"/>
    </row>
    <row r="145" spans="1:19" ht="15.6">
      <c r="A145" s="3" t="s">
        <v>20</v>
      </c>
      <c r="B145" s="31">
        <v>29</v>
      </c>
      <c r="C145" s="36">
        <v>76</v>
      </c>
      <c r="D145" s="36">
        <v>6.87</v>
      </c>
      <c r="E145" s="112">
        <v>20.3</v>
      </c>
      <c r="F145" s="85">
        <v>247.8</v>
      </c>
      <c r="G145" s="172">
        <v>13.199999999999989</v>
      </c>
      <c r="H145" s="182">
        <v>28.154199999999999</v>
      </c>
      <c r="I145" s="170">
        <v>7.8650000000000002</v>
      </c>
      <c r="J145" s="161">
        <v>1175.3130000000001</v>
      </c>
      <c r="K145" s="156">
        <v>143.44800000000001</v>
      </c>
      <c r="L145" s="150">
        <v>45.043999999999997</v>
      </c>
      <c r="M145" s="151">
        <v>3.7210000000000001</v>
      </c>
      <c r="N145" s="4">
        <v>0.56805555555555554</v>
      </c>
      <c r="O145" s="5">
        <v>45189</v>
      </c>
      <c r="P145" s="6"/>
      <c r="Q145" s="120"/>
      <c r="R145" s="123"/>
      <c r="S145" s="123"/>
    </row>
    <row r="146" spans="1:19" ht="15.6">
      <c r="A146" s="3" t="s">
        <v>20</v>
      </c>
      <c r="B146" s="31">
        <v>28.4</v>
      </c>
      <c r="C146" s="37">
        <v>51.7</v>
      </c>
      <c r="D146" s="37">
        <v>4.75</v>
      </c>
      <c r="E146" s="111">
        <v>19.5</v>
      </c>
      <c r="F146" s="78">
        <v>101.8</v>
      </c>
      <c r="G146" s="172" t="s">
        <v>660</v>
      </c>
      <c r="H146" s="182">
        <v>8.1458999999999993</v>
      </c>
      <c r="I146" s="170">
        <v>5.1409000000000002</v>
      </c>
      <c r="J146" s="161">
        <v>1105.3119999999999</v>
      </c>
      <c r="K146" s="156">
        <v>116.807</v>
      </c>
      <c r="L146" s="157">
        <v>180.27</v>
      </c>
      <c r="M146" s="179">
        <v>219.92599999999999</v>
      </c>
      <c r="N146" s="4">
        <v>0.58333333333333337</v>
      </c>
      <c r="O146" s="24">
        <v>45196</v>
      </c>
      <c r="P146" s="6"/>
      <c r="Q146" s="120"/>
      <c r="R146" s="123"/>
      <c r="S146" s="124"/>
    </row>
    <row r="147" spans="1:19" ht="15.6">
      <c r="A147" s="3" t="s">
        <v>20</v>
      </c>
      <c r="B147" s="28" t="s">
        <v>252</v>
      </c>
      <c r="C147" s="38">
        <v>44.9</v>
      </c>
      <c r="D147" s="38">
        <v>3.98</v>
      </c>
      <c r="E147" s="112">
        <v>21.4</v>
      </c>
      <c r="F147" s="78">
        <v>114.2</v>
      </c>
      <c r="G147" s="172">
        <v>1.7500000000000155</v>
      </c>
      <c r="H147" s="178">
        <v>8.3736999999999995</v>
      </c>
      <c r="I147" s="154">
        <v>5.3639999999999999</v>
      </c>
      <c r="J147" s="165">
        <v>688.37199999999996</v>
      </c>
      <c r="K147" s="156">
        <v>101.59</v>
      </c>
      <c r="L147" s="157">
        <v>170.26499999999999</v>
      </c>
      <c r="M147" s="151">
        <v>15.465</v>
      </c>
      <c r="N147" s="4">
        <v>0.60833333333333328</v>
      </c>
      <c r="O147" s="5">
        <v>45204</v>
      </c>
      <c r="P147" s="6"/>
      <c r="Q147" s="120"/>
      <c r="R147" s="123"/>
      <c r="S147" s="123"/>
    </row>
    <row r="148" spans="1:19" ht="15.6">
      <c r="A148" s="3" t="s">
        <v>20</v>
      </c>
      <c r="B148" s="28" t="s">
        <v>252</v>
      </c>
      <c r="C148" s="39">
        <v>6.3</v>
      </c>
      <c r="D148" s="39">
        <v>0.5</v>
      </c>
      <c r="E148" s="117">
        <v>27.3</v>
      </c>
      <c r="F148" s="78">
        <v>147.9</v>
      </c>
      <c r="G148" s="172">
        <f>AVERAGE(9.6,12)</f>
        <v>10.8</v>
      </c>
      <c r="H148" s="178">
        <v>18.130600000000001</v>
      </c>
      <c r="I148" s="168">
        <v>2.9287999999999998</v>
      </c>
      <c r="J148" s="226">
        <v>1535.35</v>
      </c>
      <c r="K148" s="232">
        <v>204.68600000000001</v>
      </c>
      <c r="L148" s="157">
        <v>139.708</v>
      </c>
      <c r="M148" s="158">
        <v>61.701000000000001</v>
      </c>
      <c r="N148" s="4">
        <v>0.58472222222222225</v>
      </c>
      <c r="O148" s="5">
        <v>45489</v>
      </c>
      <c r="P148" s="16" t="s">
        <v>707</v>
      </c>
      <c r="Q148" s="120"/>
      <c r="R148" s="123"/>
      <c r="S148" s="123"/>
    </row>
    <row r="149" spans="1:19" ht="15.6">
      <c r="A149" s="3" t="s">
        <v>20</v>
      </c>
      <c r="B149" s="28" t="s">
        <v>252</v>
      </c>
      <c r="C149" s="39">
        <v>5.5</v>
      </c>
      <c r="D149" s="39">
        <v>0.48</v>
      </c>
      <c r="E149" s="116">
        <v>22.6</v>
      </c>
      <c r="F149" s="85">
        <v>204.3</v>
      </c>
      <c r="G149" s="213">
        <v>4.5454545454545494</v>
      </c>
      <c r="H149" s="203">
        <v>30.057600000000001</v>
      </c>
      <c r="I149" s="212">
        <v>4.0975000000000001</v>
      </c>
      <c r="J149" s="226">
        <f>AVERAGE(1752.355, 1741.62)</f>
        <v>1746.9875</v>
      </c>
      <c r="K149" s="231">
        <f>AVERAGE(180.535, 173.462)</f>
        <v>176.99849999999998</v>
      </c>
      <c r="L149" s="157">
        <v>115.892</v>
      </c>
      <c r="M149" s="151">
        <v>5.9880000000000004</v>
      </c>
      <c r="N149" s="4">
        <v>0.54722222222222228</v>
      </c>
      <c r="O149" s="5">
        <v>45497</v>
      </c>
      <c r="P149" s="16" t="s">
        <v>790</v>
      </c>
      <c r="Q149" s="120"/>
      <c r="R149" s="123"/>
      <c r="S149" s="123"/>
    </row>
    <row r="150" spans="1:19" ht="15.6">
      <c r="A150" s="3" t="s">
        <v>20</v>
      </c>
      <c r="B150" s="55">
        <v>27</v>
      </c>
      <c r="C150" s="38">
        <v>33.9</v>
      </c>
      <c r="D150" s="38">
        <v>2.67</v>
      </c>
      <c r="E150" s="117">
        <v>27.5</v>
      </c>
      <c r="F150" s="85">
        <v>225.6</v>
      </c>
      <c r="G150" s="66">
        <v>82.400000000000034</v>
      </c>
      <c r="H150" s="203">
        <v>31.181799999999999</v>
      </c>
      <c r="I150" s="212">
        <v>4.2901999999999996</v>
      </c>
      <c r="J150" s="227">
        <v>2763.1680000000001</v>
      </c>
      <c r="K150" s="232">
        <v>270.80200000000002</v>
      </c>
      <c r="L150" s="150">
        <v>32.341000000000001</v>
      </c>
      <c r="M150" s="151">
        <v>4.0259999999999998</v>
      </c>
      <c r="N150" s="4">
        <v>0.57361111111111107</v>
      </c>
      <c r="O150" s="24">
        <v>45503</v>
      </c>
      <c r="P150" s="16"/>
      <c r="Q150" s="120"/>
      <c r="R150" s="123"/>
      <c r="S150" s="123"/>
    </row>
    <row r="151" spans="1:19" ht="15.6">
      <c r="A151" s="3" t="s">
        <v>21</v>
      </c>
      <c r="B151" s="33">
        <v>7</v>
      </c>
      <c r="C151" s="39">
        <v>2.2000000000000002</v>
      </c>
      <c r="D151" s="39">
        <v>0.19</v>
      </c>
      <c r="E151" s="116">
        <v>23.1</v>
      </c>
      <c r="F151" s="75">
        <v>14</v>
      </c>
      <c r="G151" s="167">
        <v>182.5</v>
      </c>
      <c r="H151" s="173">
        <v>53.530299999999997</v>
      </c>
      <c r="I151" s="147">
        <v>2.5442</v>
      </c>
      <c r="J151" s="148">
        <v>2557.3589999999999</v>
      </c>
      <c r="K151" s="162">
        <v>814.13400000000001</v>
      </c>
      <c r="L151" s="157">
        <v>513.76700000000005</v>
      </c>
      <c r="M151" s="151">
        <v>3.6080000000000001</v>
      </c>
      <c r="N151" s="4">
        <v>0.44722222222222219</v>
      </c>
      <c r="O151" s="5">
        <v>45103</v>
      </c>
      <c r="P151" s="6"/>
      <c r="Q151" s="120"/>
      <c r="R151" s="123"/>
      <c r="S151" s="123"/>
    </row>
    <row r="152" spans="1:19" ht="15.6">
      <c r="A152" s="3" t="s">
        <v>21</v>
      </c>
      <c r="B152" s="31">
        <v>28</v>
      </c>
      <c r="C152" s="38">
        <v>30.8</v>
      </c>
      <c r="D152" s="38">
        <v>2.35</v>
      </c>
      <c r="E152" s="117">
        <v>29.5</v>
      </c>
      <c r="F152" s="3" t="s">
        <v>267</v>
      </c>
      <c r="G152" s="194">
        <v>61</v>
      </c>
      <c r="H152" s="178">
        <v>3.6897000000000002</v>
      </c>
      <c r="I152" s="184">
        <v>1.4659</v>
      </c>
      <c r="J152" s="165">
        <v>711.7</v>
      </c>
      <c r="K152" s="162">
        <v>222.55799999999999</v>
      </c>
      <c r="L152" s="177">
        <v>24</v>
      </c>
      <c r="M152" s="151">
        <v>5.6879999999999997</v>
      </c>
      <c r="N152" s="4">
        <v>0.61458333333333337</v>
      </c>
      <c r="O152" s="5">
        <v>45136</v>
      </c>
      <c r="P152" s="6"/>
      <c r="Q152" s="120"/>
      <c r="R152" s="123"/>
      <c r="S152" s="123"/>
    </row>
    <row r="153" spans="1:19" ht="15.6">
      <c r="A153" s="3" t="s">
        <v>21</v>
      </c>
      <c r="B153" s="31">
        <v>37</v>
      </c>
      <c r="C153" s="36">
        <v>84.6</v>
      </c>
      <c r="D153" s="36">
        <v>6.15</v>
      </c>
      <c r="E153" s="117">
        <v>32.299999999999997</v>
      </c>
      <c r="F153" s="3" t="s">
        <v>267</v>
      </c>
      <c r="G153" s="195">
        <v>80.999999999999986</v>
      </c>
      <c r="H153" s="178">
        <v>12.5318</v>
      </c>
      <c r="I153" s="184">
        <v>1.8798999999999999</v>
      </c>
      <c r="J153" s="161">
        <v>1232.6500000000001</v>
      </c>
      <c r="K153" s="162">
        <v>294.18299999999999</v>
      </c>
      <c r="L153" s="163">
        <v>69.813999999999993</v>
      </c>
      <c r="M153" s="151">
        <v>0.57499999999999996</v>
      </c>
      <c r="N153" s="4">
        <v>0.62083333333333335</v>
      </c>
      <c r="O153" s="5">
        <v>45142</v>
      </c>
      <c r="P153" s="6"/>
      <c r="Q153" s="120"/>
      <c r="R153" s="123"/>
      <c r="S153" s="123"/>
    </row>
    <row r="154" spans="1:19" ht="15.6">
      <c r="A154" s="3" t="s">
        <v>21</v>
      </c>
      <c r="B154" s="28" t="s">
        <v>252</v>
      </c>
      <c r="C154" s="39">
        <v>22.6</v>
      </c>
      <c r="D154" s="39">
        <v>1.85</v>
      </c>
      <c r="E154" s="119">
        <v>25.5</v>
      </c>
      <c r="F154" s="3" t="s">
        <v>267</v>
      </c>
      <c r="G154" s="172">
        <v>8.4000000000000181</v>
      </c>
      <c r="H154" s="178">
        <v>5.9313000000000002</v>
      </c>
      <c r="I154" s="168">
        <v>2.2999999999999998</v>
      </c>
      <c r="J154" s="165">
        <v>628.33699999999999</v>
      </c>
      <c r="K154" s="162">
        <v>213.76</v>
      </c>
      <c r="L154" s="177">
        <v>16.358000000000001</v>
      </c>
      <c r="M154" s="151">
        <v>10.082000000000001</v>
      </c>
      <c r="N154" s="4">
        <v>0.58611111111111114</v>
      </c>
      <c r="O154" s="5">
        <v>45153</v>
      </c>
      <c r="P154" s="6"/>
      <c r="Q154" s="120"/>
      <c r="R154" s="123"/>
      <c r="S154" s="123"/>
    </row>
    <row r="155" spans="1:19" ht="15.6">
      <c r="A155" s="3" t="s">
        <v>21</v>
      </c>
      <c r="B155" s="55">
        <v>23.5</v>
      </c>
      <c r="C155" s="34">
        <v>194.9</v>
      </c>
      <c r="D155" s="34">
        <v>14.24</v>
      </c>
      <c r="E155" s="117">
        <v>32</v>
      </c>
      <c r="F155" s="78">
        <v>183.4</v>
      </c>
      <c r="G155" s="183">
        <v>25.500000000000004</v>
      </c>
      <c r="H155" s="182">
        <v>11.196300000000001</v>
      </c>
      <c r="I155" s="188">
        <v>0.98709999999999998</v>
      </c>
      <c r="J155" s="148">
        <v>2217.3310000000001</v>
      </c>
      <c r="K155" s="162">
        <v>435.02499999999998</v>
      </c>
      <c r="L155" s="150">
        <v>33.112000000000002</v>
      </c>
      <c r="M155" s="151">
        <v>2.8730000000000002</v>
      </c>
      <c r="N155" s="4">
        <v>0.6430555555555556</v>
      </c>
      <c r="O155" s="5">
        <v>45160</v>
      </c>
      <c r="P155" s="6"/>
      <c r="Q155" s="120"/>
      <c r="R155" s="123"/>
      <c r="S155" s="123"/>
    </row>
    <row r="156" spans="1:19" ht="15.6">
      <c r="A156" s="3" t="s">
        <v>21</v>
      </c>
      <c r="B156" s="56">
        <v>19</v>
      </c>
      <c r="C156" s="34">
        <v>191.9</v>
      </c>
      <c r="D156" s="34">
        <v>15.28</v>
      </c>
      <c r="E156" s="117">
        <v>27.2</v>
      </c>
      <c r="F156" s="78">
        <v>157.4</v>
      </c>
      <c r="G156" s="196">
        <v>117.19999999999997</v>
      </c>
      <c r="H156" s="182">
        <v>15.9939</v>
      </c>
      <c r="I156" s="147">
        <v>2.4306999999999999</v>
      </c>
      <c r="J156" s="148">
        <v>2879.1790000000001</v>
      </c>
      <c r="K156" s="162">
        <v>508.77499999999998</v>
      </c>
      <c r="L156" s="157">
        <v>140.523</v>
      </c>
      <c r="M156" s="151">
        <v>20.239999999999998</v>
      </c>
      <c r="N156" s="4">
        <v>0.6118055555555556</v>
      </c>
      <c r="O156" s="5">
        <v>45189</v>
      </c>
      <c r="P156" s="6"/>
      <c r="Q156" s="120"/>
      <c r="R156" s="123"/>
      <c r="S156" s="123"/>
    </row>
    <row r="157" spans="1:19" ht="15.6">
      <c r="A157" s="3" t="s">
        <v>21</v>
      </c>
      <c r="B157" s="30">
        <v>44.2</v>
      </c>
      <c r="C157" s="37">
        <v>63.4</v>
      </c>
      <c r="D157" s="37">
        <v>5.86</v>
      </c>
      <c r="E157" s="111">
        <v>19.2</v>
      </c>
      <c r="F157" s="75">
        <v>65.8</v>
      </c>
      <c r="G157" s="172">
        <v>3.499999999999996</v>
      </c>
      <c r="H157" s="182">
        <v>2.1442000000000001</v>
      </c>
      <c r="I157" s="190">
        <v>1.5144</v>
      </c>
      <c r="J157" s="165">
        <v>720.15300000000002</v>
      </c>
      <c r="K157" s="156">
        <v>148.601</v>
      </c>
      <c r="L157" s="157">
        <v>318.024</v>
      </c>
      <c r="M157" s="179">
        <v>260.84199999999998</v>
      </c>
      <c r="N157" s="4">
        <v>0.61458333333333337</v>
      </c>
      <c r="O157" s="24">
        <v>45196</v>
      </c>
      <c r="P157" s="6"/>
      <c r="Q157" s="120"/>
      <c r="R157" s="123"/>
      <c r="S157" s="124"/>
    </row>
    <row r="158" spans="1:19" ht="15.6">
      <c r="A158" s="3" t="s">
        <v>21</v>
      </c>
      <c r="B158" s="55">
        <v>24</v>
      </c>
      <c r="C158" s="39">
        <v>3</v>
      </c>
      <c r="D158" s="39">
        <v>0.25</v>
      </c>
      <c r="E158" s="119">
        <v>24.7</v>
      </c>
      <c r="F158" s="78">
        <v>164.4</v>
      </c>
      <c r="G158" s="172">
        <v>23.250000000000007</v>
      </c>
      <c r="H158" s="178">
        <v>10.1983</v>
      </c>
      <c r="I158" s="184">
        <v>1.7947</v>
      </c>
      <c r="J158" s="148">
        <v>2275.7330000000002</v>
      </c>
      <c r="K158" s="162">
        <v>549.92399999999998</v>
      </c>
      <c r="L158" s="163">
        <v>63.317999999999998</v>
      </c>
      <c r="M158" s="151">
        <v>2.7490000000000001</v>
      </c>
      <c r="N158" s="4">
        <v>0.65902777777777777</v>
      </c>
      <c r="O158" s="5">
        <v>45204</v>
      </c>
      <c r="P158" s="6"/>
      <c r="Q158" s="120"/>
      <c r="R158" s="123"/>
      <c r="S158" s="123"/>
    </row>
    <row r="159" spans="1:19" ht="15.6">
      <c r="A159" s="3" t="s">
        <v>21</v>
      </c>
      <c r="B159" s="28" t="s">
        <v>252</v>
      </c>
      <c r="C159" s="38">
        <v>45.6</v>
      </c>
      <c r="D159" s="38">
        <v>3.44</v>
      </c>
      <c r="E159" s="117">
        <v>29.5</v>
      </c>
      <c r="F159" s="78">
        <v>133.30000000000001</v>
      </c>
      <c r="G159" s="196">
        <v>107.16000000000004</v>
      </c>
      <c r="H159" s="178">
        <v>8.0672999999999995</v>
      </c>
      <c r="I159" s="186">
        <v>0.8165</v>
      </c>
      <c r="J159" s="227">
        <v>2883.3969999999999</v>
      </c>
      <c r="K159" s="232">
        <v>532.87300000000005</v>
      </c>
      <c r="L159" s="157">
        <v>195.47800000000001</v>
      </c>
      <c r="M159" s="151">
        <v>5.8040000000000003</v>
      </c>
      <c r="N159" s="4">
        <v>0.61388888888888893</v>
      </c>
      <c r="O159" s="5">
        <v>45489</v>
      </c>
      <c r="P159" s="6"/>
      <c r="Q159" s="120"/>
      <c r="R159" s="123"/>
      <c r="S159" s="123"/>
    </row>
    <row r="160" spans="1:19" ht="15.6">
      <c r="A160" s="3" t="s">
        <v>21</v>
      </c>
      <c r="B160" s="28" t="s">
        <v>252</v>
      </c>
      <c r="C160" s="39">
        <v>23.6</v>
      </c>
      <c r="D160" s="39">
        <v>2.0499999999999998</v>
      </c>
      <c r="E160" s="116">
        <v>22.3</v>
      </c>
      <c r="F160" s="75">
        <v>97.3</v>
      </c>
      <c r="G160" s="213">
        <v>6.2500000000000746</v>
      </c>
      <c r="H160" s="203">
        <v>6.5324</v>
      </c>
      <c r="I160" s="206">
        <v>0.87390000000000001</v>
      </c>
      <c r="J160" s="227">
        <v>2624.5149999999999</v>
      </c>
      <c r="K160" s="232">
        <v>359.35500000000002</v>
      </c>
      <c r="L160" s="157">
        <v>210.82300000000001</v>
      </c>
      <c r="M160" s="151">
        <v>11.632</v>
      </c>
      <c r="N160" s="4">
        <v>0.58194444444444449</v>
      </c>
      <c r="O160" s="5">
        <v>45497</v>
      </c>
      <c r="P160" s="6"/>
      <c r="Q160" s="120"/>
      <c r="R160" s="123"/>
      <c r="S160" s="123"/>
    </row>
    <row r="161" spans="1:19" ht="15.6">
      <c r="A161" s="3" t="s">
        <v>21</v>
      </c>
      <c r="B161" s="30">
        <v>43.8</v>
      </c>
      <c r="C161" s="37">
        <v>61.3</v>
      </c>
      <c r="D161" s="37">
        <v>4.6500000000000004</v>
      </c>
      <c r="E161" s="117">
        <v>29.7</v>
      </c>
      <c r="F161" s="78">
        <v>193.3</v>
      </c>
      <c r="G161" s="215">
        <v>74.000000000000043</v>
      </c>
      <c r="H161" s="203">
        <v>12.8751</v>
      </c>
      <c r="I161" s="206">
        <v>0.65359999999999996</v>
      </c>
      <c r="J161" s="228">
        <v>6107.2389999999996</v>
      </c>
      <c r="K161" s="232">
        <v>2255.0729999999999</v>
      </c>
      <c r="L161" s="157">
        <v>593.95899999999995</v>
      </c>
      <c r="M161" s="151">
        <v>5.6529999999999996</v>
      </c>
      <c r="N161" s="4">
        <v>0.60277777777777775</v>
      </c>
      <c r="O161" s="24">
        <v>45503</v>
      </c>
      <c r="P161" s="6"/>
      <c r="Q161" s="120"/>
      <c r="R161" s="123"/>
      <c r="S161" s="123"/>
    </row>
    <row r="162" spans="1:19" ht="16.05" customHeight="1">
      <c r="A162" s="3" t="s">
        <v>22</v>
      </c>
      <c r="B162" s="31">
        <v>25</v>
      </c>
      <c r="C162" s="34">
        <v>128</v>
      </c>
      <c r="D162" s="34">
        <v>10.67</v>
      </c>
      <c r="E162" s="119">
        <v>24.5</v>
      </c>
      <c r="F162" s="3" t="s">
        <v>267</v>
      </c>
      <c r="G162" s="152">
        <v>8.4</v>
      </c>
      <c r="H162" s="173">
        <v>65.822699999999998</v>
      </c>
      <c r="I162" s="170">
        <v>40.033099999999997</v>
      </c>
      <c r="J162" s="161">
        <v>1608.422</v>
      </c>
      <c r="K162" s="162">
        <v>314.58800000000002</v>
      </c>
      <c r="L162" s="163">
        <v>73.022999999999996</v>
      </c>
      <c r="M162" s="151">
        <v>4.7119999999999997</v>
      </c>
      <c r="N162" s="4">
        <v>0.4861111111111111</v>
      </c>
      <c r="O162" s="5">
        <v>45103</v>
      </c>
      <c r="P162" s="6"/>
      <c r="Q162" s="120"/>
      <c r="R162" s="123"/>
      <c r="S162" s="123"/>
    </row>
    <row r="163" spans="1:19" ht="16.05" customHeight="1">
      <c r="A163" s="3" t="s">
        <v>22</v>
      </c>
      <c r="B163" s="31">
        <v>33</v>
      </c>
      <c r="C163" s="36">
        <v>76.3</v>
      </c>
      <c r="D163" s="36">
        <v>5.96</v>
      </c>
      <c r="E163" s="117">
        <v>28.1</v>
      </c>
      <c r="F163" s="3" t="s">
        <v>267</v>
      </c>
      <c r="G163" s="152">
        <v>12.75</v>
      </c>
      <c r="H163" s="178">
        <v>2.3715000000000002</v>
      </c>
      <c r="I163" s="184">
        <v>1.5962000000000001</v>
      </c>
      <c r="J163" s="155">
        <v>772.54700000000003</v>
      </c>
      <c r="K163" s="156">
        <v>147.26599999999999</v>
      </c>
      <c r="L163" s="163">
        <v>72.984999999999999</v>
      </c>
      <c r="M163" s="179">
        <v>217.63800000000001</v>
      </c>
      <c r="N163" s="4">
        <v>0.64027777777777783</v>
      </c>
      <c r="O163" s="5">
        <v>45136</v>
      </c>
      <c r="P163" s="6"/>
      <c r="Q163" s="120"/>
      <c r="R163" s="123"/>
      <c r="S163" s="123"/>
    </row>
    <row r="164" spans="1:19" ht="16.05" customHeight="1">
      <c r="A164" s="3" t="s">
        <v>22</v>
      </c>
      <c r="B164" s="29">
        <v>54</v>
      </c>
      <c r="C164" s="34">
        <v>202.6</v>
      </c>
      <c r="D164" s="34">
        <v>15.17</v>
      </c>
      <c r="E164" s="117">
        <v>30.5</v>
      </c>
      <c r="F164" s="3" t="s">
        <v>267</v>
      </c>
      <c r="G164" s="172">
        <v>6.7999999999999723</v>
      </c>
      <c r="H164" s="178" t="s">
        <v>550</v>
      </c>
      <c r="I164" s="184" t="s">
        <v>563</v>
      </c>
      <c r="J164" s="165">
        <v>708.00099999999998</v>
      </c>
      <c r="K164" s="156">
        <v>115.373</v>
      </c>
      <c r="L164" s="177">
        <v>21.518999999999998</v>
      </c>
      <c r="M164" s="151">
        <v>1.1080000000000001</v>
      </c>
      <c r="N164" s="4">
        <v>0.6479166666666667</v>
      </c>
      <c r="O164" s="5">
        <v>45142</v>
      </c>
      <c r="P164" s="6"/>
      <c r="Q164" s="120"/>
      <c r="R164" s="123"/>
      <c r="S164" s="123"/>
    </row>
    <row r="165" spans="1:19" ht="16.05" customHeight="1">
      <c r="A165" s="3" t="s">
        <v>22</v>
      </c>
      <c r="B165" s="28" t="s">
        <v>252</v>
      </c>
      <c r="C165" s="36">
        <v>77.099999999999994</v>
      </c>
      <c r="D165" s="36">
        <v>6.51</v>
      </c>
      <c r="E165" s="116">
        <v>23.8</v>
      </c>
      <c r="F165" s="3" t="s">
        <v>267</v>
      </c>
      <c r="G165" s="172">
        <v>9.2499999999999876</v>
      </c>
      <c r="H165" s="178">
        <v>1.7344999999999999</v>
      </c>
      <c r="I165" s="184">
        <v>1.9330000000000001</v>
      </c>
      <c r="J165" s="175">
        <v>390.20400000000001</v>
      </c>
      <c r="K165" s="171">
        <v>79.462000000000003</v>
      </c>
      <c r="L165" s="163">
        <v>52.036999999999999</v>
      </c>
      <c r="M165" s="187">
        <v>90.863</v>
      </c>
      <c r="N165" s="4">
        <v>0.60416666666666663</v>
      </c>
      <c r="O165" s="5">
        <v>45153</v>
      </c>
      <c r="P165" s="6"/>
      <c r="Q165" s="120"/>
      <c r="R165" s="123"/>
      <c r="S165" s="123"/>
    </row>
    <row r="166" spans="1:19" ht="16.05" customHeight="1">
      <c r="A166" s="3" t="s">
        <v>22</v>
      </c>
      <c r="B166" s="56">
        <v>12</v>
      </c>
      <c r="C166" s="38">
        <v>35.200000000000003</v>
      </c>
      <c r="D166" s="38">
        <v>2.3199999999999998</v>
      </c>
      <c r="E166" s="117">
        <v>38.1</v>
      </c>
      <c r="F166" s="78">
        <v>157.30000000000001</v>
      </c>
      <c r="G166" s="152">
        <v>21.599999999999952</v>
      </c>
      <c r="H166" s="182">
        <v>5.4406999999999996</v>
      </c>
      <c r="I166" s="174">
        <v>3.8772000000000002</v>
      </c>
      <c r="J166" s="148">
        <v>3557.1709999999998</v>
      </c>
      <c r="K166" s="162">
        <v>429.65100000000001</v>
      </c>
      <c r="L166" s="150">
        <v>27.356000000000002</v>
      </c>
      <c r="M166" s="151">
        <v>1.3149999999999999</v>
      </c>
      <c r="N166" s="4">
        <v>0.6694444444444444</v>
      </c>
      <c r="O166" s="5">
        <v>45160</v>
      </c>
      <c r="P166" s="6"/>
      <c r="Q166" s="120"/>
      <c r="R166" s="123"/>
      <c r="S166" s="123"/>
    </row>
    <row r="167" spans="1:19" ht="16.05" customHeight="1">
      <c r="A167" s="3" t="s">
        <v>22</v>
      </c>
      <c r="B167" s="56">
        <v>16</v>
      </c>
      <c r="C167" s="36">
        <v>90.3</v>
      </c>
      <c r="D167" s="36">
        <v>7.37</v>
      </c>
      <c r="E167" s="119">
        <v>25.7</v>
      </c>
      <c r="F167" s="78">
        <v>132.6</v>
      </c>
      <c r="G167" s="189">
        <v>52.799999999999955</v>
      </c>
      <c r="H167" s="182">
        <v>4.6651999999999996</v>
      </c>
      <c r="I167" s="170">
        <v>12.3423</v>
      </c>
      <c r="J167" s="148">
        <v>3391.7064999999998</v>
      </c>
      <c r="K167" s="162">
        <v>610.01350000000002</v>
      </c>
      <c r="L167" s="157">
        <v>115.184</v>
      </c>
      <c r="M167" s="187">
        <v>76.58</v>
      </c>
      <c r="N167" s="4">
        <v>0.63680555555555551</v>
      </c>
      <c r="O167" s="5">
        <v>45189</v>
      </c>
      <c r="P167" s="6"/>
      <c r="Q167" s="120"/>
      <c r="R167" s="123"/>
      <c r="S167" s="123"/>
    </row>
    <row r="168" spans="1:19" ht="16.05" customHeight="1">
      <c r="A168" s="3" t="s">
        <v>22</v>
      </c>
      <c r="B168" s="28">
        <v>60.4</v>
      </c>
      <c r="C168" s="36">
        <v>76.5</v>
      </c>
      <c r="D168" s="36">
        <v>6.98</v>
      </c>
      <c r="E168" s="111">
        <v>19.8</v>
      </c>
      <c r="F168" s="75">
        <v>37.6</v>
      </c>
      <c r="G168" s="172">
        <v>2.7500000000000093</v>
      </c>
      <c r="H168" s="182">
        <v>1.0975999999999999</v>
      </c>
      <c r="I168" s="188">
        <v>0.99739999999999995</v>
      </c>
      <c r="J168" s="165">
        <v>625.56399999999996</v>
      </c>
      <c r="K168" s="176">
        <v>57.323</v>
      </c>
      <c r="L168" s="157">
        <v>316.08800000000002</v>
      </c>
      <c r="M168" s="179">
        <v>186.35499999999999</v>
      </c>
      <c r="N168" s="4">
        <v>0.64583333333333337</v>
      </c>
      <c r="O168" s="24">
        <v>45196</v>
      </c>
      <c r="P168" s="6"/>
      <c r="Q168" s="120"/>
      <c r="R168" s="123"/>
      <c r="S168" s="123"/>
    </row>
    <row r="169" spans="1:19" ht="16.05" customHeight="1">
      <c r="A169" s="3" t="s">
        <v>22</v>
      </c>
      <c r="B169" s="56">
        <v>13</v>
      </c>
      <c r="C169" s="39">
        <v>2.7</v>
      </c>
      <c r="D169" s="39">
        <v>0.22</v>
      </c>
      <c r="E169" s="119">
        <v>24.3</v>
      </c>
      <c r="F169" s="78">
        <v>194.7</v>
      </c>
      <c r="G169" s="172">
        <v>23.2</v>
      </c>
      <c r="H169" s="178">
        <v>13.418799999999999</v>
      </c>
      <c r="I169" s="154">
        <v>21.8355</v>
      </c>
      <c r="J169" s="161">
        <v>1739.7909999999999</v>
      </c>
      <c r="K169" s="162">
        <v>275.10300000000001</v>
      </c>
      <c r="L169" s="163">
        <v>55.445999999999998</v>
      </c>
      <c r="M169" s="151">
        <v>3.3340000000000001</v>
      </c>
      <c r="N169" s="4">
        <v>0.68402777777777779</v>
      </c>
      <c r="O169" s="5">
        <v>45204</v>
      </c>
      <c r="P169" s="16" t="s">
        <v>654</v>
      </c>
      <c r="Q169" s="120"/>
      <c r="R169" s="123"/>
      <c r="S169" s="123"/>
    </row>
    <row r="170" spans="1:19" ht="16.05" customHeight="1">
      <c r="A170" s="3" t="s">
        <v>22</v>
      </c>
      <c r="B170" s="28" t="s">
        <v>252</v>
      </c>
      <c r="C170" s="38">
        <v>27.6</v>
      </c>
      <c r="D170" s="38">
        <v>2.16</v>
      </c>
      <c r="E170" s="117">
        <v>28.1</v>
      </c>
      <c r="F170" s="75">
        <v>37.6</v>
      </c>
      <c r="G170" s="172">
        <v>3.0000000000000164</v>
      </c>
      <c r="H170" s="143" t="s">
        <v>837</v>
      </c>
      <c r="I170" s="144" t="s">
        <v>838</v>
      </c>
      <c r="J170" s="224">
        <v>665.56799999999998</v>
      </c>
      <c r="K170" s="231">
        <v>142.642</v>
      </c>
      <c r="L170" s="180">
        <v>85.561999999999998</v>
      </c>
      <c r="M170" s="187">
        <v>80.557000000000002</v>
      </c>
      <c r="N170" s="4">
        <v>0.63541666666666663</v>
      </c>
      <c r="O170" s="5">
        <v>45489</v>
      </c>
      <c r="P170" s="16"/>
      <c r="Q170" s="120"/>
      <c r="R170" s="123"/>
      <c r="S170" s="123"/>
    </row>
    <row r="171" spans="1:19" ht="16.05" customHeight="1">
      <c r="A171" s="3" t="s">
        <v>22</v>
      </c>
      <c r="B171" s="28" t="s">
        <v>252</v>
      </c>
      <c r="C171" s="38">
        <v>49.6</v>
      </c>
      <c r="D171" s="38">
        <v>4.25</v>
      </c>
      <c r="E171" s="116">
        <v>23</v>
      </c>
      <c r="F171" s="75">
        <v>62.6</v>
      </c>
      <c r="G171" s="213">
        <v>2.750000000000044</v>
      </c>
      <c r="H171" s="203">
        <v>2.5030999999999999</v>
      </c>
      <c r="I171" s="206">
        <v>0.97189999999999999</v>
      </c>
      <c r="J171" s="225">
        <v>812.39700000000005</v>
      </c>
      <c r="K171" s="231">
        <v>131.108</v>
      </c>
      <c r="L171" s="157">
        <v>183.93100000000001</v>
      </c>
      <c r="M171" s="179">
        <v>104.214</v>
      </c>
      <c r="N171" s="4">
        <v>0.6</v>
      </c>
      <c r="O171" s="5">
        <v>45497</v>
      </c>
      <c r="P171" s="16"/>
      <c r="Q171" s="120"/>
      <c r="R171" s="123"/>
      <c r="S171" s="123"/>
    </row>
    <row r="172" spans="1:19" ht="16.05" customHeight="1">
      <c r="A172" s="3" t="s">
        <v>22</v>
      </c>
      <c r="B172" s="28" t="s">
        <v>252</v>
      </c>
      <c r="C172" s="38">
        <v>33.700000000000003</v>
      </c>
      <c r="D172" s="38">
        <v>2.78</v>
      </c>
      <c r="E172" s="119">
        <v>25.1</v>
      </c>
      <c r="F172" s="75">
        <v>75.5</v>
      </c>
      <c r="G172" s="213">
        <v>1.7500000000000155</v>
      </c>
      <c r="H172" s="203">
        <v>2.1537999999999999</v>
      </c>
      <c r="I172" s="206">
        <v>0.876</v>
      </c>
      <c r="J172" s="223">
        <f>AVERAGE(488.796, 485.929)</f>
        <v>487.36249999999995</v>
      </c>
      <c r="K172" s="229">
        <f>AVERAGE(72.056, 73.497)</f>
        <v>72.776499999999999</v>
      </c>
      <c r="L172" s="150">
        <v>46.030999999999999</v>
      </c>
      <c r="M172" s="151">
        <v>2.819</v>
      </c>
      <c r="N172" s="4">
        <v>0.63194444444444442</v>
      </c>
      <c r="O172" s="24">
        <v>45503</v>
      </c>
      <c r="P172" s="16"/>
      <c r="Q172" s="120"/>
      <c r="R172" s="123"/>
      <c r="S172" s="123"/>
    </row>
    <row r="173" spans="1:19" ht="15.6">
      <c r="A173" s="3" t="s">
        <v>24</v>
      </c>
      <c r="B173" s="29">
        <v>45</v>
      </c>
      <c r="C173" s="36">
        <v>87.5</v>
      </c>
      <c r="D173" s="36">
        <v>7.38</v>
      </c>
      <c r="E173" s="116">
        <v>23.8</v>
      </c>
      <c r="F173" s="3" t="s">
        <v>267</v>
      </c>
      <c r="G173" s="152">
        <v>7.5</v>
      </c>
      <c r="H173" s="181">
        <v>201.0009</v>
      </c>
      <c r="I173" s="170">
        <v>4.3014999999999999</v>
      </c>
      <c r="J173" s="161">
        <v>1405.0509999999999</v>
      </c>
      <c r="K173" s="156">
        <v>108.45</v>
      </c>
      <c r="L173" s="150">
        <v>27.696999999999999</v>
      </c>
      <c r="M173" s="151">
        <v>8.9819999999999993</v>
      </c>
      <c r="N173" s="4">
        <v>0.50694444444444442</v>
      </c>
      <c r="O173" s="5">
        <v>45103</v>
      </c>
      <c r="P173" s="6"/>
      <c r="Q173" s="120"/>
      <c r="R173" s="123"/>
      <c r="S173" s="123"/>
    </row>
    <row r="174" spans="1:19" ht="15.6">
      <c r="A174" s="3" t="s">
        <v>24</v>
      </c>
      <c r="B174" s="31">
        <v>37</v>
      </c>
      <c r="C174" s="34">
        <v>144.1</v>
      </c>
      <c r="D174" s="34">
        <v>10.41</v>
      </c>
      <c r="E174" s="117">
        <v>32</v>
      </c>
      <c r="F174" s="3" t="s">
        <v>267</v>
      </c>
      <c r="G174" s="152">
        <v>20</v>
      </c>
      <c r="H174" s="178">
        <v>25.24</v>
      </c>
      <c r="I174" s="168">
        <v>2.1292</v>
      </c>
      <c r="J174" s="161">
        <v>1183.3209999999999</v>
      </c>
      <c r="K174" s="156">
        <v>119.711</v>
      </c>
      <c r="L174" s="177">
        <v>19.606999999999999</v>
      </c>
      <c r="M174" s="166">
        <v>31.654</v>
      </c>
      <c r="N174" s="4">
        <v>0.66180555555555554</v>
      </c>
      <c r="O174" s="5">
        <v>45136</v>
      </c>
      <c r="P174" s="6"/>
      <c r="Q174" s="120"/>
      <c r="R174" s="123"/>
      <c r="S174" s="123"/>
    </row>
    <row r="175" spans="1:19" ht="15.6">
      <c r="A175" s="3" t="s">
        <v>24</v>
      </c>
      <c r="B175" s="31">
        <v>22</v>
      </c>
      <c r="C175" s="34">
        <v>233.8</v>
      </c>
      <c r="D175" s="34">
        <v>16.850000000000001</v>
      </c>
      <c r="E175" s="117">
        <v>32.9</v>
      </c>
      <c r="F175" s="3" t="s">
        <v>267</v>
      </c>
      <c r="G175" s="172">
        <v>20.399999999999974</v>
      </c>
      <c r="H175" s="178">
        <v>25.974299999999999</v>
      </c>
      <c r="I175" s="184">
        <v>1.6592</v>
      </c>
      <c r="J175" s="161">
        <v>1236.0730000000001</v>
      </c>
      <c r="K175" s="156">
        <v>102.92</v>
      </c>
      <c r="L175" s="150">
        <v>25.282</v>
      </c>
      <c r="M175" s="151">
        <v>0.32500000000000001</v>
      </c>
      <c r="N175" s="4">
        <v>0.66319444444444442</v>
      </c>
      <c r="O175" s="5">
        <v>45142</v>
      </c>
      <c r="P175" s="6"/>
      <c r="Q175" s="120"/>
      <c r="R175" s="123"/>
      <c r="S175" s="123"/>
    </row>
    <row r="176" spans="1:19" ht="15.6">
      <c r="A176" s="3" t="s">
        <v>24</v>
      </c>
      <c r="B176" s="29">
        <v>42</v>
      </c>
      <c r="C176" s="34">
        <v>117.1</v>
      </c>
      <c r="D176" s="34">
        <v>9.4499999999999993</v>
      </c>
      <c r="E176" s="117">
        <v>26.4</v>
      </c>
      <c r="F176" s="3" t="s">
        <v>267</v>
      </c>
      <c r="G176" s="159">
        <v>39.600000000000023</v>
      </c>
      <c r="H176" s="178">
        <v>13.095499999999999</v>
      </c>
      <c r="I176" s="184">
        <v>1.8424</v>
      </c>
      <c r="J176" s="161">
        <v>1487.559</v>
      </c>
      <c r="K176" s="156">
        <v>110.896</v>
      </c>
      <c r="L176" s="157">
        <v>373.96199999999999</v>
      </c>
      <c r="M176" s="187">
        <v>86.203999999999994</v>
      </c>
      <c r="N176" s="4">
        <v>0.62361111111111112</v>
      </c>
      <c r="O176" s="5">
        <v>45153</v>
      </c>
      <c r="P176" s="6"/>
      <c r="Q176" s="120"/>
      <c r="R176" s="123"/>
      <c r="S176" s="123"/>
    </row>
    <row r="177" spans="1:19" ht="15.6">
      <c r="A177" s="3" t="s">
        <v>24</v>
      </c>
      <c r="B177" s="31">
        <v>23.5</v>
      </c>
      <c r="C177" s="34">
        <v>215.1</v>
      </c>
      <c r="D177" s="34">
        <v>15.68</v>
      </c>
      <c r="E177" s="117">
        <v>32.1</v>
      </c>
      <c r="F177" s="78">
        <v>170.4</v>
      </c>
      <c r="G177" s="152">
        <v>16.799999999999983</v>
      </c>
      <c r="H177" s="182">
        <v>14.587</v>
      </c>
      <c r="I177" s="190">
        <v>1.0603</v>
      </c>
      <c r="J177" s="161">
        <v>1489.11</v>
      </c>
      <c r="K177" s="156">
        <v>114.399</v>
      </c>
      <c r="L177" s="150">
        <v>41.994</v>
      </c>
      <c r="M177" s="151">
        <v>0.67700000000000005</v>
      </c>
      <c r="N177" s="4">
        <v>0.68402777777777779</v>
      </c>
      <c r="O177" s="5">
        <v>45160</v>
      </c>
      <c r="P177" s="6"/>
      <c r="Q177" s="120"/>
      <c r="R177" s="123"/>
      <c r="S177" s="123"/>
    </row>
    <row r="178" spans="1:19" ht="15.6">
      <c r="A178" s="3" t="s">
        <v>24</v>
      </c>
      <c r="B178" s="33">
        <v>7</v>
      </c>
      <c r="C178" s="34">
        <v>229.2</v>
      </c>
      <c r="D178" s="34">
        <v>19.46</v>
      </c>
      <c r="E178" s="116">
        <v>23.5</v>
      </c>
      <c r="F178" s="78">
        <v>164.4</v>
      </c>
      <c r="G178" s="195">
        <v>92.741935483871032</v>
      </c>
      <c r="H178" s="182">
        <v>15.035500000000001</v>
      </c>
      <c r="I178" s="190">
        <v>1.6566000000000001</v>
      </c>
      <c r="J178" s="197">
        <v>8107.8890000000001</v>
      </c>
      <c r="K178" s="162">
        <v>328.79399999999998</v>
      </c>
      <c r="L178" s="150">
        <v>28.821000000000002</v>
      </c>
      <c r="M178" s="151">
        <v>3.2989999999999999</v>
      </c>
      <c r="N178" s="4">
        <v>0.65486111111111112</v>
      </c>
      <c r="O178" s="5">
        <v>45189</v>
      </c>
      <c r="P178" s="6"/>
      <c r="Q178" s="120"/>
      <c r="R178" s="123"/>
      <c r="S178" s="123"/>
    </row>
    <row r="179" spans="1:19" ht="15.6">
      <c r="A179" s="3" t="s">
        <v>24</v>
      </c>
      <c r="B179" s="31">
        <v>33</v>
      </c>
      <c r="C179" s="34">
        <v>154.19999999999999</v>
      </c>
      <c r="D179" s="34">
        <v>13.9</v>
      </c>
      <c r="E179" s="112">
        <v>20.399999999999999</v>
      </c>
      <c r="F179" s="78">
        <v>103.5</v>
      </c>
      <c r="G179" s="172">
        <v>6.999999999999992</v>
      </c>
      <c r="H179" s="182">
        <v>10.2897</v>
      </c>
      <c r="I179" s="190">
        <v>1.3120000000000001</v>
      </c>
      <c r="J179" s="161">
        <v>1045.6559999999999</v>
      </c>
      <c r="K179" s="171">
        <v>93.835999999999999</v>
      </c>
      <c r="L179" s="177">
        <v>13.294</v>
      </c>
      <c r="M179" s="166">
        <v>34.615000000000002</v>
      </c>
      <c r="N179" s="4">
        <v>0.66666666666666663</v>
      </c>
      <c r="O179" s="24">
        <v>45196</v>
      </c>
      <c r="P179" s="6"/>
      <c r="Q179" s="120"/>
      <c r="R179" s="123"/>
      <c r="S179" s="123"/>
    </row>
    <row r="180" spans="1:19" ht="15.6">
      <c r="A180" s="3" t="s">
        <v>24</v>
      </c>
      <c r="B180" s="31">
        <v>27</v>
      </c>
      <c r="C180" s="34">
        <v>208.2</v>
      </c>
      <c r="D180" s="34">
        <v>17.829999999999998</v>
      </c>
      <c r="E180" s="116">
        <v>23.1</v>
      </c>
      <c r="F180" s="78">
        <v>146.30000000000001</v>
      </c>
      <c r="G180" s="152">
        <v>20.000000000000018</v>
      </c>
      <c r="H180" s="178">
        <v>12.224399999999999</v>
      </c>
      <c r="I180" s="184">
        <v>1.6766000000000001</v>
      </c>
      <c r="J180" s="161">
        <v>1286.6099999999999</v>
      </c>
      <c r="K180" s="156">
        <v>114.404</v>
      </c>
      <c r="L180" s="177">
        <v>12.49</v>
      </c>
      <c r="M180" s="151">
        <v>5.1120000000000001</v>
      </c>
      <c r="N180" s="4">
        <v>0.71180555555555547</v>
      </c>
      <c r="O180" s="5">
        <v>45204</v>
      </c>
      <c r="P180" s="6"/>
      <c r="Q180" s="120"/>
      <c r="R180" s="123"/>
      <c r="S180" s="123"/>
    </row>
    <row r="181" spans="1:19" ht="15.6">
      <c r="A181" s="3" t="s">
        <v>24</v>
      </c>
      <c r="B181" s="29">
        <v>48</v>
      </c>
      <c r="C181" s="34">
        <v>193.4</v>
      </c>
      <c r="D181" s="34">
        <v>10.4</v>
      </c>
      <c r="E181" s="117">
        <v>31</v>
      </c>
      <c r="F181" s="75">
        <v>78.3</v>
      </c>
      <c r="G181" s="172">
        <v>9.4285714285714217</v>
      </c>
      <c r="H181" s="178">
        <v>3.2635000000000001</v>
      </c>
      <c r="I181" s="184">
        <v>1.1125</v>
      </c>
      <c r="J181" s="226">
        <v>1346.0450000000001</v>
      </c>
      <c r="K181" s="231">
        <v>123.589</v>
      </c>
      <c r="L181" s="136" t="s">
        <v>827</v>
      </c>
      <c r="M181" s="135" t="s">
        <v>828</v>
      </c>
      <c r="N181" s="4">
        <v>0.65138888888888891</v>
      </c>
      <c r="O181" s="5">
        <v>45489</v>
      </c>
      <c r="P181" s="6"/>
      <c r="Q181" s="120"/>
      <c r="R181" s="123"/>
      <c r="S181" s="123"/>
    </row>
    <row r="182" spans="1:19" ht="15.6">
      <c r="A182" s="3" t="s">
        <v>24</v>
      </c>
      <c r="B182" s="28" t="s">
        <v>252</v>
      </c>
      <c r="C182" s="36">
        <v>95.2</v>
      </c>
      <c r="D182" s="36">
        <v>7.91</v>
      </c>
      <c r="E182" s="119">
        <v>24.7</v>
      </c>
      <c r="F182" s="75">
        <v>67.900000000000006</v>
      </c>
      <c r="G182" s="214">
        <v>35.25</v>
      </c>
      <c r="H182" s="203">
        <v>3.3046000000000002</v>
      </c>
      <c r="I182" s="206">
        <v>0.98550000000000004</v>
      </c>
      <c r="J182" s="226">
        <v>1299.3499999999999</v>
      </c>
      <c r="K182" s="232">
        <v>250.44499999999999</v>
      </c>
      <c r="L182" s="180">
        <v>86.924000000000007</v>
      </c>
      <c r="M182" s="166">
        <v>41.316000000000003</v>
      </c>
      <c r="N182" s="4">
        <v>0.6118055555555556</v>
      </c>
      <c r="O182" s="5">
        <v>45497</v>
      </c>
      <c r="P182" s="6"/>
      <c r="Q182" s="120"/>
      <c r="R182" s="123"/>
      <c r="S182" s="123"/>
    </row>
    <row r="183" spans="1:19" ht="15.6">
      <c r="A183" s="3" t="s">
        <v>24</v>
      </c>
      <c r="B183" s="28" t="s">
        <v>252</v>
      </c>
      <c r="C183" s="34">
        <v>169.1</v>
      </c>
      <c r="D183" s="34">
        <v>12.64</v>
      </c>
      <c r="E183" s="117">
        <v>30.6</v>
      </c>
      <c r="F183" s="75">
        <v>75.5</v>
      </c>
      <c r="G183" s="213">
        <v>6.0000000000000329</v>
      </c>
      <c r="H183" s="203">
        <v>3.1795</v>
      </c>
      <c r="I183" s="206">
        <v>0.90290000000000004</v>
      </c>
      <c r="J183" s="225">
        <v>837.255</v>
      </c>
      <c r="K183" s="230">
        <v>95.757999999999996</v>
      </c>
      <c r="L183" s="180">
        <v>86.924000000000007</v>
      </c>
      <c r="M183" s="151">
        <v>7.9969999999999999</v>
      </c>
      <c r="N183" s="4">
        <v>0.65138888888888891</v>
      </c>
      <c r="O183" s="24">
        <v>45503</v>
      </c>
      <c r="P183" s="6"/>
      <c r="Q183" s="120"/>
      <c r="R183" s="123"/>
      <c r="S183" s="123"/>
    </row>
    <row r="184" spans="1:19" ht="15.6">
      <c r="A184" s="3" t="s">
        <v>25</v>
      </c>
      <c r="B184" s="33">
        <v>19</v>
      </c>
      <c r="C184" s="34">
        <v>140.69999999999999</v>
      </c>
      <c r="D184" s="34">
        <v>11.78</v>
      </c>
      <c r="E184" s="119">
        <v>24.2</v>
      </c>
      <c r="F184" s="85">
        <v>418.3</v>
      </c>
      <c r="G184" s="183">
        <v>27</v>
      </c>
      <c r="H184" s="173" t="s">
        <v>349</v>
      </c>
      <c r="I184" s="170" t="s">
        <v>559</v>
      </c>
      <c r="J184" s="161">
        <v>1015.777</v>
      </c>
      <c r="K184" s="156">
        <v>161.46600000000001</v>
      </c>
      <c r="L184" s="177">
        <v>12.507</v>
      </c>
      <c r="M184" s="151">
        <v>1.62</v>
      </c>
      <c r="N184" s="4">
        <v>0.55138888888888882</v>
      </c>
      <c r="O184" s="5">
        <v>45103</v>
      </c>
      <c r="P184" s="6"/>
      <c r="Q184" s="120"/>
      <c r="R184" s="123"/>
      <c r="S184" s="123"/>
    </row>
    <row r="185" spans="1:19" ht="15.6">
      <c r="A185" s="3" t="s">
        <v>25</v>
      </c>
      <c r="B185" s="31">
        <v>28</v>
      </c>
      <c r="C185" s="34">
        <v>167.7</v>
      </c>
      <c r="D185" s="34">
        <v>12.34</v>
      </c>
      <c r="E185" s="117">
        <v>31.6</v>
      </c>
      <c r="F185" s="3" t="s">
        <v>267</v>
      </c>
      <c r="G185" s="152">
        <v>18.399999999999999</v>
      </c>
      <c r="H185" s="178" t="s">
        <v>347</v>
      </c>
      <c r="I185" s="184" t="s">
        <v>561</v>
      </c>
      <c r="J185" s="155">
        <v>925.08</v>
      </c>
      <c r="K185" s="171">
        <v>89.879000000000005</v>
      </c>
      <c r="L185" s="177">
        <v>13.512</v>
      </c>
      <c r="M185" s="151">
        <v>1.581</v>
      </c>
      <c r="N185" s="4">
        <v>0.68055555555555547</v>
      </c>
      <c r="O185" s="5">
        <v>45136</v>
      </c>
      <c r="P185" s="6"/>
      <c r="Q185" s="120"/>
      <c r="R185" s="123"/>
      <c r="S185" s="123"/>
    </row>
    <row r="186" spans="1:19" ht="15.6">
      <c r="A186" s="3" t="s">
        <v>25</v>
      </c>
      <c r="B186" s="31">
        <v>23.2</v>
      </c>
      <c r="C186" s="34">
        <v>157.5</v>
      </c>
      <c r="D186" s="34">
        <v>11.34</v>
      </c>
      <c r="E186" s="117">
        <v>32.9</v>
      </c>
      <c r="F186" s="3" t="s">
        <v>267</v>
      </c>
      <c r="G186" s="172">
        <v>20.400000000000031</v>
      </c>
      <c r="H186" s="178">
        <v>10.531000000000001</v>
      </c>
      <c r="I186" s="184">
        <v>1.5446</v>
      </c>
      <c r="J186" s="165">
        <v>562.41700000000003</v>
      </c>
      <c r="K186" s="176">
        <v>74.161000000000001</v>
      </c>
      <c r="L186" s="177">
        <v>8.3339999999999996</v>
      </c>
      <c r="M186" s="151">
        <v>1.149</v>
      </c>
      <c r="N186" s="4">
        <v>0.6743055555555556</v>
      </c>
      <c r="O186" s="5">
        <v>45142</v>
      </c>
      <c r="P186" s="6"/>
      <c r="Q186" s="120"/>
      <c r="R186" s="123"/>
      <c r="S186" s="123"/>
    </row>
    <row r="187" spans="1:19" ht="15.6">
      <c r="A187" s="3" t="s">
        <v>25</v>
      </c>
      <c r="B187" s="31">
        <v>20</v>
      </c>
      <c r="C187" s="34">
        <v>146.6</v>
      </c>
      <c r="D187" s="34">
        <v>11.93</v>
      </c>
      <c r="E187" s="119">
        <v>25.8</v>
      </c>
      <c r="F187" s="3" t="s">
        <v>267</v>
      </c>
      <c r="G187" s="159">
        <v>39.999999999999943</v>
      </c>
      <c r="H187" s="178">
        <v>6.5054999999999996</v>
      </c>
      <c r="I187" s="184">
        <v>1.5979000000000001</v>
      </c>
      <c r="J187" s="155">
        <v>903.39700000000005</v>
      </c>
      <c r="K187" s="156">
        <v>112.364</v>
      </c>
      <c r="L187" s="177">
        <v>13.627000000000001</v>
      </c>
      <c r="M187" s="151">
        <v>1.6890000000000001</v>
      </c>
      <c r="N187" s="4">
        <v>0.63472222222222219</v>
      </c>
      <c r="O187" s="5">
        <v>45153</v>
      </c>
      <c r="P187" s="6"/>
      <c r="Q187" s="120"/>
      <c r="R187" s="123"/>
      <c r="S187" s="123"/>
    </row>
    <row r="188" spans="1:19" ht="15.6">
      <c r="A188" s="3" t="s">
        <v>25</v>
      </c>
      <c r="B188" s="31">
        <v>21</v>
      </c>
      <c r="C188" s="34">
        <v>151.69999999999999</v>
      </c>
      <c r="D188" s="34">
        <v>11.16</v>
      </c>
      <c r="E188" s="117">
        <v>31.6</v>
      </c>
      <c r="F188" s="75">
        <v>99.5</v>
      </c>
      <c r="G188" s="183">
        <v>28.666666666666654</v>
      </c>
      <c r="H188" s="182">
        <v>6.5881999999999996</v>
      </c>
      <c r="I188" s="188">
        <v>0.75160000000000005</v>
      </c>
      <c r="J188" s="175">
        <v>469.74099999999999</v>
      </c>
      <c r="K188" s="171">
        <v>81.915000000000006</v>
      </c>
      <c r="L188" s="177">
        <v>21.599</v>
      </c>
      <c r="M188" s="151">
        <v>2.4990000000000001</v>
      </c>
      <c r="N188" s="4">
        <v>0.70833333333333337</v>
      </c>
      <c r="O188" s="5">
        <v>45160</v>
      </c>
      <c r="P188" s="6"/>
      <c r="Q188" s="120"/>
      <c r="R188" s="123"/>
      <c r="S188" s="123"/>
    </row>
    <row r="189" spans="1:19" ht="15.6">
      <c r="A189" s="3" t="s">
        <v>25</v>
      </c>
      <c r="B189" s="33">
        <v>17</v>
      </c>
      <c r="C189" s="34">
        <v>145.80000000000001</v>
      </c>
      <c r="D189" s="34">
        <v>12.68</v>
      </c>
      <c r="E189" s="116">
        <v>22.2</v>
      </c>
      <c r="F189" s="78">
        <v>125.4</v>
      </c>
      <c r="G189" s="172">
        <v>23.529411764705902</v>
      </c>
      <c r="H189" s="182">
        <v>7.2541000000000002</v>
      </c>
      <c r="I189" s="190">
        <v>1.8024</v>
      </c>
      <c r="J189" s="165">
        <v>577.98099999999999</v>
      </c>
      <c r="K189" s="176">
        <v>66.597999999999999</v>
      </c>
      <c r="L189" s="150">
        <v>25.073</v>
      </c>
      <c r="M189" s="151">
        <v>2.1539999999999999</v>
      </c>
      <c r="N189" s="4">
        <v>0.67361111111111116</v>
      </c>
      <c r="O189" s="5">
        <v>45189</v>
      </c>
      <c r="P189" s="6"/>
      <c r="Q189" s="120"/>
      <c r="R189" s="123"/>
      <c r="S189" s="123"/>
    </row>
    <row r="190" spans="1:19" ht="15.6">
      <c r="A190" s="3" t="s">
        <v>25</v>
      </c>
      <c r="B190" s="31">
        <v>22.2</v>
      </c>
      <c r="C190" s="34">
        <v>106.3</v>
      </c>
      <c r="D190" s="34">
        <v>9.75</v>
      </c>
      <c r="E190" s="111">
        <v>19.600000000000001</v>
      </c>
      <c r="F190" s="75">
        <v>85.1</v>
      </c>
      <c r="G190" s="159">
        <v>28.000000000000025</v>
      </c>
      <c r="H190" s="182">
        <v>4.2118000000000002</v>
      </c>
      <c r="I190" s="190">
        <v>1.1761999999999999</v>
      </c>
      <c r="J190" s="165">
        <v>698.06500000000005</v>
      </c>
      <c r="K190" s="171">
        <v>79.111999999999995</v>
      </c>
      <c r="L190" s="177">
        <v>22.28</v>
      </c>
      <c r="M190" s="151">
        <v>3.976</v>
      </c>
      <c r="N190" s="4">
        <v>0.68402777777777779</v>
      </c>
      <c r="O190" s="24">
        <v>45196</v>
      </c>
      <c r="P190" s="6"/>
      <c r="Q190" s="120"/>
      <c r="R190" s="123"/>
      <c r="S190" s="123"/>
    </row>
    <row r="191" spans="1:19" ht="15.6">
      <c r="A191" s="3" t="s">
        <v>25</v>
      </c>
      <c r="B191" s="31">
        <v>20.6</v>
      </c>
      <c r="C191" s="34">
        <v>131</v>
      </c>
      <c r="D191" s="34">
        <v>11.26</v>
      </c>
      <c r="E191" s="116">
        <v>22.9</v>
      </c>
      <c r="F191" s="75">
        <v>99.5</v>
      </c>
      <c r="G191" s="152">
        <v>23.600000000000009</v>
      </c>
      <c r="H191" s="178">
        <v>4.5662000000000003</v>
      </c>
      <c r="I191" s="190">
        <v>1.4933000000000001</v>
      </c>
      <c r="J191" s="175">
        <v>401.76400000000001</v>
      </c>
      <c r="K191" s="176">
        <v>51.358999999999995</v>
      </c>
      <c r="L191" s="177">
        <v>7.702</v>
      </c>
      <c r="M191" s="151">
        <v>2.0310000000000001</v>
      </c>
      <c r="N191" s="4">
        <v>0.7270833333333333</v>
      </c>
      <c r="O191" s="5">
        <v>45204</v>
      </c>
      <c r="P191" s="6"/>
      <c r="Q191" s="120"/>
      <c r="R191" s="123"/>
      <c r="S191" s="123"/>
    </row>
    <row r="192" spans="1:19" ht="15.6">
      <c r="A192" s="3" t="s">
        <v>25</v>
      </c>
      <c r="B192" s="31">
        <v>22.6</v>
      </c>
      <c r="C192" s="34">
        <v>177.1</v>
      </c>
      <c r="D192" s="34">
        <v>13.58</v>
      </c>
      <c r="E192" s="117">
        <v>29.2</v>
      </c>
      <c r="F192" s="75">
        <v>61.2</v>
      </c>
      <c r="G192" s="172">
        <v>15.000000000000005</v>
      </c>
      <c r="H192" s="178">
        <v>2.3338999999999999</v>
      </c>
      <c r="I192" s="186">
        <v>0.86960000000000004</v>
      </c>
      <c r="J192" s="226">
        <v>1494.796</v>
      </c>
      <c r="K192" s="231">
        <v>146.631</v>
      </c>
      <c r="L192" s="163">
        <v>63.265999999999998</v>
      </c>
      <c r="M192" s="151">
        <v>2.488</v>
      </c>
      <c r="N192" s="4">
        <v>0.66527777777777775</v>
      </c>
      <c r="O192" s="5">
        <v>45489</v>
      </c>
      <c r="P192" s="6"/>
      <c r="Q192" s="120"/>
      <c r="R192" s="123"/>
      <c r="S192" s="123"/>
    </row>
    <row r="193" spans="1:19" ht="15.6">
      <c r="A193" s="3" t="s">
        <v>25</v>
      </c>
      <c r="B193" s="33">
        <v>19</v>
      </c>
      <c r="C193" s="34">
        <v>145.69999999999999</v>
      </c>
      <c r="D193" s="34">
        <v>12.03</v>
      </c>
      <c r="E193" s="119">
        <v>25</v>
      </c>
      <c r="F193" s="75">
        <v>55</v>
      </c>
      <c r="G193" s="66">
        <v>94.400000000000034</v>
      </c>
      <c r="H193" s="204" t="s">
        <v>840</v>
      </c>
      <c r="I193" s="207" t="s">
        <v>842</v>
      </c>
      <c r="J193" s="226">
        <v>1746.3240000000001</v>
      </c>
      <c r="K193" s="231">
        <v>151.905</v>
      </c>
      <c r="L193" s="163">
        <v>52.325000000000003</v>
      </c>
      <c r="M193" s="151">
        <v>11.11</v>
      </c>
      <c r="N193" s="4">
        <v>0.6333333333333333</v>
      </c>
      <c r="O193" s="5">
        <v>45497</v>
      </c>
      <c r="P193" s="6"/>
      <c r="Q193" s="120"/>
      <c r="R193" s="123"/>
      <c r="S193" s="123"/>
    </row>
    <row r="194" spans="1:19" ht="15.6">
      <c r="A194" s="3" t="s">
        <v>25</v>
      </c>
      <c r="B194" s="33">
        <v>19</v>
      </c>
      <c r="C194" s="34">
        <v>178.2</v>
      </c>
      <c r="D194" s="34">
        <v>13.08</v>
      </c>
      <c r="E194" s="117">
        <v>31.7</v>
      </c>
      <c r="F194" s="75">
        <v>77.8</v>
      </c>
      <c r="G194" s="213">
        <v>22.999999999999964</v>
      </c>
      <c r="H194" s="203">
        <v>2.2132999999999998</v>
      </c>
      <c r="I194" s="206">
        <v>0.73770000000000002</v>
      </c>
      <c r="J194" s="227">
        <v>2017.6479999999999</v>
      </c>
      <c r="K194" s="231">
        <v>154.535</v>
      </c>
      <c r="L194" s="150">
        <v>36.737000000000002</v>
      </c>
      <c r="M194" s="151">
        <v>3.5139999999999998</v>
      </c>
      <c r="N194" s="4">
        <v>0.66319444444444442</v>
      </c>
      <c r="O194" s="24">
        <v>45503</v>
      </c>
      <c r="P194" s="6"/>
      <c r="Q194" s="120"/>
      <c r="R194" s="123"/>
      <c r="S194" s="123"/>
    </row>
    <row r="195" spans="1:19" ht="15.6">
      <c r="A195" s="3" t="s">
        <v>26</v>
      </c>
      <c r="B195" s="28" t="s">
        <v>252</v>
      </c>
      <c r="C195" s="34">
        <v>129.4</v>
      </c>
      <c r="D195" s="34">
        <v>10.94</v>
      </c>
      <c r="E195" s="116">
        <v>23.7</v>
      </c>
      <c r="F195" s="75">
        <v>29</v>
      </c>
      <c r="G195" s="152">
        <v>1.75</v>
      </c>
      <c r="H195" s="169">
        <v>126.0099</v>
      </c>
      <c r="I195" s="170">
        <v>15.991199999999999</v>
      </c>
      <c r="J195" s="165">
        <v>707.70600000000002</v>
      </c>
      <c r="K195" s="149">
        <v>25.646000000000001</v>
      </c>
      <c r="L195" s="157">
        <v>126.64957142857099</v>
      </c>
      <c r="M195" s="151">
        <v>5.4303214285714301</v>
      </c>
      <c r="N195" s="4">
        <v>0.56388888888888888</v>
      </c>
      <c r="O195" s="5">
        <v>45103</v>
      </c>
      <c r="P195" s="6"/>
      <c r="Q195" s="120"/>
      <c r="R195" s="123"/>
      <c r="S195" s="123"/>
    </row>
    <row r="196" spans="1:19" ht="15.6">
      <c r="A196" s="3" t="s">
        <v>26</v>
      </c>
      <c r="B196" s="29">
        <v>59</v>
      </c>
      <c r="C196" s="34">
        <v>151.4</v>
      </c>
      <c r="D196" s="34">
        <v>11.44</v>
      </c>
      <c r="E196" s="117">
        <v>30</v>
      </c>
      <c r="F196" s="3" t="s">
        <v>267</v>
      </c>
      <c r="G196" s="152">
        <v>6.25</v>
      </c>
      <c r="H196" s="178">
        <v>32.9788</v>
      </c>
      <c r="I196" s="154">
        <v>6.2018000000000004</v>
      </c>
      <c r="J196" s="165">
        <v>724.346</v>
      </c>
      <c r="K196" s="171">
        <v>94.927999999999997</v>
      </c>
      <c r="L196" s="150">
        <v>45.040999999999997</v>
      </c>
      <c r="M196" s="151">
        <v>8.6440000000000001</v>
      </c>
      <c r="N196" s="4">
        <v>0.6972222222222223</v>
      </c>
      <c r="O196" s="5">
        <v>45136</v>
      </c>
      <c r="P196" s="6"/>
      <c r="Q196" s="120"/>
      <c r="R196" s="123"/>
      <c r="S196" s="123"/>
    </row>
    <row r="197" spans="1:19" ht="15.6">
      <c r="A197" s="3" t="s">
        <v>26</v>
      </c>
      <c r="B197" s="33">
        <v>15.8</v>
      </c>
      <c r="C197" s="34">
        <v>135.6</v>
      </c>
      <c r="D197" s="34">
        <v>9.6999999999999993</v>
      </c>
      <c r="E197" s="117">
        <v>33.299999999999997</v>
      </c>
      <c r="F197" s="3" t="s">
        <v>267</v>
      </c>
      <c r="G197" s="159">
        <v>45.500000000000057</v>
      </c>
      <c r="H197" s="178">
        <v>27.898800000000001</v>
      </c>
      <c r="I197" s="154">
        <v>4.6021999999999998</v>
      </c>
      <c r="J197" s="148">
        <v>2025.1030000000001</v>
      </c>
      <c r="K197" s="162">
        <v>219.63900000000001</v>
      </c>
      <c r="L197" s="150">
        <v>35.835999999999999</v>
      </c>
      <c r="M197" s="151">
        <v>0.94699999999999995</v>
      </c>
      <c r="N197" s="4">
        <v>0.7006944444444444</v>
      </c>
      <c r="O197" s="5">
        <v>45142</v>
      </c>
      <c r="P197" s="6"/>
      <c r="Q197" s="120"/>
      <c r="R197" s="123"/>
      <c r="S197" s="123"/>
    </row>
    <row r="198" spans="1:19" ht="15.6">
      <c r="A198" s="3" t="s">
        <v>26</v>
      </c>
      <c r="B198" s="28" t="s">
        <v>252</v>
      </c>
      <c r="C198" s="34">
        <v>130</v>
      </c>
      <c r="D198" s="34">
        <v>10.84</v>
      </c>
      <c r="E198" s="119">
        <v>24.5</v>
      </c>
      <c r="F198" s="3" t="s">
        <v>267</v>
      </c>
      <c r="G198" s="172">
        <v>7.5999999999999961</v>
      </c>
      <c r="H198" s="178">
        <v>25.288399999999999</v>
      </c>
      <c r="I198" s="154">
        <v>5.0990000000000002</v>
      </c>
      <c r="J198" s="155">
        <v>755.774</v>
      </c>
      <c r="K198" s="171">
        <v>87.656999999999996</v>
      </c>
      <c r="L198" s="177">
        <v>24.992999999999999</v>
      </c>
      <c r="M198" s="151">
        <v>15.042999999999999</v>
      </c>
      <c r="N198" s="4">
        <v>0.65347222222222223</v>
      </c>
      <c r="O198" s="5">
        <v>45153</v>
      </c>
      <c r="P198" s="6"/>
      <c r="Q198" s="120"/>
      <c r="R198" s="123"/>
      <c r="S198" s="123"/>
    </row>
    <row r="199" spans="1:19" ht="15.6">
      <c r="A199" s="3" t="s">
        <v>26</v>
      </c>
      <c r="B199" s="28" t="s">
        <v>252</v>
      </c>
      <c r="C199" s="36">
        <v>94.1</v>
      </c>
      <c r="D199" s="36">
        <v>7.11</v>
      </c>
      <c r="E199" s="117">
        <v>29.7</v>
      </c>
      <c r="F199" s="85">
        <v>284.7</v>
      </c>
      <c r="G199" s="152">
        <v>11.250000000000011</v>
      </c>
      <c r="H199" s="182">
        <v>27.1722</v>
      </c>
      <c r="I199" s="170">
        <v>4.3265000000000002</v>
      </c>
      <c r="J199" s="165">
        <v>634.1</v>
      </c>
      <c r="K199" s="149">
        <v>44.145000000000003</v>
      </c>
      <c r="L199" s="177">
        <v>20.074999999999999</v>
      </c>
      <c r="M199" s="151">
        <v>0.46200000000000002</v>
      </c>
      <c r="N199" s="4">
        <v>0.71736111111111101</v>
      </c>
      <c r="O199" s="5">
        <v>45160</v>
      </c>
      <c r="P199" s="6"/>
      <c r="Q199" s="120"/>
      <c r="R199" s="123"/>
      <c r="S199" s="123"/>
    </row>
    <row r="200" spans="1:19" ht="15.6">
      <c r="A200" s="3" t="s">
        <v>26</v>
      </c>
      <c r="B200" s="55">
        <v>23</v>
      </c>
      <c r="C200" s="36">
        <v>80.400000000000006</v>
      </c>
      <c r="D200" s="36">
        <v>7.05</v>
      </c>
      <c r="E200" s="112">
        <v>21.2</v>
      </c>
      <c r="F200" s="85">
        <v>386.8</v>
      </c>
      <c r="G200" s="189">
        <v>73.381294964028839</v>
      </c>
      <c r="H200" s="182">
        <v>32.433</v>
      </c>
      <c r="I200" s="170">
        <v>5.1707000000000001</v>
      </c>
      <c r="J200" s="155">
        <v>943.37</v>
      </c>
      <c r="K200" s="156">
        <v>114.501</v>
      </c>
      <c r="L200" s="177">
        <v>22.053999999999998</v>
      </c>
      <c r="M200" s="151">
        <v>2.0449999999999999</v>
      </c>
      <c r="N200" s="4">
        <v>0.68888888888888899</v>
      </c>
      <c r="O200" s="5">
        <v>45189</v>
      </c>
      <c r="P200" s="6"/>
      <c r="Q200" s="120"/>
      <c r="R200" s="123"/>
      <c r="S200" s="123"/>
    </row>
    <row r="201" spans="1:19" ht="15.6">
      <c r="A201" s="3" t="s">
        <v>26</v>
      </c>
      <c r="B201" s="55">
        <v>39</v>
      </c>
      <c r="C201" s="37">
        <v>69.8</v>
      </c>
      <c r="D201" s="37">
        <v>6.3</v>
      </c>
      <c r="E201" s="112">
        <v>20.3</v>
      </c>
      <c r="F201" s="85">
        <v>287.2</v>
      </c>
      <c r="G201" s="189">
        <v>66.799999999999969</v>
      </c>
      <c r="H201" s="182">
        <v>23.114899999999999</v>
      </c>
      <c r="I201" s="170">
        <v>4.6729000000000003</v>
      </c>
      <c r="J201" s="148">
        <v>2348.8490000000002</v>
      </c>
      <c r="K201" s="162">
        <v>349.35300000000001</v>
      </c>
      <c r="L201" s="163">
        <v>67.525999999999996</v>
      </c>
      <c r="M201" s="166">
        <v>38.378</v>
      </c>
      <c r="N201" s="4">
        <v>0.70694444444444438</v>
      </c>
      <c r="O201" s="24">
        <v>45196</v>
      </c>
      <c r="P201" s="6"/>
      <c r="Q201" s="120"/>
      <c r="R201" s="123"/>
      <c r="S201" s="123"/>
    </row>
    <row r="202" spans="1:19" ht="15.6">
      <c r="A202" s="3" t="s">
        <v>26</v>
      </c>
      <c r="B202" s="28" t="s">
        <v>252</v>
      </c>
      <c r="C202" s="38">
        <v>46.6</v>
      </c>
      <c r="D202" s="38">
        <v>4.0599999999999996</v>
      </c>
      <c r="E202" s="117">
        <v>27</v>
      </c>
      <c r="F202" s="85">
        <v>344.7</v>
      </c>
      <c r="G202" s="152">
        <v>9.4999999999999947</v>
      </c>
      <c r="H202" s="178">
        <v>28.243500000000001</v>
      </c>
      <c r="I202" s="154">
        <v>5.1178999999999997</v>
      </c>
      <c r="J202" s="155">
        <v>817.23099999999999</v>
      </c>
      <c r="K202" s="162">
        <v>228.16900000000001</v>
      </c>
      <c r="L202" s="177">
        <v>21.899000000000001</v>
      </c>
      <c r="M202" s="151">
        <v>1.746</v>
      </c>
      <c r="N202" s="4">
        <v>0.74375000000000002</v>
      </c>
      <c r="O202" s="5">
        <v>45204</v>
      </c>
      <c r="P202" s="6"/>
      <c r="Q202" s="120"/>
      <c r="R202" s="123"/>
      <c r="S202" s="123"/>
    </row>
    <row r="203" spans="1:19" ht="15.6">
      <c r="A203" s="3" t="s">
        <v>26</v>
      </c>
      <c r="B203" s="55">
        <v>23.2</v>
      </c>
      <c r="C203" s="39">
        <v>19.2</v>
      </c>
      <c r="D203" s="39">
        <v>1.53</v>
      </c>
      <c r="E203" s="117">
        <v>26.2</v>
      </c>
      <c r="F203" s="85">
        <v>285.5</v>
      </c>
      <c r="G203" s="159">
        <v>45.200000000000017</v>
      </c>
      <c r="H203" s="178">
        <v>31.7028</v>
      </c>
      <c r="I203" s="154">
        <v>4.6231999999999998</v>
      </c>
      <c r="J203" s="227">
        <v>5730.24</v>
      </c>
      <c r="K203" s="232">
        <v>716.28200000000004</v>
      </c>
      <c r="L203" s="157">
        <v>287.45499999999998</v>
      </c>
      <c r="M203" s="179">
        <v>137.56100000000001</v>
      </c>
      <c r="N203" s="4">
        <v>0.67708333333333337</v>
      </c>
      <c r="O203" s="5">
        <v>45489</v>
      </c>
      <c r="P203" s="6"/>
      <c r="Q203" s="120"/>
      <c r="R203" s="123"/>
      <c r="S203" s="123"/>
    </row>
    <row r="204" spans="1:19" ht="15.6">
      <c r="A204" s="3" t="s">
        <v>26</v>
      </c>
      <c r="B204" s="28" t="s">
        <v>252</v>
      </c>
      <c r="C204" s="39">
        <v>20.8</v>
      </c>
      <c r="D204" s="39">
        <v>1.75</v>
      </c>
      <c r="E204" s="116">
        <v>23.7</v>
      </c>
      <c r="F204" s="85">
        <v>389.3</v>
      </c>
      <c r="G204" s="216">
        <v>380.8</v>
      </c>
      <c r="H204" s="203">
        <v>39.952300000000001</v>
      </c>
      <c r="I204" s="212">
        <v>6.0385</v>
      </c>
      <c r="J204" s="227">
        <v>2123.3710000000001</v>
      </c>
      <c r="K204" s="232">
        <v>383.06599999999997</v>
      </c>
      <c r="L204" s="137" t="s">
        <v>831</v>
      </c>
      <c r="M204" s="135" t="s">
        <v>832</v>
      </c>
      <c r="N204" s="4">
        <v>0.64583333333333337</v>
      </c>
      <c r="O204" s="5">
        <v>45497</v>
      </c>
      <c r="P204" s="6"/>
      <c r="Q204" s="120"/>
      <c r="R204" s="123"/>
      <c r="S204" s="123"/>
    </row>
    <row r="205" spans="1:19" ht="15.6">
      <c r="A205" s="3" t="s">
        <v>26</v>
      </c>
      <c r="B205" s="55">
        <v>37.799999999999997</v>
      </c>
      <c r="C205" s="38">
        <v>36.799999999999997</v>
      </c>
      <c r="D205" s="38">
        <v>2.96</v>
      </c>
      <c r="E205" s="117">
        <v>26.5</v>
      </c>
      <c r="F205" s="85">
        <v>482.9</v>
      </c>
      <c r="G205" s="216">
        <v>108.80000000000001</v>
      </c>
      <c r="H205" s="205">
        <v>53.755000000000003</v>
      </c>
      <c r="I205" s="212">
        <v>7.8140000000000001</v>
      </c>
      <c r="J205" s="227">
        <v>3652.7269999999999</v>
      </c>
      <c r="K205" s="232">
        <v>578.74</v>
      </c>
      <c r="L205" s="180">
        <v>88.177000000000007</v>
      </c>
      <c r="M205" s="151">
        <v>4.1239999999999997</v>
      </c>
      <c r="N205" s="4">
        <v>0.67708333333333337</v>
      </c>
      <c r="O205" s="24">
        <v>45503</v>
      </c>
      <c r="P205" s="6"/>
      <c r="Q205" s="120"/>
      <c r="R205" s="123"/>
      <c r="S205" s="123"/>
    </row>
    <row r="206" spans="1:19" ht="15.6">
      <c r="A206" s="3" t="s">
        <v>27</v>
      </c>
      <c r="B206" s="33">
        <v>16</v>
      </c>
      <c r="C206" s="36">
        <v>92.5</v>
      </c>
      <c r="D206" s="36">
        <v>8.23</v>
      </c>
      <c r="E206" s="116">
        <v>23.8</v>
      </c>
      <c r="F206" s="75">
        <v>8.23</v>
      </c>
      <c r="G206" s="183">
        <v>44</v>
      </c>
      <c r="H206" s="173">
        <v>66.543300000000002</v>
      </c>
      <c r="I206" s="174">
        <v>3.9735999999999998</v>
      </c>
      <c r="J206" s="148">
        <v>3992.1779999999999</v>
      </c>
      <c r="K206" s="162">
        <v>436.76900000000001</v>
      </c>
      <c r="L206" s="146">
        <v>133.95905952381</v>
      </c>
      <c r="M206" s="172">
        <v>5.633</v>
      </c>
      <c r="N206" s="4">
        <v>0.59027777777777779</v>
      </c>
      <c r="O206" s="5">
        <v>45103</v>
      </c>
      <c r="P206" s="6"/>
      <c r="Q206" s="120"/>
      <c r="R206" s="123"/>
      <c r="S206" s="123"/>
    </row>
    <row r="207" spans="1:19" ht="15.6">
      <c r="A207" s="3" t="s">
        <v>27</v>
      </c>
      <c r="B207" s="31">
        <v>34</v>
      </c>
      <c r="C207" s="34">
        <v>156.19999999999999</v>
      </c>
      <c r="D207" s="34">
        <v>11.78</v>
      </c>
      <c r="E207" s="117">
        <v>30.3</v>
      </c>
      <c r="F207" s="3" t="s">
        <v>267</v>
      </c>
      <c r="G207" s="152">
        <v>15.6</v>
      </c>
      <c r="H207" s="178">
        <v>3.6492</v>
      </c>
      <c r="I207" s="184">
        <v>1.4661</v>
      </c>
      <c r="J207" s="198">
        <f>AVERAGE(J190:J191)</f>
        <v>549.91450000000009</v>
      </c>
      <c r="K207" s="199">
        <f>AVERAGE(K190:K191)</f>
        <v>65.235500000000002</v>
      </c>
      <c r="L207" s="178">
        <v>21.947499999999998</v>
      </c>
      <c r="M207" s="191">
        <v>1.8605</v>
      </c>
      <c r="N207" s="4">
        <v>0.71458333333333324</v>
      </c>
      <c r="O207" s="5">
        <v>45136</v>
      </c>
      <c r="P207" s="6"/>
      <c r="Q207" s="120"/>
      <c r="R207" s="123"/>
      <c r="S207" s="123"/>
    </row>
    <row r="208" spans="1:19" ht="15.6">
      <c r="A208" s="3" t="s">
        <v>27</v>
      </c>
      <c r="B208" s="31">
        <v>23</v>
      </c>
      <c r="C208" s="34">
        <v>183.7</v>
      </c>
      <c r="D208" s="34">
        <v>13.8</v>
      </c>
      <c r="E208" s="117">
        <v>30.3</v>
      </c>
      <c r="F208" s="3" t="s">
        <v>267</v>
      </c>
      <c r="G208" s="172">
        <v>21.50000000000006</v>
      </c>
      <c r="H208" s="178">
        <v>4.8455000000000004</v>
      </c>
      <c r="I208" s="184">
        <v>1.4177999999999999</v>
      </c>
      <c r="J208" s="155">
        <v>929.65800000000002</v>
      </c>
      <c r="K208" s="156">
        <v>145.29499999999999</v>
      </c>
      <c r="L208" s="192">
        <v>11.6075</v>
      </c>
      <c r="M208" s="152">
        <v>2.6974999999999998</v>
      </c>
      <c r="N208" s="9">
        <v>0.71805555555555556</v>
      </c>
      <c r="O208" s="5">
        <v>45142</v>
      </c>
      <c r="P208" s="6"/>
      <c r="Q208" s="120"/>
      <c r="R208" s="123"/>
      <c r="S208" s="123"/>
    </row>
    <row r="209" spans="1:21" ht="15" customHeight="1">
      <c r="A209" s="3" t="s">
        <v>27</v>
      </c>
      <c r="B209" s="32">
        <v>29</v>
      </c>
      <c r="C209" s="35">
        <v>138.1</v>
      </c>
      <c r="D209" s="35">
        <v>10.98</v>
      </c>
      <c r="E209" s="118">
        <v>27.2</v>
      </c>
      <c r="F209" s="3" t="s">
        <v>267</v>
      </c>
      <c r="G209" s="172">
        <v>12.799999999999978</v>
      </c>
      <c r="H209" s="178">
        <v>3.9163999999999999</v>
      </c>
      <c r="I209" s="184">
        <v>1.6002000000000001</v>
      </c>
      <c r="J209" s="165">
        <v>723.11199999999997</v>
      </c>
      <c r="K209" s="156">
        <v>121.614</v>
      </c>
      <c r="L209" s="192">
        <v>12.3315</v>
      </c>
      <c r="M209" s="152">
        <v>1.8515000000000001</v>
      </c>
      <c r="N209" s="9">
        <v>0.67013888888888884</v>
      </c>
      <c r="O209" s="5">
        <v>45153</v>
      </c>
      <c r="P209" s="6"/>
      <c r="Q209" s="120"/>
      <c r="R209" s="123"/>
      <c r="S209" s="123"/>
    </row>
    <row r="210" spans="1:21" ht="15" customHeight="1">
      <c r="A210" s="16" t="s">
        <v>27</v>
      </c>
      <c r="B210" s="57">
        <v>18</v>
      </c>
      <c r="C210" s="35">
        <v>184.6</v>
      </c>
      <c r="D210" s="35">
        <v>13.72</v>
      </c>
      <c r="E210" s="118">
        <v>30.9</v>
      </c>
      <c r="F210" s="76">
        <v>99.3</v>
      </c>
      <c r="G210" s="183">
        <v>28.399999999999981</v>
      </c>
      <c r="H210" s="182" t="s">
        <v>554</v>
      </c>
      <c r="I210" s="188" t="s">
        <v>568</v>
      </c>
      <c r="J210" s="155">
        <v>841.976</v>
      </c>
      <c r="K210" s="156">
        <v>126.768</v>
      </c>
      <c r="L210" s="192">
        <v>7.2539999999999996</v>
      </c>
      <c r="M210" s="152">
        <v>2.544</v>
      </c>
      <c r="N210" s="9">
        <v>0.74444444444444446</v>
      </c>
      <c r="O210" s="5">
        <v>45160</v>
      </c>
      <c r="P210" s="6"/>
      <c r="Q210" s="120"/>
      <c r="R210" s="123"/>
      <c r="S210" s="123"/>
    </row>
    <row r="211" spans="1:21" ht="15" customHeight="1">
      <c r="A211" s="16" t="s">
        <v>27</v>
      </c>
      <c r="B211" s="57">
        <v>13</v>
      </c>
      <c r="C211" s="35">
        <v>197.6</v>
      </c>
      <c r="D211" s="35">
        <v>16.64</v>
      </c>
      <c r="E211" s="115">
        <v>24</v>
      </c>
      <c r="F211" s="89">
        <v>149.9</v>
      </c>
      <c r="G211" s="189">
        <v>57.534246575342493</v>
      </c>
      <c r="H211" s="182" t="s">
        <v>557</v>
      </c>
      <c r="I211" s="147" t="s">
        <v>570</v>
      </c>
      <c r="J211" s="148">
        <v>3439.393</v>
      </c>
      <c r="K211" s="162">
        <v>514.95299999999997</v>
      </c>
      <c r="L211" s="200">
        <v>77.952500000000001</v>
      </c>
      <c r="M211" s="152">
        <v>6.6494999999999997</v>
      </c>
      <c r="N211" s="9">
        <v>0.72013888888888899</v>
      </c>
      <c r="O211" s="5">
        <v>45189</v>
      </c>
      <c r="P211" s="6"/>
      <c r="Q211" s="120"/>
      <c r="R211" s="123"/>
      <c r="S211" s="124"/>
    </row>
    <row r="212" spans="1:21" ht="15" customHeight="1">
      <c r="A212" s="16" t="s">
        <v>27</v>
      </c>
      <c r="B212" s="32">
        <v>37</v>
      </c>
      <c r="C212" s="103">
        <v>84.7</v>
      </c>
      <c r="D212" s="103">
        <v>7.74</v>
      </c>
      <c r="E212" s="113">
        <v>19.7</v>
      </c>
      <c r="F212" s="76">
        <v>84.8</v>
      </c>
      <c r="G212" s="172">
        <v>12.000000000000011</v>
      </c>
      <c r="H212" s="192">
        <v>4.2157499999999999</v>
      </c>
      <c r="I212" s="201">
        <v>1.4068499999999999</v>
      </c>
      <c r="J212" s="165">
        <v>721.88499999999999</v>
      </c>
      <c r="K212" s="156">
        <v>104.41800000000001</v>
      </c>
      <c r="L212" s="202">
        <v>25.963000000000001</v>
      </c>
      <c r="M212" s="194">
        <v>65.725999999999999</v>
      </c>
      <c r="N212" s="9">
        <v>0.72916666666666663</v>
      </c>
      <c r="O212" s="24">
        <v>45196</v>
      </c>
      <c r="P212" s="6"/>
      <c r="Q212" s="120"/>
      <c r="R212" s="123"/>
      <c r="S212" s="123"/>
    </row>
    <row r="213" spans="1:21" ht="15" customHeight="1">
      <c r="A213" s="16" t="s">
        <v>27</v>
      </c>
      <c r="B213" s="57">
        <v>13.4</v>
      </c>
      <c r="C213" s="35">
        <v>107.7</v>
      </c>
      <c r="D213" s="35">
        <v>9.59</v>
      </c>
      <c r="E213" s="114">
        <v>21</v>
      </c>
      <c r="F213" s="89">
        <v>110.5</v>
      </c>
      <c r="G213" s="183">
        <v>29.999999999999972</v>
      </c>
      <c r="H213" s="192">
        <v>4.9809000000000001</v>
      </c>
      <c r="I213" s="201">
        <v>1.6562999999999999</v>
      </c>
      <c r="J213" s="165">
        <v>630.00699999999995</v>
      </c>
      <c r="K213" s="156">
        <v>107.815</v>
      </c>
      <c r="L213" s="202">
        <v>28.523499999999999</v>
      </c>
      <c r="M213" s="152">
        <v>2.8339999999999996</v>
      </c>
      <c r="N213" s="9">
        <v>0.76041666666666663</v>
      </c>
      <c r="O213" s="5">
        <v>45204</v>
      </c>
      <c r="P213" s="6"/>
      <c r="Q213" s="120"/>
      <c r="R213" s="123"/>
      <c r="S213" s="123"/>
    </row>
    <row r="214" spans="1:21" ht="15" customHeight="1">
      <c r="A214" s="16" t="s">
        <v>27</v>
      </c>
      <c r="B214" s="128" t="s">
        <v>252</v>
      </c>
      <c r="C214" s="35">
        <v>187.2</v>
      </c>
      <c r="D214" s="35">
        <v>13.79</v>
      </c>
      <c r="E214" s="118">
        <v>31.5</v>
      </c>
      <c r="F214" s="76">
        <v>84.9</v>
      </c>
      <c r="G214" s="172">
        <v>8.5</v>
      </c>
      <c r="H214" s="178">
        <v>3.2766000000000002</v>
      </c>
      <c r="I214" s="184">
        <v>1.1444000000000001</v>
      </c>
      <c r="J214" s="225">
        <v>921.11900000000003</v>
      </c>
      <c r="K214" s="231">
        <v>164.078</v>
      </c>
      <c r="L214" s="163">
        <v>62.292999999999999</v>
      </c>
      <c r="M214" s="151">
        <v>4.1959999999999997</v>
      </c>
      <c r="N214" s="9">
        <v>0.69791666666666663</v>
      </c>
      <c r="O214" s="5">
        <v>45489</v>
      </c>
      <c r="P214" s="6"/>
      <c r="Q214" s="120"/>
      <c r="R214" s="123"/>
      <c r="S214" s="123"/>
    </row>
    <row r="215" spans="1:21" ht="15" customHeight="1">
      <c r="A215" s="16" t="s">
        <v>27</v>
      </c>
      <c r="B215" s="32">
        <v>32.5</v>
      </c>
      <c r="C215" s="35">
        <v>109.2</v>
      </c>
      <c r="D215" s="35">
        <v>9</v>
      </c>
      <c r="E215" s="132">
        <v>25.1</v>
      </c>
      <c r="F215" s="76">
        <v>77.2</v>
      </c>
      <c r="G215" s="214">
        <v>36.000000000000028</v>
      </c>
      <c r="H215" s="203">
        <v>3.4062000000000001</v>
      </c>
      <c r="I215" s="206">
        <v>0.98309999999999997</v>
      </c>
      <c r="J215" s="226">
        <v>1241.1220000000001</v>
      </c>
      <c r="K215" s="232">
        <v>233.37299999999999</v>
      </c>
      <c r="L215" s="163">
        <v>51.334000000000003</v>
      </c>
      <c r="M215" s="151">
        <v>2.4359999999999999</v>
      </c>
      <c r="N215" s="9">
        <v>0.66527777777777775</v>
      </c>
      <c r="O215" s="5">
        <v>45497</v>
      </c>
      <c r="P215" s="6"/>
      <c r="Q215" s="120"/>
      <c r="R215" s="123"/>
      <c r="S215" s="123"/>
    </row>
    <row r="216" spans="1:21" ht="15" customHeight="1">
      <c r="A216" s="16" t="s">
        <v>27</v>
      </c>
      <c r="B216" s="32">
        <v>32.200000000000003</v>
      </c>
      <c r="C216" s="35">
        <v>113.9</v>
      </c>
      <c r="D216" s="35">
        <v>8.49</v>
      </c>
      <c r="E216" s="118">
        <v>32.799999999999997</v>
      </c>
      <c r="F216" s="89">
        <v>113.1</v>
      </c>
      <c r="G216" s="213">
        <v>14.249999999999957</v>
      </c>
      <c r="H216" s="203">
        <v>4.1805000000000003</v>
      </c>
      <c r="I216" s="208">
        <v>1.0933999999999999</v>
      </c>
      <c r="J216" s="227">
        <v>2530.2710000000002</v>
      </c>
      <c r="K216" s="232">
        <v>204</v>
      </c>
      <c r="L216" s="136" t="s">
        <v>835</v>
      </c>
      <c r="M216" s="135" t="s">
        <v>836</v>
      </c>
      <c r="N216" s="9">
        <v>0.70416666666666672</v>
      </c>
      <c r="O216" s="24">
        <v>45503</v>
      </c>
      <c r="P216" s="6"/>
      <c r="Q216" s="120"/>
      <c r="R216" s="123"/>
      <c r="S216" s="123"/>
    </row>
    <row r="217" spans="1:21" ht="15" customHeight="1">
      <c r="A217" s="6"/>
      <c r="B217" s="6"/>
      <c r="C217" s="6"/>
      <c r="D217" s="6"/>
      <c r="E217" s="6"/>
      <c r="F217" s="6"/>
      <c r="G217" s="12"/>
      <c r="H217" s="92"/>
      <c r="I217" s="12"/>
      <c r="J217" s="106"/>
      <c r="K217" s="106"/>
      <c r="L217" s="3"/>
      <c r="M217" s="3"/>
      <c r="N217" s="6"/>
      <c r="O217" s="6"/>
      <c r="P217" s="6"/>
      <c r="Q217" s="120"/>
      <c r="R217" s="123"/>
      <c r="S217" s="123"/>
    </row>
    <row r="218" spans="1:21" ht="15" customHeight="1">
      <c r="A218" s="6"/>
      <c r="B218" s="6"/>
      <c r="C218" s="6"/>
      <c r="D218" s="6"/>
      <c r="E218" s="6"/>
      <c r="F218" s="6"/>
      <c r="G218" s="12"/>
      <c r="H218" s="92"/>
      <c r="I218" s="12"/>
      <c r="L218" s="3"/>
      <c r="M218" s="3"/>
      <c r="N218" s="6"/>
      <c r="O218" s="6"/>
      <c r="P218" s="6"/>
      <c r="Q218" s="120"/>
      <c r="R218" s="123"/>
      <c r="S218" s="123"/>
    </row>
    <row r="219" spans="1:21" ht="15" customHeight="1">
      <c r="A219" s="6"/>
      <c r="B219" s="6"/>
      <c r="C219" s="6"/>
      <c r="D219" s="6"/>
      <c r="E219" s="6"/>
      <c r="F219" s="6"/>
      <c r="G219" s="12"/>
      <c r="H219" s="92"/>
      <c r="I219" s="12"/>
      <c r="L219" s="3"/>
      <c r="M219" s="3"/>
      <c r="N219" s="6"/>
      <c r="O219" s="6"/>
      <c r="P219" s="6"/>
      <c r="Q219" s="120"/>
      <c r="R219" s="123"/>
      <c r="S219" s="124"/>
    </row>
    <row r="220" spans="1:21" ht="15" customHeight="1">
      <c r="A220" s="6"/>
      <c r="B220" s="6"/>
      <c r="C220" s="6"/>
      <c r="D220" s="6"/>
      <c r="E220" s="6"/>
      <c r="F220" s="6"/>
      <c r="G220" s="12"/>
      <c r="H220" s="92"/>
      <c r="I220" s="12"/>
      <c r="L220" s="3"/>
      <c r="M220" s="3"/>
      <c r="N220" s="6"/>
      <c r="O220" s="6"/>
      <c r="P220" s="6"/>
      <c r="Q220" s="120"/>
      <c r="R220" s="123"/>
      <c r="S220" s="123"/>
    </row>
    <row r="221" spans="1:21" ht="15" customHeight="1">
      <c r="A221" s="6"/>
      <c r="B221" s="6"/>
      <c r="C221" s="6"/>
      <c r="D221" s="6"/>
      <c r="E221" s="6"/>
      <c r="F221" s="6"/>
      <c r="G221" s="12"/>
      <c r="H221" s="92"/>
      <c r="I221" s="12"/>
      <c r="L221" s="3"/>
      <c r="M221" s="3"/>
      <c r="N221" s="6"/>
      <c r="O221" s="6"/>
      <c r="P221" s="6"/>
      <c r="Q221" s="120"/>
      <c r="R221" s="123"/>
      <c r="S221" s="123"/>
    </row>
    <row r="222" spans="1:21" ht="15" customHeight="1">
      <c r="A222" s="6"/>
      <c r="B222" s="6"/>
      <c r="C222" s="6"/>
      <c r="D222" s="6"/>
      <c r="E222" s="6"/>
      <c r="F222" s="6"/>
      <c r="G222" s="12"/>
      <c r="H222" s="92"/>
      <c r="I222" s="12"/>
      <c r="L222" s="3"/>
      <c r="M222" s="3"/>
      <c r="N222" s="6"/>
      <c r="O222" s="6"/>
      <c r="P222" s="6"/>
      <c r="Q222" s="120"/>
      <c r="R222" s="123"/>
      <c r="S222" s="123"/>
    </row>
    <row r="223" spans="1:21" ht="15" customHeight="1">
      <c r="A223" s="6"/>
      <c r="B223" s="6"/>
      <c r="C223" s="6"/>
      <c r="D223" s="6"/>
      <c r="E223" s="6"/>
      <c r="F223" s="6"/>
      <c r="G223" s="12"/>
      <c r="H223" s="92"/>
      <c r="I223" s="12"/>
      <c r="L223" s="3"/>
      <c r="M223" s="3"/>
      <c r="N223" s="6"/>
      <c r="O223" s="6"/>
      <c r="P223" s="6"/>
      <c r="Q223" s="120"/>
      <c r="R223" s="123"/>
      <c r="S223" s="123"/>
    </row>
    <row r="224" spans="1:21" ht="15" customHeight="1">
      <c r="A224" s="6"/>
      <c r="B224" s="6"/>
      <c r="C224" s="6"/>
      <c r="D224" s="6"/>
      <c r="E224" s="6"/>
      <c r="F224" s="6"/>
      <c r="G224" s="12"/>
      <c r="H224" s="92"/>
      <c r="I224" s="12"/>
      <c r="L224" s="3"/>
      <c r="M224" s="3"/>
      <c r="N224" s="6"/>
      <c r="O224" s="6"/>
      <c r="P224" s="6"/>
      <c r="Q224" s="120"/>
      <c r="R224" s="123"/>
      <c r="S224" s="123"/>
      <c r="T224" s="125"/>
      <c r="U224" s="125"/>
    </row>
    <row r="225" spans="1:22" ht="15" customHeight="1">
      <c r="A225" s="6"/>
      <c r="B225" s="6"/>
      <c r="C225" s="6"/>
      <c r="D225" s="6"/>
      <c r="E225" s="6"/>
      <c r="F225" s="6"/>
      <c r="G225" s="12"/>
      <c r="H225" s="92"/>
      <c r="I225" s="12"/>
      <c r="L225" s="3"/>
      <c r="M225" s="3"/>
      <c r="N225" s="6"/>
      <c r="O225" s="6"/>
      <c r="P225" s="6"/>
      <c r="Q225" s="120"/>
      <c r="R225" s="123"/>
      <c r="S225" s="123"/>
      <c r="T225" s="125"/>
      <c r="U225" s="125"/>
    </row>
    <row r="226" spans="1:22" ht="15" customHeight="1">
      <c r="A226" s="6"/>
      <c r="B226" s="6"/>
      <c r="C226" s="6"/>
      <c r="D226" s="6"/>
      <c r="E226" s="6"/>
      <c r="F226" s="6"/>
      <c r="G226" s="12"/>
      <c r="H226" s="92"/>
      <c r="I226" s="12"/>
      <c r="L226" s="3"/>
      <c r="M226" s="3"/>
      <c r="N226" s="6"/>
      <c r="O226" s="6"/>
      <c r="P226" s="6"/>
      <c r="Q226" s="120"/>
      <c r="R226" s="123"/>
      <c r="S226" s="123"/>
      <c r="T226" s="125"/>
      <c r="U226" s="125"/>
    </row>
    <row r="227" spans="1:22" ht="15" customHeight="1">
      <c r="A227" s="6"/>
      <c r="B227" s="6"/>
      <c r="C227" s="6"/>
      <c r="D227" s="6"/>
      <c r="E227" s="6"/>
      <c r="F227" s="6"/>
      <c r="G227" s="12"/>
      <c r="H227" s="92"/>
      <c r="I227" s="12"/>
      <c r="L227" s="3"/>
      <c r="M227" s="3"/>
      <c r="N227" s="6"/>
      <c r="O227" s="6"/>
      <c r="P227" s="6"/>
      <c r="Q227" s="120"/>
      <c r="R227" s="123"/>
      <c r="S227" s="123"/>
      <c r="T227" s="125"/>
      <c r="U227" s="125"/>
    </row>
    <row r="228" spans="1:22" ht="15" customHeight="1">
      <c r="A228" s="6"/>
      <c r="B228" s="6"/>
      <c r="C228" s="6"/>
      <c r="D228" s="6"/>
      <c r="E228" s="6"/>
      <c r="F228" s="6"/>
      <c r="G228" s="12"/>
      <c r="H228" s="92"/>
      <c r="I228" s="12"/>
      <c r="L228" s="3"/>
      <c r="M228" s="3"/>
      <c r="N228" s="6"/>
      <c r="O228" s="6"/>
      <c r="P228" s="6"/>
      <c r="Q228" s="120"/>
      <c r="R228" s="123"/>
      <c r="S228" s="123"/>
      <c r="T228" s="125"/>
      <c r="U228" s="125"/>
    </row>
    <row r="229" spans="1:22" ht="15" customHeight="1">
      <c r="A229" s="6"/>
      <c r="B229" s="6"/>
      <c r="C229" s="6"/>
      <c r="D229" s="6"/>
      <c r="E229" s="6"/>
      <c r="F229" s="6"/>
      <c r="G229" s="12"/>
      <c r="H229" s="92"/>
      <c r="I229" s="12"/>
      <c r="L229" s="3"/>
      <c r="M229" s="3"/>
      <c r="N229" s="6"/>
      <c r="O229" s="6"/>
      <c r="P229" s="6"/>
      <c r="Q229" s="120"/>
      <c r="R229" s="123"/>
      <c r="S229" s="123"/>
      <c r="T229" s="125"/>
      <c r="U229" s="125"/>
    </row>
    <row r="230" spans="1:22" ht="15" customHeight="1">
      <c r="A230" s="6"/>
      <c r="B230" s="6"/>
      <c r="C230" s="6"/>
      <c r="D230" s="6"/>
      <c r="E230" s="6"/>
      <c r="F230" s="6"/>
      <c r="G230" s="12"/>
      <c r="H230" s="92"/>
      <c r="I230" s="12"/>
      <c r="L230" s="3"/>
      <c r="M230" s="3"/>
      <c r="N230" s="6"/>
      <c r="O230" s="6"/>
      <c r="P230" s="6"/>
      <c r="Q230" s="120"/>
      <c r="R230" s="123"/>
      <c r="S230" s="123"/>
      <c r="T230" s="125"/>
      <c r="U230" s="125"/>
    </row>
    <row r="231" spans="1:22" ht="15" customHeight="1">
      <c r="A231" s="6"/>
      <c r="B231" s="6"/>
      <c r="C231" s="6"/>
      <c r="D231" s="6"/>
      <c r="E231" s="6"/>
      <c r="F231" s="6"/>
      <c r="G231" s="12"/>
      <c r="H231" s="92"/>
      <c r="I231" s="12"/>
      <c r="L231" s="3"/>
      <c r="M231" s="3"/>
      <c r="N231" s="6"/>
      <c r="O231" s="6"/>
      <c r="P231" s="6"/>
      <c r="Q231" s="120"/>
      <c r="R231" s="123"/>
      <c r="S231" s="123"/>
      <c r="T231" s="125"/>
      <c r="U231" s="125"/>
    </row>
    <row r="232" spans="1:22" ht="15" customHeight="1">
      <c r="A232" s="6"/>
      <c r="B232" s="6"/>
      <c r="C232" s="6"/>
      <c r="D232" s="6"/>
      <c r="E232" s="6"/>
      <c r="F232" s="6"/>
      <c r="G232" s="12"/>
      <c r="H232" s="92"/>
      <c r="I232" s="12"/>
      <c r="L232" s="3"/>
      <c r="M232" s="3"/>
      <c r="N232" s="6"/>
      <c r="O232" s="6"/>
      <c r="P232" s="6"/>
      <c r="Q232" s="120"/>
      <c r="R232" s="123"/>
      <c r="S232" s="123"/>
    </row>
    <row r="233" spans="1:22" ht="15" customHeight="1">
      <c r="A233" s="6"/>
      <c r="B233" s="6"/>
      <c r="C233" s="6"/>
      <c r="D233" s="6"/>
      <c r="E233" s="6"/>
      <c r="F233" s="6"/>
      <c r="G233" s="12"/>
      <c r="H233" s="92"/>
      <c r="I233" s="12"/>
      <c r="L233" s="3"/>
      <c r="M233" s="3"/>
      <c r="N233" s="6"/>
      <c r="O233" s="6"/>
      <c r="P233" s="6"/>
      <c r="Q233" s="120"/>
      <c r="R233" s="123"/>
      <c r="S233" s="123"/>
    </row>
    <row r="234" spans="1:22" ht="15" customHeight="1">
      <c r="A234" s="6"/>
      <c r="B234" s="6"/>
      <c r="C234" s="6"/>
      <c r="D234" s="6"/>
      <c r="E234" s="6"/>
      <c r="F234" s="6"/>
      <c r="G234" s="12"/>
      <c r="H234" s="92"/>
      <c r="I234" s="12"/>
      <c r="L234" s="3"/>
      <c r="M234" s="3"/>
      <c r="N234" s="6"/>
      <c r="O234" s="6"/>
      <c r="P234" s="6"/>
      <c r="Q234" s="120"/>
      <c r="R234" s="123"/>
      <c r="S234" s="123"/>
    </row>
    <row r="235" spans="1:22" ht="15" customHeight="1">
      <c r="A235" s="6"/>
      <c r="B235" s="6"/>
      <c r="C235" s="6"/>
      <c r="D235" s="6"/>
      <c r="E235" s="6"/>
      <c r="F235" s="6"/>
      <c r="G235" s="12"/>
      <c r="H235" s="92"/>
      <c r="I235" s="12"/>
      <c r="L235" s="3"/>
      <c r="M235" s="3"/>
      <c r="N235" s="6"/>
      <c r="O235" s="6"/>
      <c r="P235" s="6"/>
      <c r="Q235" s="120"/>
      <c r="R235" s="123"/>
      <c r="S235" s="123"/>
    </row>
    <row r="236" spans="1:22" ht="15" customHeight="1">
      <c r="A236" s="6"/>
      <c r="B236" s="6"/>
      <c r="C236" s="6"/>
      <c r="D236" s="6"/>
      <c r="E236" s="6"/>
      <c r="F236" s="6"/>
      <c r="G236" s="12"/>
      <c r="H236" s="92"/>
      <c r="I236" s="12"/>
      <c r="L236" s="3"/>
      <c r="M236" s="3"/>
      <c r="N236" s="6"/>
      <c r="O236" s="6"/>
      <c r="P236" s="6"/>
      <c r="Q236" s="120"/>
      <c r="R236" s="123"/>
      <c r="S236" s="123"/>
    </row>
    <row r="237" spans="1:22" ht="15" customHeight="1">
      <c r="A237" s="6"/>
      <c r="B237" s="6"/>
      <c r="C237" s="6"/>
      <c r="D237" s="6"/>
      <c r="E237" s="6"/>
      <c r="F237" s="6"/>
      <c r="G237" s="12"/>
      <c r="H237" s="92"/>
      <c r="I237" s="12"/>
      <c r="L237" s="3"/>
      <c r="M237" s="3"/>
      <c r="N237" s="6"/>
      <c r="O237" s="6"/>
      <c r="P237" s="6"/>
      <c r="Q237" s="120"/>
      <c r="R237" s="123"/>
      <c r="S237" s="123"/>
    </row>
    <row r="238" spans="1:22" ht="15" customHeight="1">
      <c r="A238" s="6"/>
      <c r="B238" s="6"/>
      <c r="C238" s="6"/>
      <c r="D238" s="6"/>
      <c r="E238" s="6"/>
      <c r="F238" s="6"/>
      <c r="G238" s="12"/>
      <c r="H238" s="92"/>
      <c r="I238" s="12"/>
      <c r="L238" s="3"/>
      <c r="M238" s="3"/>
      <c r="N238" s="6"/>
      <c r="O238" s="6"/>
      <c r="P238" s="6"/>
      <c r="Q238" s="120"/>
      <c r="R238" s="123"/>
      <c r="S238" s="123"/>
    </row>
    <row r="239" spans="1:22" ht="15" customHeight="1">
      <c r="A239" s="6"/>
      <c r="B239" s="6"/>
      <c r="C239" s="6"/>
      <c r="D239" s="6"/>
      <c r="E239" s="6"/>
      <c r="F239" s="6"/>
      <c r="G239" s="12"/>
      <c r="H239" s="92"/>
      <c r="I239" s="12"/>
      <c r="L239" s="3"/>
      <c r="M239" s="3"/>
      <c r="N239" s="6"/>
      <c r="O239" s="6"/>
      <c r="P239" s="6"/>
      <c r="Q239" s="120"/>
      <c r="R239" s="121"/>
      <c r="S239" s="122"/>
      <c r="T239" s="123"/>
      <c r="U239" s="122"/>
      <c r="V239" s="123"/>
    </row>
    <row r="240" spans="1:22" ht="15" customHeight="1">
      <c r="A240" s="6"/>
      <c r="B240" s="6"/>
      <c r="C240" s="6"/>
      <c r="D240" s="6"/>
      <c r="E240" s="6"/>
      <c r="F240" s="6"/>
      <c r="G240" s="12"/>
      <c r="H240" s="92"/>
      <c r="I240" s="12"/>
      <c r="L240" s="3"/>
      <c r="M240" s="3"/>
      <c r="N240" s="6"/>
      <c r="O240" s="6"/>
      <c r="P240" s="6"/>
      <c r="Q240" s="120"/>
      <c r="R240" s="121"/>
      <c r="S240" s="122"/>
      <c r="T240" s="123"/>
      <c r="U240" s="122"/>
      <c r="V240" s="123"/>
    </row>
    <row r="241" spans="1:16" ht="15" customHeight="1">
      <c r="A241" s="6"/>
      <c r="B241" s="6"/>
      <c r="C241" s="6"/>
      <c r="D241" s="6"/>
      <c r="E241" s="6"/>
      <c r="F241" s="6"/>
      <c r="G241" s="12"/>
      <c r="H241" s="92"/>
      <c r="I241" s="12"/>
      <c r="L241" s="3"/>
      <c r="M241" s="3"/>
      <c r="N241" s="6"/>
      <c r="O241" s="6"/>
      <c r="P241" s="6"/>
    </row>
    <row r="242" spans="1:16" ht="15" customHeight="1">
      <c r="A242" s="6"/>
      <c r="B242" s="6"/>
      <c r="C242" s="6"/>
      <c r="D242" s="6"/>
      <c r="E242" s="6"/>
      <c r="F242" s="6"/>
      <c r="G242" s="12"/>
      <c r="H242" s="92"/>
      <c r="I242" s="12"/>
      <c r="L242" s="3"/>
      <c r="M242" s="3"/>
      <c r="N242" s="6"/>
      <c r="O242" s="6"/>
      <c r="P242" s="6"/>
    </row>
    <row r="243" spans="1:16" ht="15" customHeight="1">
      <c r="A243" s="6"/>
      <c r="B243" s="6"/>
      <c r="C243" s="6"/>
      <c r="D243" s="6"/>
      <c r="E243" s="6"/>
      <c r="F243" s="6"/>
      <c r="G243" s="12"/>
      <c r="H243" s="92"/>
      <c r="I243" s="12"/>
      <c r="L243" s="3"/>
      <c r="M243" s="3"/>
      <c r="N243" s="6"/>
      <c r="O243" s="6"/>
      <c r="P243" s="6"/>
    </row>
    <row r="244" spans="1:16" ht="15" customHeight="1">
      <c r="A244" s="6"/>
      <c r="B244" s="6"/>
      <c r="C244" s="6"/>
      <c r="D244" s="6"/>
      <c r="E244" s="6"/>
      <c r="F244" s="6"/>
      <c r="G244" s="12"/>
      <c r="H244" s="92"/>
      <c r="I244" s="12"/>
      <c r="L244" s="3"/>
      <c r="M244" s="3"/>
      <c r="N244" s="6"/>
      <c r="O244" s="6"/>
      <c r="P244" s="6"/>
    </row>
    <row r="245" spans="1:16" ht="15" customHeight="1">
      <c r="A245" s="6"/>
      <c r="B245" s="6"/>
      <c r="C245" s="6"/>
      <c r="D245" s="6"/>
      <c r="E245" s="6"/>
      <c r="F245" s="6"/>
      <c r="G245" s="12"/>
      <c r="H245" s="92"/>
      <c r="I245" s="12"/>
      <c r="L245" s="3"/>
      <c r="M245" s="3"/>
      <c r="N245" s="6"/>
      <c r="O245" s="6"/>
      <c r="P245" s="6"/>
    </row>
    <row r="246" spans="1:16" ht="15" customHeight="1">
      <c r="A246" s="6"/>
      <c r="B246" s="6"/>
      <c r="C246" s="6"/>
      <c r="D246" s="6"/>
      <c r="E246" s="6"/>
      <c r="F246" s="6"/>
      <c r="G246" s="12"/>
      <c r="H246" s="92"/>
      <c r="I246" s="12"/>
      <c r="L246" s="3"/>
      <c r="M246" s="3"/>
      <c r="N246" s="6"/>
      <c r="O246" s="6"/>
      <c r="P246" s="6"/>
    </row>
  </sheetData>
  <sortState xmlns:xlrd2="http://schemas.microsoft.com/office/spreadsheetml/2017/richdata2" ref="Q17:V240">
    <sortCondition ref="Q17:Q240"/>
  </sortState>
  <mergeCells count="2">
    <mergeCell ref="A1:G1"/>
    <mergeCell ref="N1:O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Pond Measurements</vt:lpstr>
      <vt:lpstr>Bird Species Assessment</vt:lpstr>
      <vt:lpstr>Wildlife and Usage Assessment</vt:lpstr>
      <vt:lpstr>Water Clarity, Algae, and Flow</vt:lpstr>
      <vt:lpstr>Water Quality 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Weisensel</dc:creator>
  <cp:lastModifiedBy>Curtis, Hannah N</cp:lastModifiedBy>
  <dcterms:created xsi:type="dcterms:W3CDTF">2023-06-15T16:32:29Z</dcterms:created>
  <dcterms:modified xsi:type="dcterms:W3CDTF">2024-11-05T21:53:20Z</dcterms:modified>
</cp:coreProperties>
</file>