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ahmerges/Desktop/Repositories/Moorea_SGDdilutionassay_Metabolism/Data/"/>
    </mc:Choice>
  </mc:AlternateContent>
  <xr:revisionPtr revIDLastSave="0" documentId="13_ncr:1_{FB67981E-3916-B344-87D8-128A7A9D7005}" xr6:coauthVersionLast="47" xr6:coauthVersionMax="47" xr10:uidLastSave="{00000000-0000-0000-0000-000000000000}"/>
  <bookViews>
    <workbookView xWindow="1160" yWindow="560" windowWidth="27640" windowHeight="16440" xr2:uid="{50168392-1DC1-0A4D-90AB-E56EC6287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G127" i="1"/>
  <c r="G126" i="1"/>
  <c r="G125" i="1"/>
  <c r="G124" i="1"/>
  <c r="G123" i="1"/>
  <c r="G122" i="1"/>
  <c r="G121" i="1"/>
  <c r="G120" i="1"/>
  <c r="G119" i="1"/>
  <c r="G110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56" i="1"/>
  <c r="G64" i="1"/>
  <c r="G63" i="1"/>
  <c r="G62" i="1"/>
  <c r="G61" i="1"/>
  <c r="G60" i="1"/>
  <c r="G59" i="1"/>
  <c r="G58" i="1"/>
  <c r="G57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29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<sst xmlns="http://schemas.openxmlformats.org/spreadsheetml/2006/main" count="369" uniqueCount="19">
  <si>
    <t xml:space="preserve">SGD_number </t>
  </si>
  <si>
    <t>Site</t>
  </si>
  <si>
    <t>Parameter</t>
  </si>
  <si>
    <t xml:space="preserve">Actual </t>
  </si>
  <si>
    <t xml:space="preserve">Predicted </t>
  </si>
  <si>
    <t xml:space="preserve">Varari </t>
  </si>
  <si>
    <t>Day</t>
  </si>
  <si>
    <t>Colony</t>
  </si>
  <si>
    <t>5,6</t>
  </si>
  <si>
    <t>7,8</t>
  </si>
  <si>
    <t>Nitrate</t>
  </si>
  <si>
    <t>Phosphate</t>
  </si>
  <si>
    <t>1,2,3</t>
  </si>
  <si>
    <t>Cabral</t>
  </si>
  <si>
    <t>13,14</t>
  </si>
  <si>
    <t>15,16</t>
  </si>
  <si>
    <t>17,18</t>
  </si>
  <si>
    <t xml:space="preserve">Notes </t>
  </si>
  <si>
    <t xml:space="preserve">used just the seawater from each individual day, did not average all the days together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</si>
</sst>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292C-CFA5-8D4A-92BB-C3E98D032D28}">
  <dimension ref="A1:I127"/>
  <sheetViews>
    <sheetView tabSelected="1" workbookViewId="0">
      <selection activeCell="H1" sqref="H1"/>
    </sheetView>
  </sheetViews>
  <sheetFormatPr baseColWidth="10" defaultRowHeight="16" x14ac:dyDescent="0.2"/>
  <cols>
    <col min="1" max="1" width="14.5" customWidth="1"/>
    <col min="7" max="7" width="19.1640625" customWidth="1"/>
    <col min="8" max="8" width="36.1640625" customWidth="1"/>
    <col min="9" max="9" width="71.83203125" customWidth="1"/>
  </cols>
  <sheetData>
    <row r="1" spans="1:9" x14ac:dyDescent="0.2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I1" t="s">
        <v>17</v>
      </c>
    </row>
    <row r="2" spans="1:9" x14ac:dyDescent="0.2">
      <c r="A2">
        <v>0</v>
      </c>
      <c r="B2" t="s">
        <v>5</v>
      </c>
      <c r="C2">
        <v>1</v>
      </c>
      <c r="D2" t="s">
        <v>12</v>
      </c>
      <c r="E2" t="s">
        <v>10</v>
      </c>
      <c r="F2" s="4">
        <v>2.52</v>
      </c>
      <c r="G2" s="4">
        <f>0*(42.49)+1*(2.52)</f>
        <v>2.52</v>
      </c>
      <c r="I2" t="s">
        <v>18</v>
      </c>
    </row>
    <row r="3" spans="1:9" x14ac:dyDescent="0.2">
      <c r="A3">
        <v>0.01</v>
      </c>
      <c r="B3" t="s">
        <v>5</v>
      </c>
      <c r="C3">
        <v>1</v>
      </c>
      <c r="D3" t="s">
        <v>12</v>
      </c>
      <c r="E3" t="s">
        <v>10</v>
      </c>
      <c r="F3">
        <v>4.67</v>
      </c>
      <c r="G3" s="2">
        <f>0.0001*(42.49)+0.9999*(2.52)</f>
        <v>2.523997</v>
      </c>
    </row>
    <row r="4" spans="1:9" x14ac:dyDescent="0.2">
      <c r="A4">
        <v>0.03</v>
      </c>
      <c r="B4" t="s">
        <v>5</v>
      </c>
      <c r="C4">
        <v>1</v>
      </c>
      <c r="D4" t="s">
        <v>12</v>
      </c>
      <c r="E4" t="s">
        <v>10</v>
      </c>
      <c r="F4">
        <v>3.03</v>
      </c>
      <c r="G4" s="2">
        <f>0.0003*(42.49)+0.9997*(2.52)</f>
        <v>2.5319910000000001</v>
      </c>
    </row>
    <row r="5" spans="1:9" x14ac:dyDescent="0.2">
      <c r="A5">
        <v>0.05</v>
      </c>
      <c r="B5" t="s">
        <v>5</v>
      </c>
      <c r="C5">
        <v>1</v>
      </c>
      <c r="D5" t="s">
        <v>12</v>
      </c>
      <c r="E5" t="s">
        <v>10</v>
      </c>
      <c r="F5">
        <v>1.87</v>
      </c>
      <c r="G5" s="3">
        <f>0.0005*(42.49)+0.9995*(2.52)</f>
        <v>2.5399850000000002</v>
      </c>
    </row>
    <row r="6" spans="1:9" x14ac:dyDescent="0.2">
      <c r="A6">
        <v>0.1</v>
      </c>
      <c r="B6" t="s">
        <v>5</v>
      </c>
      <c r="C6">
        <v>1</v>
      </c>
      <c r="D6" t="s">
        <v>12</v>
      </c>
      <c r="E6" t="s">
        <v>10</v>
      </c>
      <c r="F6">
        <v>2.5</v>
      </c>
      <c r="G6" s="4">
        <f>0.001*(42.49)+0.999*(2.52)</f>
        <v>2.5599699999999999</v>
      </c>
    </row>
    <row r="7" spans="1:9" x14ac:dyDescent="0.2">
      <c r="A7">
        <v>0.5</v>
      </c>
      <c r="B7" t="s">
        <v>5</v>
      </c>
      <c r="C7">
        <v>1</v>
      </c>
      <c r="D7" t="s">
        <v>12</v>
      </c>
      <c r="E7" t="s">
        <v>10</v>
      </c>
      <c r="F7">
        <v>2.23</v>
      </c>
      <c r="G7" s="3">
        <f>0.005*(42.49)+0.995*(2.52)</f>
        <v>2.7198500000000001</v>
      </c>
    </row>
    <row r="8" spans="1:9" x14ac:dyDescent="0.2">
      <c r="A8">
        <v>1</v>
      </c>
      <c r="B8" t="s">
        <v>5</v>
      </c>
      <c r="C8">
        <v>1</v>
      </c>
      <c r="D8" t="s">
        <v>12</v>
      </c>
      <c r="E8" t="s">
        <v>10</v>
      </c>
      <c r="F8">
        <v>2.58</v>
      </c>
      <c r="G8" s="3">
        <f>0.01*(42.49)+0.99*(2.52)</f>
        <v>2.9197000000000002</v>
      </c>
    </row>
    <row r="9" spans="1:9" x14ac:dyDescent="0.2">
      <c r="A9">
        <v>2</v>
      </c>
      <c r="B9" t="s">
        <v>5</v>
      </c>
      <c r="C9">
        <v>1</v>
      </c>
      <c r="D9" t="s">
        <v>12</v>
      </c>
      <c r="E9" t="s">
        <v>10</v>
      </c>
      <c r="F9">
        <v>2.78</v>
      </c>
      <c r="G9" s="3">
        <f>0.02*(42.49)+0.98*(2.52)</f>
        <v>3.3193999999999999</v>
      </c>
    </row>
    <row r="10" spans="1:9" x14ac:dyDescent="0.2">
      <c r="A10">
        <v>4</v>
      </c>
      <c r="B10" t="s">
        <v>5</v>
      </c>
      <c r="C10">
        <v>1</v>
      </c>
      <c r="D10" t="s">
        <v>12</v>
      </c>
      <c r="E10" t="s">
        <v>10</v>
      </c>
      <c r="F10">
        <v>3.21</v>
      </c>
      <c r="G10" s="3">
        <f>0.04*(42.49)+0.96*(2.52)</f>
        <v>4.1188000000000002</v>
      </c>
    </row>
    <row r="11" spans="1:9" x14ac:dyDescent="0.2">
      <c r="A11">
        <v>0</v>
      </c>
      <c r="B11" t="s">
        <v>5</v>
      </c>
      <c r="C11">
        <v>2</v>
      </c>
      <c r="D11" s="1">
        <v>4</v>
      </c>
      <c r="E11" t="s">
        <v>10</v>
      </c>
      <c r="F11" s="4">
        <v>0.99</v>
      </c>
      <c r="G11" s="4">
        <f>0*(42.49)+1*(0.99)</f>
        <v>0.99</v>
      </c>
    </row>
    <row r="12" spans="1:9" x14ac:dyDescent="0.2">
      <c r="A12">
        <v>0.01</v>
      </c>
      <c r="B12" t="s">
        <v>5</v>
      </c>
      <c r="C12">
        <v>2</v>
      </c>
      <c r="D12" s="1">
        <v>4</v>
      </c>
      <c r="E12" t="s">
        <v>10</v>
      </c>
      <c r="F12">
        <v>3.26</v>
      </c>
      <c r="G12" s="2">
        <f>0.0001*(42.49)+0.9999*(0.99)</f>
        <v>0.99414999999999998</v>
      </c>
    </row>
    <row r="13" spans="1:9" x14ac:dyDescent="0.2">
      <c r="A13">
        <v>0.03</v>
      </c>
      <c r="B13" t="s">
        <v>5</v>
      </c>
      <c r="C13">
        <v>2</v>
      </c>
      <c r="D13" s="1">
        <v>4</v>
      </c>
      <c r="E13" t="s">
        <v>10</v>
      </c>
      <c r="F13">
        <v>2.63</v>
      </c>
      <c r="G13" s="2">
        <f>0.0003*(42.49)+0.9997*(0.99)</f>
        <v>1.0024500000000001</v>
      </c>
    </row>
    <row r="14" spans="1:9" x14ac:dyDescent="0.2">
      <c r="A14">
        <v>0.05</v>
      </c>
      <c r="B14" t="s">
        <v>5</v>
      </c>
      <c r="C14">
        <v>2</v>
      </c>
      <c r="D14" s="1">
        <v>4</v>
      </c>
      <c r="E14" t="s">
        <v>10</v>
      </c>
      <c r="F14">
        <v>1.63</v>
      </c>
      <c r="G14" s="2">
        <f>0.0005*(42.49)+0.9995*(0.99)</f>
        <v>1.01075</v>
      </c>
    </row>
    <row r="15" spans="1:9" x14ac:dyDescent="0.2">
      <c r="A15">
        <v>0.1</v>
      </c>
      <c r="B15" t="s">
        <v>5</v>
      </c>
      <c r="C15">
        <v>2</v>
      </c>
      <c r="D15" s="1">
        <v>4</v>
      </c>
      <c r="E15" t="s">
        <v>10</v>
      </c>
      <c r="F15">
        <v>3.14</v>
      </c>
      <c r="G15" s="2">
        <f>0.001*(42.49)+0.999*(0.99)</f>
        <v>1.0314999999999999</v>
      </c>
    </row>
    <row r="16" spans="1:9" x14ac:dyDescent="0.2">
      <c r="A16">
        <v>0.5</v>
      </c>
      <c r="B16" t="s">
        <v>5</v>
      </c>
      <c r="C16">
        <v>2</v>
      </c>
      <c r="D16" s="1">
        <v>4</v>
      </c>
      <c r="E16" t="s">
        <v>10</v>
      </c>
      <c r="F16">
        <v>2.84</v>
      </c>
      <c r="G16" s="2">
        <f>0.005*(42.49)+0.995*(0.99)</f>
        <v>1.1975</v>
      </c>
    </row>
    <row r="17" spans="1:7" x14ac:dyDescent="0.2">
      <c r="A17">
        <v>1</v>
      </c>
      <c r="B17" t="s">
        <v>5</v>
      </c>
      <c r="C17">
        <v>2</v>
      </c>
      <c r="D17" s="1">
        <v>4</v>
      </c>
      <c r="E17" t="s">
        <v>10</v>
      </c>
      <c r="F17">
        <v>1.08</v>
      </c>
      <c r="G17" s="3">
        <f>0.01*(42.49)+0.99*(0.99)</f>
        <v>1.405</v>
      </c>
    </row>
    <row r="18" spans="1:7" x14ac:dyDescent="0.2">
      <c r="A18">
        <v>2</v>
      </c>
      <c r="B18" t="s">
        <v>5</v>
      </c>
      <c r="C18">
        <v>2</v>
      </c>
      <c r="D18" s="1">
        <v>4</v>
      </c>
      <c r="E18" t="s">
        <v>10</v>
      </c>
      <c r="F18">
        <v>3.54</v>
      </c>
      <c r="G18" s="2">
        <f>0.02*(42.49)+0.98*(0.99)</f>
        <v>1.82</v>
      </c>
    </row>
    <row r="19" spans="1:7" x14ac:dyDescent="0.2">
      <c r="A19">
        <v>4</v>
      </c>
      <c r="B19" t="s">
        <v>5</v>
      </c>
      <c r="C19">
        <v>2</v>
      </c>
      <c r="D19" s="1">
        <v>4</v>
      </c>
      <c r="E19" t="s">
        <v>10</v>
      </c>
      <c r="F19">
        <v>4.47</v>
      </c>
      <c r="G19" s="2">
        <f>0.04*(42.49)+0.96*(0.99)</f>
        <v>2.6500000000000004</v>
      </c>
    </row>
    <row r="20" spans="1:7" x14ac:dyDescent="0.2">
      <c r="A20">
        <v>0</v>
      </c>
      <c r="B20" t="s">
        <v>5</v>
      </c>
      <c r="C20">
        <v>3</v>
      </c>
      <c r="D20" t="s">
        <v>8</v>
      </c>
      <c r="E20" t="s">
        <v>10</v>
      </c>
      <c r="F20" s="4">
        <v>0.48</v>
      </c>
      <c r="G20" s="4">
        <f>0*(42.49)+1*(0.48)</f>
        <v>0.48</v>
      </c>
    </row>
    <row r="21" spans="1:7" x14ac:dyDescent="0.2">
      <c r="A21">
        <v>0.01</v>
      </c>
      <c r="B21" t="s">
        <v>5</v>
      </c>
      <c r="C21">
        <v>3</v>
      </c>
      <c r="D21" t="s">
        <v>8</v>
      </c>
      <c r="E21" t="s">
        <v>10</v>
      </c>
      <c r="F21">
        <v>0.52</v>
      </c>
      <c r="G21" s="2">
        <f>0.0001*(42.49)+0.9999*(0.48)</f>
        <v>0.48420099999999999</v>
      </c>
    </row>
    <row r="22" spans="1:7" x14ac:dyDescent="0.2">
      <c r="A22">
        <v>0.03</v>
      </c>
      <c r="B22" t="s">
        <v>5</v>
      </c>
      <c r="C22">
        <v>3</v>
      </c>
      <c r="D22" t="s">
        <v>8</v>
      </c>
      <c r="E22" t="s">
        <v>10</v>
      </c>
      <c r="F22">
        <v>1.79</v>
      </c>
      <c r="G22" s="2">
        <f>0.0003*(42.49)+0.9997*(0.48)</f>
        <v>0.49260300000000001</v>
      </c>
    </row>
    <row r="23" spans="1:7" x14ac:dyDescent="0.2">
      <c r="A23">
        <v>0.05</v>
      </c>
      <c r="B23" t="s">
        <v>5</v>
      </c>
      <c r="C23">
        <v>3</v>
      </c>
      <c r="D23" t="s">
        <v>8</v>
      </c>
      <c r="E23" t="s">
        <v>10</v>
      </c>
      <c r="F23">
        <v>0.28000000000000003</v>
      </c>
      <c r="G23" s="3">
        <f>0.0005*(42.49)+0.9995*(0.48)</f>
        <v>0.50100500000000003</v>
      </c>
    </row>
    <row r="24" spans="1:7" x14ac:dyDescent="0.2">
      <c r="A24">
        <v>0.1</v>
      </c>
      <c r="B24" t="s">
        <v>5</v>
      </c>
      <c r="C24">
        <v>3</v>
      </c>
      <c r="D24" t="s">
        <v>8</v>
      </c>
      <c r="E24" t="s">
        <v>10</v>
      </c>
      <c r="F24">
        <v>1.32</v>
      </c>
      <c r="G24" s="2">
        <f>0.001*(42.49)+0.999*(0.48)</f>
        <v>0.52200999999999997</v>
      </c>
    </row>
    <row r="25" spans="1:7" x14ac:dyDescent="0.2">
      <c r="A25">
        <v>0.5</v>
      </c>
      <c r="B25" t="s">
        <v>5</v>
      </c>
      <c r="C25">
        <v>3</v>
      </c>
      <c r="D25" t="s">
        <v>8</v>
      </c>
      <c r="E25" t="s">
        <v>10</v>
      </c>
      <c r="F25">
        <v>0.28999999999999998</v>
      </c>
      <c r="G25" s="3">
        <f>0.005*(42.49)+0.995*(0.48)</f>
        <v>0.69005000000000005</v>
      </c>
    </row>
    <row r="26" spans="1:7" x14ac:dyDescent="0.2">
      <c r="A26">
        <v>1</v>
      </c>
      <c r="B26" t="s">
        <v>5</v>
      </c>
      <c r="C26">
        <v>3</v>
      </c>
      <c r="D26" t="s">
        <v>8</v>
      </c>
      <c r="E26" t="s">
        <v>10</v>
      </c>
      <c r="F26">
        <v>3.05</v>
      </c>
      <c r="G26" s="2">
        <f>0.01*(42.49)+0.99*(0.48)</f>
        <v>0.90010000000000001</v>
      </c>
    </row>
    <row r="27" spans="1:7" x14ac:dyDescent="0.2">
      <c r="A27">
        <v>2</v>
      </c>
      <c r="B27" t="s">
        <v>5</v>
      </c>
      <c r="C27">
        <v>3</v>
      </c>
      <c r="D27" t="s">
        <v>8</v>
      </c>
      <c r="E27" t="s">
        <v>10</v>
      </c>
      <c r="F27">
        <v>1.02</v>
      </c>
      <c r="G27" s="3">
        <f>0.02*(42.49)+0.98*(0.48)</f>
        <v>1.3202</v>
      </c>
    </row>
    <row r="28" spans="1:7" x14ac:dyDescent="0.2">
      <c r="A28">
        <v>4</v>
      </c>
      <c r="B28" t="s">
        <v>5</v>
      </c>
      <c r="C28">
        <v>3</v>
      </c>
      <c r="D28" t="s">
        <v>8</v>
      </c>
      <c r="E28" t="s">
        <v>10</v>
      </c>
      <c r="F28">
        <v>3.24</v>
      </c>
      <c r="G28" s="2">
        <f>0.04*(42.49)+0.96*(0.48)</f>
        <v>2.1604000000000001</v>
      </c>
    </row>
    <row r="29" spans="1:7" x14ac:dyDescent="0.2">
      <c r="A29">
        <v>0</v>
      </c>
      <c r="B29" t="s">
        <v>5</v>
      </c>
      <c r="C29">
        <v>4</v>
      </c>
      <c r="D29" t="s">
        <v>9</v>
      </c>
      <c r="E29" t="s">
        <v>10</v>
      </c>
      <c r="F29" s="4">
        <v>0.6</v>
      </c>
      <c r="G29" s="4">
        <f>0*(42.49)+1*(0.6)</f>
        <v>0.6</v>
      </c>
    </row>
    <row r="30" spans="1:7" x14ac:dyDescent="0.2">
      <c r="A30">
        <v>0.01</v>
      </c>
      <c r="B30" t="s">
        <v>5</v>
      </c>
      <c r="C30">
        <v>4</v>
      </c>
      <c r="D30" t="s">
        <v>9</v>
      </c>
      <c r="E30" t="s">
        <v>10</v>
      </c>
      <c r="F30">
        <v>0.72</v>
      </c>
      <c r="G30" s="2">
        <f>0.0001*(42.49)+0.9999*(0.6)</f>
        <v>0.60418899999999998</v>
      </c>
    </row>
    <row r="31" spans="1:7" x14ac:dyDescent="0.2">
      <c r="A31">
        <v>0.03</v>
      </c>
      <c r="B31" t="s">
        <v>5</v>
      </c>
      <c r="C31">
        <v>4</v>
      </c>
      <c r="D31" t="s">
        <v>9</v>
      </c>
      <c r="E31" t="s">
        <v>10</v>
      </c>
      <c r="F31">
        <v>0.83</v>
      </c>
      <c r="G31" s="2">
        <f>0.0003*(42.49)+0.9997*(0.6)</f>
        <v>0.61256699999999997</v>
      </c>
    </row>
    <row r="32" spans="1:7" x14ac:dyDescent="0.2">
      <c r="A32">
        <v>0.05</v>
      </c>
      <c r="B32" t="s">
        <v>5</v>
      </c>
      <c r="C32">
        <v>4</v>
      </c>
      <c r="D32" t="s">
        <v>9</v>
      </c>
      <c r="E32" t="s">
        <v>10</v>
      </c>
      <c r="F32">
        <v>0.47</v>
      </c>
      <c r="G32" s="3">
        <f>0.0005*(42.49)+0.9995*(0.6)</f>
        <v>0.62094499999999997</v>
      </c>
    </row>
    <row r="33" spans="1:7" x14ac:dyDescent="0.2">
      <c r="A33">
        <v>0.1</v>
      </c>
      <c r="B33" t="s">
        <v>5</v>
      </c>
      <c r="C33">
        <v>4</v>
      </c>
      <c r="D33" t="s">
        <v>9</v>
      </c>
      <c r="E33" t="s">
        <v>10</v>
      </c>
      <c r="F33">
        <v>0.7</v>
      </c>
      <c r="G33" s="2">
        <f>0.001*(42.49)+0.999*(0.6)</f>
        <v>0.64188999999999996</v>
      </c>
    </row>
    <row r="34" spans="1:7" x14ac:dyDescent="0.2">
      <c r="A34">
        <v>0.5</v>
      </c>
      <c r="B34" t="s">
        <v>5</v>
      </c>
      <c r="C34">
        <v>4</v>
      </c>
      <c r="D34" t="s">
        <v>9</v>
      </c>
      <c r="E34" t="s">
        <v>10</v>
      </c>
      <c r="F34">
        <v>0.76</v>
      </c>
      <c r="G34" s="3">
        <f>0.005*(42.49)+0.995*(0.6)</f>
        <v>0.80945</v>
      </c>
    </row>
    <row r="35" spans="1:7" x14ac:dyDescent="0.2">
      <c r="A35">
        <v>1</v>
      </c>
      <c r="B35" t="s">
        <v>5</v>
      </c>
      <c r="C35">
        <v>4</v>
      </c>
      <c r="D35" t="s">
        <v>9</v>
      </c>
      <c r="E35" t="s">
        <v>10</v>
      </c>
      <c r="F35">
        <v>0.86</v>
      </c>
      <c r="G35" s="3">
        <f>0.01*(42.49)+0.99*(0.6)</f>
        <v>1.0188999999999999</v>
      </c>
    </row>
    <row r="36" spans="1:7" x14ac:dyDescent="0.2">
      <c r="A36">
        <v>2</v>
      </c>
      <c r="B36" t="s">
        <v>5</v>
      </c>
      <c r="C36">
        <v>4</v>
      </c>
      <c r="D36" t="s">
        <v>9</v>
      </c>
      <c r="E36" t="s">
        <v>10</v>
      </c>
      <c r="F36">
        <v>1.1299999999999999</v>
      </c>
      <c r="G36" s="3">
        <f>0.02*(42.49)+0.98*(0.6)</f>
        <v>1.4378000000000002</v>
      </c>
    </row>
    <row r="37" spans="1:7" x14ac:dyDescent="0.2">
      <c r="A37">
        <v>4</v>
      </c>
      <c r="B37" t="s">
        <v>5</v>
      </c>
      <c r="C37">
        <v>4</v>
      </c>
      <c r="D37" t="s">
        <v>9</v>
      </c>
      <c r="E37" t="s">
        <v>10</v>
      </c>
      <c r="F37">
        <v>2.0499999999999998</v>
      </c>
      <c r="G37" s="3">
        <f>0.04*(42.49)+0.96*(0.6)</f>
        <v>2.2756000000000003</v>
      </c>
    </row>
    <row r="38" spans="1:7" x14ac:dyDescent="0.2">
      <c r="A38">
        <v>0</v>
      </c>
      <c r="B38" t="s">
        <v>5</v>
      </c>
      <c r="C38">
        <v>1</v>
      </c>
      <c r="D38" t="s">
        <v>12</v>
      </c>
      <c r="E38" t="s">
        <v>11</v>
      </c>
      <c r="F38" s="4">
        <v>0.03</v>
      </c>
      <c r="G38" s="4">
        <f>0*(2.5)+1*(0.03)</f>
        <v>0.03</v>
      </c>
    </row>
    <row r="39" spans="1:7" x14ac:dyDescent="0.2">
      <c r="A39">
        <v>0.01</v>
      </c>
      <c r="B39" t="s">
        <v>5</v>
      </c>
      <c r="C39">
        <v>1</v>
      </c>
      <c r="D39" t="s">
        <v>12</v>
      </c>
      <c r="E39" t="s">
        <v>11</v>
      </c>
      <c r="F39">
        <v>0.06</v>
      </c>
      <c r="G39" s="2">
        <f>0.0001*(2.5)+0.9999*(0.03)</f>
        <v>3.0247E-2</v>
      </c>
    </row>
    <row r="40" spans="1:7" x14ac:dyDescent="0.2">
      <c r="A40">
        <v>0.03</v>
      </c>
      <c r="B40" t="s">
        <v>5</v>
      </c>
      <c r="C40">
        <v>1</v>
      </c>
      <c r="D40" t="s">
        <v>12</v>
      </c>
      <c r="E40" t="s">
        <v>11</v>
      </c>
      <c r="F40">
        <v>7.0000000000000007E-2</v>
      </c>
      <c r="G40" s="2">
        <f>0.0003*(2.5)+0.9997*(0.03)</f>
        <v>3.0741000000000001E-2</v>
      </c>
    </row>
    <row r="41" spans="1:7" x14ac:dyDescent="0.2">
      <c r="A41">
        <v>0.05</v>
      </c>
      <c r="B41" t="s">
        <v>5</v>
      </c>
      <c r="C41">
        <v>1</v>
      </c>
      <c r="D41" t="s">
        <v>12</v>
      </c>
      <c r="E41" t="s">
        <v>11</v>
      </c>
      <c r="F41">
        <v>0.08</v>
      </c>
      <c r="G41" s="2">
        <f>0.0005*(2.5)+0.9995*(0.03)</f>
        <v>3.1235000000000002E-2</v>
      </c>
    </row>
    <row r="42" spans="1:7" x14ac:dyDescent="0.2">
      <c r="A42">
        <v>0.1</v>
      </c>
      <c r="B42" t="s">
        <v>5</v>
      </c>
      <c r="C42">
        <v>1</v>
      </c>
      <c r="D42" t="s">
        <v>12</v>
      </c>
      <c r="E42" t="s">
        <v>11</v>
      </c>
      <c r="F42">
        <v>0.05</v>
      </c>
      <c r="G42" s="2">
        <f>0.001*(2.5)+0.999*(0.03)</f>
        <v>3.2469999999999999E-2</v>
      </c>
    </row>
    <row r="43" spans="1:7" x14ac:dyDescent="0.2">
      <c r="A43">
        <v>0.5</v>
      </c>
      <c r="B43" t="s">
        <v>5</v>
      </c>
      <c r="C43">
        <v>1</v>
      </c>
      <c r="D43" t="s">
        <v>12</v>
      </c>
      <c r="E43" t="s">
        <v>11</v>
      </c>
      <c r="F43">
        <v>0.05</v>
      </c>
      <c r="G43" s="2">
        <f>0.005*(2.5)+0.995*(0.03)</f>
        <v>4.2349999999999999E-2</v>
      </c>
    </row>
    <row r="44" spans="1:7" x14ac:dyDescent="0.2">
      <c r="A44">
        <v>1</v>
      </c>
      <c r="B44" t="s">
        <v>5</v>
      </c>
      <c r="C44">
        <v>1</v>
      </c>
      <c r="D44" t="s">
        <v>12</v>
      </c>
      <c r="E44" t="s">
        <v>11</v>
      </c>
      <c r="F44">
        <v>7.0000000000000007E-2</v>
      </c>
      <c r="G44" s="2">
        <f>0.01*(2.5)+0.99*(0.03)</f>
        <v>5.4699999999999999E-2</v>
      </c>
    </row>
    <row r="45" spans="1:7" x14ac:dyDescent="0.2">
      <c r="A45">
        <v>2</v>
      </c>
      <c r="B45" t="s">
        <v>5</v>
      </c>
      <c r="C45">
        <v>1</v>
      </c>
      <c r="D45" t="s">
        <v>12</v>
      </c>
      <c r="E45" t="s">
        <v>11</v>
      </c>
      <c r="F45">
        <v>0.09</v>
      </c>
      <c r="G45" s="2">
        <f>0.02*(2.5)+0.98*(0.03)</f>
        <v>7.9399999999999998E-2</v>
      </c>
    </row>
    <row r="46" spans="1:7" x14ac:dyDescent="0.2">
      <c r="A46">
        <v>4</v>
      </c>
      <c r="B46" t="s">
        <v>5</v>
      </c>
      <c r="C46">
        <v>1</v>
      </c>
      <c r="D46" t="s">
        <v>12</v>
      </c>
      <c r="E46" t="s">
        <v>11</v>
      </c>
      <c r="F46">
        <v>0.13</v>
      </c>
      <c r="G46" s="2">
        <f>0.04*(2.5)+0.96*(0.03)</f>
        <v>0.1288</v>
      </c>
    </row>
    <row r="47" spans="1:7" x14ac:dyDescent="0.2">
      <c r="A47">
        <v>0</v>
      </c>
      <c r="B47" t="s">
        <v>5</v>
      </c>
      <c r="C47">
        <v>2</v>
      </c>
      <c r="D47" s="1">
        <v>4</v>
      </c>
      <c r="E47" t="s">
        <v>11</v>
      </c>
      <c r="F47" s="4">
        <v>0.05</v>
      </c>
      <c r="G47" s="4">
        <f>0*(2.5)+1*(0.05)</f>
        <v>0.05</v>
      </c>
    </row>
    <row r="48" spans="1:7" x14ac:dyDescent="0.2">
      <c r="A48">
        <v>0.01</v>
      </c>
      <c r="B48" t="s">
        <v>5</v>
      </c>
      <c r="C48">
        <v>2</v>
      </c>
      <c r="D48" s="1">
        <v>4</v>
      </c>
      <c r="E48" t="s">
        <v>11</v>
      </c>
      <c r="F48">
        <v>7.0000000000000007E-2</v>
      </c>
      <c r="G48" s="2">
        <f>0.0001*(2.5)+0.9999*(0.05)</f>
        <v>5.0245000000000005E-2</v>
      </c>
    </row>
    <row r="49" spans="1:7" x14ac:dyDescent="0.2">
      <c r="A49">
        <v>0.03</v>
      </c>
      <c r="B49" t="s">
        <v>5</v>
      </c>
      <c r="C49">
        <v>2</v>
      </c>
      <c r="D49" s="1">
        <v>4</v>
      </c>
      <c r="E49" t="s">
        <v>11</v>
      </c>
      <c r="F49">
        <v>0.03</v>
      </c>
      <c r="G49" s="3">
        <f>0.0003*(2.5)+0.9997*(0.05)</f>
        <v>5.0735000000000002E-2</v>
      </c>
    </row>
    <row r="50" spans="1:7" x14ac:dyDescent="0.2">
      <c r="A50">
        <v>0.05</v>
      </c>
      <c r="B50" t="s">
        <v>5</v>
      </c>
      <c r="C50">
        <v>2</v>
      </c>
      <c r="D50" s="1">
        <v>4</v>
      </c>
      <c r="E50" t="s">
        <v>11</v>
      </c>
      <c r="F50">
        <v>0.06</v>
      </c>
      <c r="G50" s="2">
        <f>0.0005*(2.5)+0.9995*(0.05)</f>
        <v>5.1225000000000007E-2</v>
      </c>
    </row>
    <row r="51" spans="1:7" x14ac:dyDescent="0.2">
      <c r="A51">
        <v>0.1</v>
      </c>
      <c r="B51" t="s">
        <v>5</v>
      </c>
      <c r="C51">
        <v>2</v>
      </c>
      <c r="D51" s="1">
        <v>4</v>
      </c>
      <c r="E51" t="s">
        <v>11</v>
      </c>
      <c r="F51">
        <v>0.03</v>
      </c>
      <c r="G51" s="3">
        <f>0.001*(2.5)+0.999*(0.05)</f>
        <v>5.2450000000000004E-2</v>
      </c>
    </row>
    <row r="52" spans="1:7" x14ac:dyDescent="0.2">
      <c r="A52">
        <v>0.5</v>
      </c>
      <c r="B52" t="s">
        <v>5</v>
      </c>
      <c r="C52">
        <v>2</v>
      </c>
      <c r="D52" s="1">
        <v>4</v>
      </c>
      <c r="E52" t="s">
        <v>11</v>
      </c>
      <c r="F52">
        <v>0.02</v>
      </c>
      <c r="G52" s="3">
        <f>0.005*(2.5)+0.995*(0.05)</f>
        <v>6.225E-2</v>
      </c>
    </row>
    <row r="53" spans="1:7" x14ac:dyDescent="0.2">
      <c r="A53">
        <v>1</v>
      </c>
      <c r="B53" t="s">
        <v>5</v>
      </c>
      <c r="C53">
        <v>2</v>
      </c>
      <c r="D53" s="1">
        <v>4</v>
      </c>
      <c r="E53" t="s">
        <v>11</v>
      </c>
      <c r="F53">
        <v>0.04</v>
      </c>
      <c r="G53" s="3">
        <f>0.01*(2.5)+0.99*(0.05)</f>
        <v>7.4500000000000011E-2</v>
      </c>
    </row>
    <row r="54" spans="1:7" x14ac:dyDescent="0.2">
      <c r="A54">
        <v>2</v>
      </c>
      <c r="B54" t="s">
        <v>5</v>
      </c>
      <c r="C54">
        <v>2</v>
      </c>
      <c r="D54" s="1">
        <v>4</v>
      </c>
      <c r="E54" t="s">
        <v>11</v>
      </c>
      <c r="F54">
        <v>7.0000000000000007E-2</v>
      </c>
      <c r="G54" s="3">
        <f>0.02*(2.5)+0.98*(0.05)</f>
        <v>9.9000000000000005E-2</v>
      </c>
    </row>
    <row r="55" spans="1:7" x14ac:dyDescent="0.2">
      <c r="A55">
        <v>4</v>
      </c>
      <c r="B55" t="s">
        <v>5</v>
      </c>
      <c r="C55">
        <v>2</v>
      </c>
      <c r="D55" s="1">
        <v>4</v>
      </c>
      <c r="E55" t="s">
        <v>11</v>
      </c>
      <c r="F55">
        <v>1.07</v>
      </c>
      <c r="G55" s="2">
        <f>0.04*(2.5)+0.96*(0.05)</f>
        <v>0.14800000000000002</v>
      </c>
    </row>
    <row r="56" spans="1:7" x14ac:dyDescent="0.2">
      <c r="A56">
        <v>0</v>
      </c>
      <c r="B56" t="s">
        <v>5</v>
      </c>
      <c r="C56">
        <v>3</v>
      </c>
      <c r="D56" t="s">
        <v>8</v>
      </c>
      <c r="E56" t="s">
        <v>11</v>
      </c>
      <c r="F56" s="4">
        <v>0.1</v>
      </c>
      <c r="G56" s="4">
        <f>0*(2.5)+1*(0.1)</f>
        <v>0.1</v>
      </c>
    </row>
    <row r="57" spans="1:7" x14ac:dyDescent="0.2">
      <c r="A57">
        <v>0.01</v>
      </c>
      <c r="B57" t="s">
        <v>5</v>
      </c>
      <c r="C57">
        <v>3</v>
      </c>
      <c r="D57" t="s">
        <v>8</v>
      </c>
      <c r="E57" t="s">
        <v>11</v>
      </c>
      <c r="F57">
        <v>0.04</v>
      </c>
      <c r="G57" s="3">
        <f>0.0001*(2.5)+0.9999*(0.1)</f>
        <v>0.10024000000000001</v>
      </c>
    </row>
    <row r="58" spans="1:7" x14ac:dyDescent="0.2">
      <c r="A58">
        <v>0.03</v>
      </c>
      <c r="B58" t="s">
        <v>5</v>
      </c>
      <c r="C58">
        <v>3</v>
      </c>
      <c r="D58" t="s">
        <v>8</v>
      </c>
      <c r="E58" t="s">
        <v>11</v>
      </c>
      <c r="F58">
        <v>0.04</v>
      </c>
      <c r="G58" s="3">
        <f>0.0003*(2.5)+0.9997*(0.1)</f>
        <v>0.10072</v>
      </c>
    </row>
    <row r="59" spans="1:7" x14ac:dyDescent="0.2">
      <c r="A59">
        <v>0.05</v>
      </c>
      <c r="B59" t="s">
        <v>5</v>
      </c>
      <c r="C59">
        <v>3</v>
      </c>
      <c r="D59" t="s">
        <v>8</v>
      </c>
      <c r="E59" t="s">
        <v>11</v>
      </c>
      <c r="F59">
        <v>0.04</v>
      </c>
      <c r="G59" s="3">
        <f>0.0005*(2.5)+0.9995*(0.1)</f>
        <v>0.10120000000000001</v>
      </c>
    </row>
    <row r="60" spans="1:7" x14ac:dyDescent="0.2">
      <c r="A60">
        <v>0.1</v>
      </c>
      <c r="B60" t="s">
        <v>5</v>
      </c>
      <c r="C60">
        <v>3</v>
      </c>
      <c r="D60" t="s">
        <v>8</v>
      </c>
      <c r="E60" t="s">
        <v>11</v>
      </c>
      <c r="F60">
        <v>0.27</v>
      </c>
      <c r="G60" s="3">
        <f>0.001*(2.5)+0.999*(0.1)</f>
        <v>0.1024</v>
      </c>
    </row>
    <row r="61" spans="1:7" x14ac:dyDescent="0.2">
      <c r="A61">
        <v>0.5</v>
      </c>
      <c r="B61" t="s">
        <v>5</v>
      </c>
      <c r="C61">
        <v>3</v>
      </c>
      <c r="D61" t="s">
        <v>8</v>
      </c>
      <c r="E61" t="s">
        <v>11</v>
      </c>
      <c r="F61">
        <v>0.05</v>
      </c>
      <c r="G61" s="3">
        <f>0.005*(2.5)+0.995*(0.1)</f>
        <v>0.112</v>
      </c>
    </row>
    <row r="62" spans="1:7" x14ac:dyDescent="0.2">
      <c r="A62">
        <v>1</v>
      </c>
      <c r="B62" t="s">
        <v>5</v>
      </c>
      <c r="C62">
        <v>3</v>
      </c>
      <c r="D62" t="s">
        <v>8</v>
      </c>
      <c r="E62" t="s">
        <v>11</v>
      </c>
      <c r="F62">
        <v>0.2</v>
      </c>
      <c r="G62" s="3">
        <f>0.01*(2.5)+0.99*(0.1)</f>
        <v>0.124</v>
      </c>
    </row>
    <row r="63" spans="1:7" x14ac:dyDescent="0.2">
      <c r="A63">
        <v>2</v>
      </c>
      <c r="B63" t="s">
        <v>5</v>
      </c>
      <c r="C63">
        <v>3</v>
      </c>
      <c r="D63" t="s">
        <v>8</v>
      </c>
      <c r="E63" t="s">
        <v>11</v>
      </c>
      <c r="F63">
        <v>7.0000000000000007E-2</v>
      </c>
      <c r="G63" s="3">
        <f>0.02*(2.5)+0.98*(0.1)</f>
        <v>0.14800000000000002</v>
      </c>
    </row>
    <row r="64" spans="1:7" x14ac:dyDescent="0.2">
      <c r="A64">
        <v>4</v>
      </c>
      <c r="B64" t="s">
        <v>5</v>
      </c>
      <c r="C64">
        <v>3</v>
      </c>
      <c r="D64" t="s">
        <v>8</v>
      </c>
      <c r="E64" t="s">
        <v>11</v>
      </c>
      <c r="F64">
        <v>7.0000000000000007E-2</v>
      </c>
      <c r="G64" s="3">
        <f>0.04*(2.5)+0.96*(0.1)</f>
        <v>0.19600000000000001</v>
      </c>
    </row>
    <row r="65" spans="1:7" x14ac:dyDescent="0.2">
      <c r="A65">
        <v>0</v>
      </c>
      <c r="B65" t="s">
        <v>5</v>
      </c>
      <c r="C65">
        <v>4</v>
      </c>
      <c r="D65" t="s">
        <v>9</v>
      </c>
      <c r="E65" t="s">
        <v>11</v>
      </c>
      <c r="F65" s="4">
        <v>0.03</v>
      </c>
      <c r="G65" s="4">
        <f>0*(2.5)+1*(0.03)</f>
        <v>0.03</v>
      </c>
    </row>
    <row r="66" spans="1:7" x14ac:dyDescent="0.2">
      <c r="A66">
        <v>0.01</v>
      </c>
      <c r="B66" t="s">
        <v>5</v>
      </c>
      <c r="C66">
        <v>4</v>
      </c>
      <c r="D66" t="s">
        <v>9</v>
      </c>
      <c r="E66" t="s">
        <v>11</v>
      </c>
      <c r="F66">
        <v>0.06</v>
      </c>
      <c r="G66" s="2">
        <f>0.0001*(2.5)+0.9999*(0.03)</f>
        <v>3.0247E-2</v>
      </c>
    </row>
    <row r="67" spans="1:7" x14ac:dyDescent="0.2">
      <c r="A67">
        <v>0.03</v>
      </c>
      <c r="B67" t="s">
        <v>5</v>
      </c>
      <c r="C67">
        <v>4</v>
      </c>
      <c r="D67" t="s">
        <v>9</v>
      </c>
      <c r="E67" t="s">
        <v>11</v>
      </c>
      <c r="F67">
        <v>0.11</v>
      </c>
      <c r="G67" s="2">
        <f>0.0003*(2.5)+0.9997*(0.03)</f>
        <v>3.0741000000000001E-2</v>
      </c>
    </row>
    <row r="68" spans="1:7" x14ac:dyDescent="0.2">
      <c r="A68">
        <v>0.05</v>
      </c>
      <c r="B68" t="s">
        <v>5</v>
      </c>
      <c r="C68">
        <v>4</v>
      </c>
      <c r="D68" t="s">
        <v>9</v>
      </c>
      <c r="E68" t="s">
        <v>11</v>
      </c>
      <c r="F68">
        <v>0.06</v>
      </c>
      <c r="G68" s="2">
        <f>0.0005*(2.5)+0.9995*(0.03)</f>
        <v>3.1235000000000002E-2</v>
      </c>
    </row>
    <row r="69" spans="1:7" x14ac:dyDescent="0.2">
      <c r="A69">
        <v>0.1</v>
      </c>
      <c r="B69" t="s">
        <v>5</v>
      </c>
      <c r="C69">
        <v>4</v>
      </c>
      <c r="D69" t="s">
        <v>9</v>
      </c>
      <c r="E69" t="s">
        <v>11</v>
      </c>
      <c r="F69">
        <v>0.05</v>
      </c>
      <c r="G69" s="2">
        <f>0.001*(2.5)+0.999*(0.03)</f>
        <v>3.2469999999999999E-2</v>
      </c>
    </row>
    <row r="70" spans="1:7" x14ac:dyDescent="0.2">
      <c r="A70">
        <v>0.5</v>
      </c>
      <c r="B70" t="s">
        <v>5</v>
      </c>
      <c r="C70">
        <v>4</v>
      </c>
      <c r="D70" t="s">
        <v>9</v>
      </c>
      <c r="E70" t="s">
        <v>11</v>
      </c>
      <c r="F70">
        <v>0.08</v>
      </c>
      <c r="G70" s="2">
        <f>0.005*(2.5)+0.995*(0.03)</f>
        <v>4.2349999999999999E-2</v>
      </c>
    </row>
    <row r="71" spans="1:7" x14ac:dyDescent="0.2">
      <c r="A71">
        <v>1</v>
      </c>
      <c r="B71" t="s">
        <v>5</v>
      </c>
      <c r="C71">
        <v>4</v>
      </c>
      <c r="D71" t="s">
        <v>9</v>
      </c>
      <c r="E71" t="s">
        <v>11</v>
      </c>
      <c r="F71">
        <v>0.08</v>
      </c>
      <c r="G71" s="2">
        <f>0.01*(2.5)+0.99*(0.03)</f>
        <v>5.4699999999999999E-2</v>
      </c>
    </row>
    <row r="72" spans="1:7" x14ac:dyDescent="0.2">
      <c r="A72">
        <v>2</v>
      </c>
      <c r="B72" t="s">
        <v>5</v>
      </c>
      <c r="C72">
        <v>4</v>
      </c>
      <c r="D72" t="s">
        <v>9</v>
      </c>
      <c r="E72" t="s">
        <v>11</v>
      </c>
      <c r="F72">
        <v>0.09</v>
      </c>
      <c r="G72" s="2">
        <f>0.02*(2.5)+0.98*(0.03)</f>
        <v>7.9399999999999998E-2</v>
      </c>
    </row>
    <row r="73" spans="1:7" x14ac:dyDescent="0.2">
      <c r="A73">
        <v>4</v>
      </c>
      <c r="B73" t="s">
        <v>5</v>
      </c>
      <c r="C73">
        <v>4</v>
      </c>
      <c r="D73" t="s">
        <v>9</v>
      </c>
      <c r="E73" t="s">
        <v>11</v>
      </c>
      <c r="F73">
        <v>0.12</v>
      </c>
      <c r="G73" s="4">
        <f>0.04*(2.5)+0.96*(0.03)</f>
        <v>0.1288</v>
      </c>
    </row>
    <row r="74" spans="1:7" x14ac:dyDescent="0.2">
      <c r="A74">
        <v>0</v>
      </c>
      <c r="B74" t="s">
        <v>13</v>
      </c>
      <c r="C74">
        <v>1</v>
      </c>
      <c r="D74" t="s">
        <v>14</v>
      </c>
      <c r="E74" t="s">
        <v>10</v>
      </c>
      <c r="F74" s="4">
        <v>0.16</v>
      </c>
      <c r="G74" s="4">
        <f>0*(8.22)+1*(0.16)</f>
        <v>0.16</v>
      </c>
    </row>
    <row r="75" spans="1:7" x14ac:dyDescent="0.2">
      <c r="A75">
        <v>0.01</v>
      </c>
      <c r="B75" t="s">
        <v>13</v>
      </c>
      <c r="C75">
        <v>1</v>
      </c>
      <c r="D75" t="s">
        <v>14</v>
      </c>
      <c r="E75" t="s">
        <v>10</v>
      </c>
      <c r="F75">
        <v>1.04</v>
      </c>
      <c r="G75" s="2">
        <f>0.0001*(8.22)+0.9999*(0.16)</f>
        <v>0.160806</v>
      </c>
    </row>
    <row r="76" spans="1:7" x14ac:dyDescent="0.2">
      <c r="A76">
        <v>0.03</v>
      </c>
      <c r="B76" t="s">
        <v>13</v>
      </c>
      <c r="C76">
        <v>1</v>
      </c>
      <c r="D76" t="s">
        <v>14</v>
      </c>
      <c r="E76" t="s">
        <v>10</v>
      </c>
      <c r="F76">
        <v>0.28000000000000003</v>
      </c>
      <c r="G76" s="2">
        <f>0.0003*(8.22)+0.9997*(0.16)</f>
        <v>0.16241800000000001</v>
      </c>
    </row>
    <row r="77" spans="1:7" x14ac:dyDescent="0.2">
      <c r="A77">
        <v>0.05</v>
      </c>
      <c r="B77" t="s">
        <v>13</v>
      </c>
      <c r="C77">
        <v>1</v>
      </c>
      <c r="D77" t="s">
        <v>14</v>
      </c>
      <c r="E77" t="s">
        <v>10</v>
      </c>
      <c r="F77">
        <v>3.25</v>
      </c>
      <c r="G77" s="2">
        <f>0.0005*(8.22)+0.9995*(0.16)</f>
        <v>0.16403000000000001</v>
      </c>
    </row>
    <row r="78" spans="1:7" x14ac:dyDescent="0.2">
      <c r="A78">
        <v>0.1</v>
      </c>
      <c r="B78" t="s">
        <v>13</v>
      </c>
      <c r="C78">
        <v>1</v>
      </c>
      <c r="D78" t="s">
        <v>14</v>
      </c>
      <c r="E78" t="s">
        <v>10</v>
      </c>
      <c r="F78">
        <v>0.17</v>
      </c>
      <c r="G78" s="2">
        <f>0.001*(8.22)+0.999*(0.16)</f>
        <v>0.16806000000000001</v>
      </c>
    </row>
    <row r="79" spans="1:7" x14ac:dyDescent="0.2">
      <c r="A79">
        <v>0.5</v>
      </c>
      <c r="B79" t="s">
        <v>13</v>
      </c>
      <c r="C79">
        <v>1</v>
      </c>
      <c r="D79" t="s">
        <v>14</v>
      </c>
      <c r="E79" t="s">
        <v>10</v>
      </c>
      <c r="F79">
        <v>0.4</v>
      </c>
      <c r="G79" s="2">
        <f>0.005*(8.22)+0.995*(0.16)</f>
        <v>0.20030000000000001</v>
      </c>
    </row>
    <row r="80" spans="1:7" x14ac:dyDescent="0.2">
      <c r="A80">
        <v>1</v>
      </c>
      <c r="B80" t="s">
        <v>13</v>
      </c>
      <c r="C80">
        <v>1</v>
      </c>
      <c r="D80" t="s">
        <v>14</v>
      </c>
      <c r="E80" t="s">
        <v>10</v>
      </c>
      <c r="F80">
        <v>0.06</v>
      </c>
      <c r="G80" s="3">
        <f>0.01*(8.22)+0.99*(0.16)</f>
        <v>0.24060000000000004</v>
      </c>
    </row>
    <row r="81" spans="1:7" x14ac:dyDescent="0.2">
      <c r="A81">
        <v>2</v>
      </c>
      <c r="B81" t="s">
        <v>13</v>
      </c>
      <c r="C81">
        <v>1</v>
      </c>
      <c r="D81" t="s">
        <v>14</v>
      </c>
      <c r="E81" t="s">
        <v>10</v>
      </c>
      <c r="F81">
        <v>0.24</v>
      </c>
      <c r="G81" s="3">
        <f>0.02*(8.22)+0.98*(0.16)</f>
        <v>0.32120000000000004</v>
      </c>
    </row>
    <row r="82" spans="1:7" x14ac:dyDescent="0.2">
      <c r="A82">
        <v>4</v>
      </c>
      <c r="B82" t="s">
        <v>13</v>
      </c>
      <c r="C82">
        <v>1</v>
      </c>
      <c r="D82" t="s">
        <v>14</v>
      </c>
      <c r="E82" t="s">
        <v>10</v>
      </c>
      <c r="F82">
        <v>0.04</v>
      </c>
      <c r="G82" s="4">
        <f>0.04*(8.22)+0.96*(0.16)</f>
        <v>0.48240000000000005</v>
      </c>
    </row>
    <row r="83" spans="1:7" x14ac:dyDescent="0.2">
      <c r="A83">
        <v>0</v>
      </c>
      <c r="B83" t="s">
        <v>13</v>
      </c>
      <c r="C83">
        <v>2</v>
      </c>
      <c r="D83" s="1" t="s">
        <v>15</v>
      </c>
      <c r="E83" t="s">
        <v>10</v>
      </c>
      <c r="F83" s="4">
        <v>0.54</v>
      </c>
      <c r="G83" s="4">
        <f>0*(8.22)+1*(0.54)</f>
        <v>0.54</v>
      </c>
    </row>
    <row r="84" spans="1:7" x14ac:dyDescent="0.2">
      <c r="A84">
        <v>0.01</v>
      </c>
      <c r="B84" t="s">
        <v>13</v>
      </c>
      <c r="C84">
        <v>2</v>
      </c>
      <c r="D84" s="1" t="s">
        <v>15</v>
      </c>
      <c r="E84" t="s">
        <v>10</v>
      </c>
      <c r="F84">
        <v>1.02</v>
      </c>
      <c r="G84" s="3">
        <f>0.0001*(8.22)+0.9999*(0.54)</f>
        <v>0.54076800000000003</v>
      </c>
    </row>
    <row r="85" spans="1:7" x14ac:dyDescent="0.2">
      <c r="A85">
        <v>0.03</v>
      </c>
      <c r="B85" t="s">
        <v>13</v>
      </c>
      <c r="C85">
        <v>2</v>
      </c>
      <c r="D85" s="1" t="s">
        <v>15</v>
      </c>
      <c r="E85" t="s">
        <v>10</v>
      </c>
      <c r="F85">
        <v>1.78</v>
      </c>
      <c r="G85" s="3">
        <f>0.0003*(8.22)+0.9997*(0.54)</f>
        <v>0.54230400000000001</v>
      </c>
    </row>
    <row r="86" spans="1:7" x14ac:dyDescent="0.2">
      <c r="A86">
        <v>0.05</v>
      </c>
      <c r="B86" t="s">
        <v>13</v>
      </c>
      <c r="C86">
        <v>2</v>
      </c>
      <c r="D86" s="1" t="s">
        <v>15</v>
      </c>
      <c r="E86" t="s">
        <v>10</v>
      </c>
      <c r="F86">
        <v>0.14000000000000001</v>
      </c>
      <c r="G86" s="2">
        <f>0.0005*(8.22)+0.9995*(0.54)</f>
        <v>0.54383999999999999</v>
      </c>
    </row>
    <row r="87" spans="1:7" x14ac:dyDescent="0.2">
      <c r="A87">
        <v>0.1</v>
      </c>
      <c r="B87" t="s">
        <v>13</v>
      </c>
      <c r="C87">
        <v>2</v>
      </c>
      <c r="D87" s="1" t="s">
        <v>15</v>
      </c>
      <c r="E87" t="s">
        <v>10</v>
      </c>
      <c r="F87">
        <v>0.45</v>
      </c>
      <c r="G87" s="3">
        <f>0.001*(8.22)+0.999*(0.54)</f>
        <v>0.54768000000000006</v>
      </c>
    </row>
    <row r="88" spans="1:7" x14ac:dyDescent="0.2">
      <c r="A88">
        <v>0.5</v>
      </c>
      <c r="B88" t="s">
        <v>13</v>
      </c>
      <c r="C88">
        <v>2</v>
      </c>
      <c r="D88" s="1" t="s">
        <v>15</v>
      </c>
      <c r="E88" t="s">
        <v>10</v>
      </c>
      <c r="F88">
        <v>0.6</v>
      </c>
      <c r="G88" s="2">
        <f>0.005*(8.22)+0.995*(0.54)</f>
        <v>0.57840000000000003</v>
      </c>
    </row>
    <row r="89" spans="1:7" x14ac:dyDescent="0.2">
      <c r="A89">
        <v>1</v>
      </c>
      <c r="B89" t="s">
        <v>13</v>
      </c>
      <c r="C89">
        <v>2</v>
      </c>
      <c r="D89" s="1" t="s">
        <v>15</v>
      </c>
      <c r="E89" t="s">
        <v>10</v>
      </c>
      <c r="F89">
        <v>0.46</v>
      </c>
      <c r="G89" s="3">
        <f>0.01*(8.22)+0.99*(0.54)</f>
        <v>0.61680000000000013</v>
      </c>
    </row>
    <row r="90" spans="1:7" x14ac:dyDescent="0.2">
      <c r="A90">
        <v>2</v>
      </c>
      <c r="B90" t="s">
        <v>13</v>
      </c>
      <c r="C90">
        <v>2</v>
      </c>
      <c r="D90" s="1" t="s">
        <v>15</v>
      </c>
      <c r="E90" t="s">
        <v>10</v>
      </c>
      <c r="F90">
        <v>0.17</v>
      </c>
      <c r="G90" s="3">
        <f>0.02*(8.22)+0.98*(0.54)</f>
        <v>0.69359999999999999</v>
      </c>
    </row>
    <row r="91" spans="1:7" x14ac:dyDescent="0.2">
      <c r="A91">
        <v>4</v>
      </c>
      <c r="B91" t="s">
        <v>13</v>
      </c>
      <c r="C91">
        <v>2</v>
      </c>
      <c r="D91" s="1" t="s">
        <v>15</v>
      </c>
      <c r="E91" t="s">
        <v>10</v>
      </c>
      <c r="F91">
        <v>1.31</v>
      </c>
      <c r="G91" s="2">
        <f>0.04*(8.22)+0.96*(0.54)</f>
        <v>0.84719999999999995</v>
      </c>
    </row>
    <row r="92" spans="1:7" x14ac:dyDescent="0.2">
      <c r="A92">
        <v>0</v>
      </c>
      <c r="B92" t="s">
        <v>13</v>
      </c>
      <c r="C92">
        <v>3</v>
      </c>
      <c r="D92" t="s">
        <v>16</v>
      </c>
      <c r="E92" t="s">
        <v>10</v>
      </c>
      <c r="F92" s="4">
        <v>0.23</v>
      </c>
      <c r="G92" s="4">
        <f>0*(8.22)+1*(0.23)</f>
        <v>0.23</v>
      </c>
    </row>
    <row r="93" spans="1:7" x14ac:dyDescent="0.2">
      <c r="A93">
        <v>0.01</v>
      </c>
      <c r="B93" t="s">
        <v>13</v>
      </c>
      <c r="C93">
        <v>3</v>
      </c>
      <c r="D93" t="s">
        <v>16</v>
      </c>
      <c r="E93" t="s">
        <v>10</v>
      </c>
      <c r="F93">
        <v>7.0000000000000007E-2</v>
      </c>
      <c r="G93" s="3">
        <f>0.0001*(8.22)+0.9999*(0.23)</f>
        <v>0.230799</v>
      </c>
    </row>
    <row r="94" spans="1:7" x14ac:dyDescent="0.2">
      <c r="A94">
        <v>0.03</v>
      </c>
      <c r="B94" t="s">
        <v>13</v>
      </c>
      <c r="C94">
        <v>3</v>
      </c>
      <c r="D94" t="s">
        <v>16</v>
      </c>
      <c r="E94" t="s">
        <v>10</v>
      </c>
      <c r="F94">
        <v>0.8</v>
      </c>
      <c r="G94" s="2">
        <f>0.0003*(8.22)+0.9997*(0.23)</f>
        <v>0.23239700000000002</v>
      </c>
    </row>
    <row r="95" spans="1:7" x14ac:dyDescent="0.2">
      <c r="A95">
        <v>0.05</v>
      </c>
      <c r="B95" t="s">
        <v>13</v>
      </c>
      <c r="C95">
        <v>3</v>
      </c>
      <c r="D95" t="s">
        <v>16</v>
      </c>
      <c r="E95" t="s">
        <v>10</v>
      </c>
      <c r="F95">
        <v>0.86</v>
      </c>
      <c r="G95" s="2">
        <f>0.0005*(8.22)+0.9995*(0.23)</f>
        <v>0.23399500000000004</v>
      </c>
    </row>
    <row r="96" spans="1:7" x14ac:dyDescent="0.2">
      <c r="A96">
        <v>0.1</v>
      </c>
      <c r="B96" t="s">
        <v>13</v>
      </c>
      <c r="C96">
        <v>3</v>
      </c>
      <c r="D96" t="s">
        <v>16</v>
      </c>
      <c r="E96" t="s">
        <v>10</v>
      </c>
      <c r="F96">
        <v>0.51</v>
      </c>
      <c r="G96" s="2">
        <f>0.001*(8.22)+0.999*(0.23)</f>
        <v>0.23799000000000001</v>
      </c>
    </row>
    <row r="97" spans="1:7" x14ac:dyDescent="0.2">
      <c r="A97">
        <v>0.5</v>
      </c>
      <c r="B97" t="s">
        <v>13</v>
      </c>
      <c r="C97">
        <v>3</v>
      </c>
      <c r="D97" t="s">
        <v>16</v>
      </c>
      <c r="E97" t="s">
        <v>10</v>
      </c>
      <c r="F97">
        <v>0.37</v>
      </c>
      <c r="G97" s="2">
        <f>0.005*(8.22)+0.995*(0.23)</f>
        <v>0.26995000000000002</v>
      </c>
    </row>
    <row r="98" spans="1:7" x14ac:dyDescent="0.2">
      <c r="A98">
        <v>1</v>
      </c>
      <c r="B98" t="s">
        <v>13</v>
      </c>
      <c r="C98">
        <v>3</v>
      </c>
      <c r="D98" t="s">
        <v>16</v>
      </c>
      <c r="E98" t="s">
        <v>10</v>
      </c>
      <c r="F98">
        <v>0.31</v>
      </c>
      <c r="G98" s="4">
        <f>0.01*(8.22)+0.99*(0.23)</f>
        <v>0.30990000000000001</v>
      </c>
    </row>
    <row r="99" spans="1:7" x14ac:dyDescent="0.2">
      <c r="A99">
        <v>2</v>
      </c>
      <c r="B99" t="s">
        <v>13</v>
      </c>
      <c r="C99">
        <v>3</v>
      </c>
      <c r="D99" t="s">
        <v>16</v>
      </c>
      <c r="E99" t="s">
        <v>10</v>
      </c>
      <c r="F99">
        <v>0.24</v>
      </c>
      <c r="G99" s="3">
        <f>0.02*(8.22)+0.98*(0.23)</f>
        <v>0.38980000000000004</v>
      </c>
    </row>
    <row r="100" spans="1:7" x14ac:dyDescent="0.2">
      <c r="A100">
        <v>4</v>
      </c>
      <c r="B100" t="s">
        <v>13</v>
      </c>
      <c r="C100">
        <v>3</v>
      </c>
      <c r="D100" t="s">
        <v>16</v>
      </c>
      <c r="E100" t="s">
        <v>10</v>
      </c>
      <c r="F100">
        <v>0.32</v>
      </c>
      <c r="G100" s="3">
        <f>0.04*(8.22)+0.96*(0.23)</f>
        <v>0.54960000000000009</v>
      </c>
    </row>
    <row r="101" spans="1:7" x14ac:dyDescent="0.2">
      <c r="A101">
        <v>0</v>
      </c>
      <c r="B101" t="s">
        <v>13</v>
      </c>
      <c r="C101">
        <v>1</v>
      </c>
      <c r="D101" t="s">
        <v>14</v>
      </c>
      <c r="E101" t="s">
        <v>11</v>
      </c>
      <c r="F101" s="4">
        <v>0.05</v>
      </c>
      <c r="G101" s="4">
        <f>0*(3.61)+1*(0.05)</f>
        <v>0.05</v>
      </c>
    </row>
    <row r="102" spans="1:7" x14ac:dyDescent="0.2">
      <c r="A102">
        <v>0.01</v>
      </c>
      <c r="B102" t="s">
        <v>13</v>
      </c>
      <c r="C102">
        <v>1</v>
      </c>
      <c r="D102" t="s">
        <v>14</v>
      </c>
      <c r="E102" t="s">
        <v>11</v>
      </c>
      <c r="F102">
        <v>0.05</v>
      </c>
      <c r="G102" s="3">
        <f>0.0001*(3.61)+0.9999*(0.05)</f>
        <v>5.0356000000000005E-2</v>
      </c>
    </row>
    <row r="103" spans="1:7" x14ac:dyDescent="0.2">
      <c r="A103">
        <v>0.03</v>
      </c>
      <c r="B103" t="s">
        <v>13</v>
      </c>
      <c r="C103">
        <v>1</v>
      </c>
      <c r="D103" t="s">
        <v>14</v>
      </c>
      <c r="E103" t="s">
        <v>11</v>
      </c>
      <c r="F103">
        <v>0.04</v>
      </c>
      <c r="G103" s="3">
        <f>0.0003*(3.61)+0.9997*(0.05)</f>
        <v>5.1068000000000002E-2</v>
      </c>
    </row>
    <row r="104" spans="1:7" x14ac:dyDescent="0.2">
      <c r="A104">
        <v>0.05</v>
      </c>
      <c r="B104" t="s">
        <v>13</v>
      </c>
      <c r="C104">
        <v>1</v>
      </c>
      <c r="D104" t="s">
        <v>14</v>
      </c>
      <c r="E104" t="s">
        <v>11</v>
      </c>
      <c r="F104">
        <v>0.05</v>
      </c>
      <c r="G104" s="4">
        <f>0.0005*(3.61)+0.9995*(0.05)</f>
        <v>5.1780000000000007E-2</v>
      </c>
    </row>
    <row r="105" spans="1:7" x14ac:dyDescent="0.2">
      <c r="A105">
        <v>0.1</v>
      </c>
      <c r="B105" t="s">
        <v>13</v>
      </c>
      <c r="C105">
        <v>1</v>
      </c>
      <c r="D105" t="s">
        <v>14</v>
      </c>
      <c r="E105" t="s">
        <v>11</v>
      </c>
      <c r="F105">
        <v>0.06</v>
      </c>
      <c r="G105" s="2">
        <f>0.001*(3.61)+0.999*(0.05)</f>
        <v>5.3560000000000003E-2</v>
      </c>
    </row>
    <row r="106" spans="1:7" x14ac:dyDescent="0.2">
      <c r="A106">
        <v>0.5</v>
      </c>
      <c r="B106" t="s">
        <v>13</v>
      </c>
      <c r="C106">
        <v>1</v>
      </c>
      <c r="D106" t="s">
        <v>14</v>
      </c>
      <c r="E106" t="s">
        <v>11</v>
      </c>
      <c r="F106">
        <v>0.13</v>
      </c>
      <c r="G106" s="2">
        <f>0.005*(3.61)+0.995*(0.05)</f>
        <v>6.7799999999999999E-2</v>
      </c>
    </row>
    <row r="107" spans="1:7" x14ac:dyDescent="0.2">
      <c r="A107">
        <v>1</v>
      </c>
      <c r="B107" t="s">
        <v>13</v>
      </c>
      <c r="C107">
        <v>1</v>
      </c>
      <c r="D107" t="s">
        <v>14</v>
      </c>
      <c r="E107" t="s">
        <v>11</v>
      </c>
      <c r="F107">
        <v>0.09</v>
      </c>
      <c r="G107" s="2">
        <f>0.01*(3.61)+0.99*(0.05)</f>
        <v>8.5600000000000009E-2</v>
      </c>
    </row>
    <row r="108" spans="1:7" x14ac:dyDescent="0.2">
      <c r="A108">
        <v>2</v>
      </c>
      <c r="B108" t="s">
        <v>13</v>
      </c>
      <c r="C108">
        <v>1</v>
      </c>
      <c r="D108" t="s">
        <v>14</v>
      </c>
      <c r="E108" t="s">
        <v>11</v>
      </c>
      <c r="F108">
        <v>0.09</v>
      </c>
      <c r="G108" s="3">
        <f>0.02*(3.61)+0.98*(0.05)</f>
        <v>0.1212</v>
      </c>
    </row>
    <row r="109" spans="1:7" x14ac:dyDescent="0.2">
      <c r="A109">
        <v>4</v>
      </c>
      <c r="B109" t="s">
        <v>13</v>
      </c>
      <c r="C109">
        <v>1</v>
      </c>
      <c r="D109" t="s">
        <v>14</v>
      </c>
      <c r="E109" t="s">
        <v>11</v>
      </c>
      <c r="F109">
        <v>0.12</v>
      </c>
      <c r="G109" s="3">
        <f>0.04*(3.61)+0.96*(0.05)</f>
        <v>0.19240000000000002</v>
      </c>
    </row>
    <row r="110" spans="1:7" x14ac:dyDescent="0.2">
      <c r="A110">
        <v>0</v>
      </c>
      <c r="B110" t="s">
        <v>13</v>
      </c>
      <c r="C110">
        <v>2</v>
      </c>
      <c r="D110" s="1" t="s">
        <v>15</v>
      </c>
      <c r="E110" t="s">
        <v>11</v>
      </c>
      <c r="F110" s="4">
        <v>0.03</v>
      </c>
      <c r="G110" s="4">
        <f>0*(3.61)+1*(0.03)</f>
        <v>0.03</v>
      </c>
    </row>
    <row r="111" spans="1:7" x14ac:dyDescent="0.2">
      <c r="A111">
        <v>0.01</v>
      </c>
      <c r="B111" t="s">
        <v>13</v>
      </c>
      <c r="C111">
        <v>2</v>
      </c>
      <c r="D111" s="1" t="s">
        <v>15</v>
      </c>
      <c r="E111" t="s">
        <v>11</v>
      </c>
      <c r="F111">
        <v>0.03</v>
      </c>
      <c r="G111" s="4">
        <f>0.0001*(3.61)+0.9999*(0.03)</f>
        <v>3.0358E-2</v>
      </c>
    </row>
    <row r="112" spans="1:7" x14ac:dyDescent="0.2">
      <c r="A112">
        <v>0.03</v>
      </c>
      <c r="B112" t="s">
        <v>13</v>
      </c>
      <c r="C112">
        <v>2</v>
      </c>
      <c r="D112" s="1" t="s">
        <v>15</v>
      </c>
      <c r="E112" t="s">
        <v>11</v>
      </c>
      <c r="F112">
        <v>0.04</v>
      </c>
      <c r="G112" s="2">
        <f>0.0003*(3.61)+0.9997*(0.03)</f>
        <v>3.1074000000000001E-2</v>
      </c>
    </row>
    <row r="113" spans="1:7" x14ac:dyDescent="0.2">
      <c r="A113">
        <v>0.05</v>
      </c>
      <c r="B113" t="s">
        <v>13</v>
      </c>
      <c r="C113">
        <v>2</v>
      </c>
      <c r="D113" s="1" t="s">
        <v>15</v>
      </c>
      <c r="E113" t="s">
        <v>11</v>
      </c>
      <c r="F113">
        <v>0.03</v>
      </c>
      <c r="G113" s="4">
        <f>0.0005*(3.61)+0.9995*(0.03)</f>
        <v>3.1789999999999999E-2</v>
      </c>
    </row>
    <row r="114" spans="1:7" x14ac:dyDescent="0.2">
      <c r="A114">
        <v>0.1</v>
      </c>
      <c r="B114" t="s">
        <v>13</v>
      </c>
      <c r="C114">
        <v>2</v>
      </c>
      <c r="D114" s="1" t="s">
        <v>15</v>
      </c>
      <c r="E114" t="s">
        <v>11</v>
      </c>
      <c r="F114">
        <v>0.03</v>
      </c>
      <c r="G114" s="4">
        <f>0.001*(3.61)+0.999*(0.03)</f>
        <v>3.3579999999999999E-2</v>
      </c>
    </row>
    <row r="115" spans="1:7" x14ac:dyDescent="0.2">
      <c r="A115">
        <v>0.5</v>
      </c>
      <c r="B115" t="s">
        <v>13</v>
      </c>
      <c r="C115">
        <v>2</v>
      </c>
      <c r="D115" s="1" t="s">
        <v>15</v>
      </c>
      <c r="E115" t="s">
        <v>11</v>
      </c>
      <c r="F115">
        <v>0.04</v>
      </c>
      <c r="G115" s="4">
        <f>0.005*(3.61)+0.995*(0.03)</f>
        <v>4.7899999999999998E-2</v>
      </c>
    </row>
    <row r="116" spans="1:7" x14ac:dyDescent="0.2">
      <c r="A116">
        <v>1</v>
      </c>
      <c r="B116" t="s">
        <v>13</v>
      </c>
      <c r="C116">
        <v>2</v>
      </c>
      <c r="D116" s="1" t="s">
        <v>15</v>
      </c>
      <c r="E116" t="s">
        <v>11</v>
      </c>
      <c r="F116">
        <v>0.05</v>
      </c>
      <c r="G116" s="3">
        <f>0.01*(3.61)+0.99*(0.03)</f>
        <v>6.5799999999999997E-2</v>
      </c>
    </row>
    <row r="117" spans="1:7" x14ac:dyDescent="0.2">
      <c r="A117">
        <v>2</v>
      </c>
      <c r="B117" t="s">
        <v>13</v>
      </c>
      <c r="C117">
        <v>2</v>
      </c>
      <c r="D117" s="1" t="s">
        <v>15</v>
      </c>
      <c r="E117" t="s">
        <v>11</v>
      </c>
      <c r="F117">
        <v>0.06</v>
      </c>
      <c r="G117" s="3">
        <f>0.02*(3.61)+0.98*(0.03)</f>
        <v>0.1016</v>
      </c>
    </row>
    <row r="118" spans="1:7" x14ac:dyDescent="0.2">
      <c r="A118">
        <v>4</v>
      </c>
      <c r="B118" t="s">
        <v>13</v>
      </c>
      <c r="C118">
        <v>2</v>
      </c>
      <c r="D118" s="1" t="s">
        <v>15</v>
      </c>
      <c r="E118" t="s">
        <v>11</v>
      </c>
      <c r="F118">
        <v>0.06</v>
      </c>
      <c r="G118" s="3">
        <f>0.04*(3.61)+0.96*(0.03)</f>
        <v>0.17319999999999999</v>
      </c>
    </row>
    <row r="119" spans="1:7" x14ac:dyDescent="0.2">
      <c r="A119">
        <v>0</v>
      </c>
      <c r="B119" t="s">
        <v>13</v>
      </c>
      <c r="C119">
        <v>3</v>
      </c>
      <c r="D119" t="s">
        <v>16</v>
      </c>
      <c r="E119" t="s">
        <v>11</v>
      </c>
      <c r="F119" s="4">
        <v>0.03</v>
      </c>
      <c r="G119" s="4">
        <f>0*(3.61)+1*(0.03)</f>
        <v>0.03</v>
      </c>
    </row>
    <row r="120" spans="1:7" x14ac:dyDescent="0.2">
      <c r="A120">
        <v>0.01</v>
      </c>
      <c r="B120" t="s">
        <v>13</v>
      </c>
      <c r="C120">
        <v>3</v>
      </c>
      <c r="D120" t="s">
        <v>16</v>
      </c>
      <c r="E120" t="s">
        <v>11</v>
      </c>
      <c r="F120">
        <v>0.03</v>
      </c>
      <c r="G120" s="4">
        <f>0.0001*(3.61)+0.9999*(0.03)</f>
        <v>3.0358E-2</v>
      </c>
    </row>
    <row r="121" spans="1:7" x14ac:dyDescent="0.2">
      <c r="A121">
        <v>0.03</v>
      </c>
      <c r="B121" t="s">
        <v>13</v>
      </c>
      <c r="C121">
        <v>3</v>
      </c>
      <c r="D121" t="s">
        <v>16</v>
      </c>
      <c r="E121" t="s">
        <v>11</v>
      </c>
      <c r="F121">
        <v>7.0000000000000007E-2</v>
      </c>
      <c r="G121" s="2">
        <f>0.0003*(3.61)+0.9997*(0.03)</f>
        <v>3.1074000000000001E-2</v>
      </c>
    </row>
    <row r="122" spans="1:7" x14ac:dyDescent="0.2">
      <c r="A122">
        <v>0.05</v>
      </c>
      <c r="B122" t="s">
        <v>13</v>
      </c>
      <c r="C122">
        <v>3</v>
      </c>
      <c r="D122" t="s">
        <v>16</v>
      </c>
      <c r="E122" t="s">
        <v>11</v>
      </c>
      <c r="F122">
        <v>0.04</v>
      </c>
      <c r="G122" s="2">
        <f>0.0005*(3.61)+0.9995*(0.03)</f>
        <v>3.1789999999999999E-2</v>
      </c>
    </row>
    <row r="123" spans="1:7" x14ac:dyDescent="0.2">
      <c r="A123">
        <v>0.1</v>
      </c>
      <c r="B123" t="s">
        <v>13</v>
      </c>
      <c r="C123">
        <v>3</v>
      </c>
      <c r="D123" t="s">
        <v>16</v>
      </c>
      <c r="E123" t="s">
        <v>11</v>
      </c>
      <c r="F123">
        <v>0.04</v>
      </c>
      <c r="G123" s="2">
        <f>0.001*(3.61)+0.999*(0.03)</f>
        <v>3.3579999999999999E-2</v>
      </c>
    </row>
    <row r="124" spans="1:7" x14ac:dyDescent="0.2">
      <c r="A124">
        <v>0.5</v>
      </c>
      <c r="B124" t="s">
        <v>13</v>
      </c>
      <c r="C124">
        <v>3</v>
      </c>
      <c r="D124" t="s">
        <v>16</v>
      </c>
      <c r="E124" t="s">
        <v>11</v>
      </c>
      <c r="F124">
        <v>0.04</v>
      </c>
      <c r="G124" s="4">
        <f>0.005*(3.61)+0.995*(0.03)</f>
        <v>4.7899999999999998E-2</v>
      </c>
    </row>
    <row r="125" spans="1:7" x14ac:dyDescent="0.2">
      <c r="A125">
        <v>1</v>
      </c>
      <c r="B125" t="s">
        <v>13</v>
      </c>
      <c r="C125">
        <v>3</v>
      </c>
      <c r="D125" t="s">
        <v>16</v>
      </c>
      <c r="E125" t="s">
        <v>11</v>
      </c>
      <c r="F125">
        <v>0.06</v>
      </c>
      <c r="G125" s="4">
        <f>0.01*(3.61)+0.99*(0.03)</f>
        <v>6.5799999999999997E-2</v>
      </c>
    </row>
    <row r="126" spans="1:7" x14ac:dyDescent="0.2">
      <c r="A126">
        <v>2</v>
      </c>
      <c r="B126" t="s">
        <v>13</v>
      </c>
      <c r="C126">
        <v>3</v>
      </c>
      <c r="D126" t="s">
        <v>16</v>
      </c>
      <c r="E126" t="s">
        <v>11</v>
      </c>
      <c r="F126">
        <v>0.04</v>
      </c>
      <c r="G126" s="3">
        <f>0.02*(3.61)+0.98*(0.03)</f>
        <v>0.1016</v>
      </c>
    </row>
    <row r="127" spans="1:7" x14ac:dyDescent="0.2">
      <c r="A127">
        <v>4</v>
      </c>
      <c r="B127" t="s">
        <v>13</v>
      </c>
      <c r="C127">
        <v>3</v>
      </c>
      <c r="D127" t="s">
        <v>16</v>
      </c>
      <c r="E127" t="s">
        <v>11</v>
      </c>
      <c r="F127">
        <v>7.0000000000000007E-2</v>
      </c>
      <c r="G127" s="3">
        <f>0.04*(3.61)+0.96*(0.03)</f>
        <v>0.17319999999999999</v>
      </c>
    </row>
  </sheetData>
  <phoneticPr fontId="1" type="noConversion"/>
  <conditionalFormatting sqref="G3:G127">
    <cfRule type="expression" dxfId="1" priority="1">
      <formula>"G2:G127 &lt; F2:F127"</formula>
    </cfRule>
    <cfRule type="expression" dxfId="0" priority="2">
      <formula>"G2:G127 &gt; F2:F127"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Merges, Hannah E</dc:creator>
  <cp:lastModifiedBy>Merges, Hannah E</cp:lastModifiedBy>
  <dcterms:created xsi:type="dcterms:W3CDTF">2024-06-27T17:07:14Z</dcterms:created>
  <dcterms:modified xsi:type="dcterms:W3CDTF">2024-07-22T14:48:35Z</dcterms:modified>
</cp:coreProperties>
</file>