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8_{BC8081A4-4639-9C43-A84E-FDB9600BDE9E}" xr6:coauthVersionLast="47" xr6:coauthVersionMax="47" xr10:uidLastSave="{00000000-0000-0000-0000-000000000000}"/>
  <bookViews>
    <workbookView xWindow="0" yWindow="460" windowWidth="25060" windowHeight="20000" activeTab="1" xr2:uid="{00000000-000D-0000-FFFF-FFFF00000000}"/>
  </bookViews>
  <sheets>
    <sheet name="state_summ" sheetId="1" r:id="rId1"/>
    <sheet name="tabl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" i="2"/>
  <c r="A4" i="2"/>
  <c r="A1" i="1"/>
  <c r="P12" i="1"/>
  <c r="AE1" i="1" l="1"/>
  <c r="AF1" i="1"/>
  <c r="AE2" i="1"/>
  <c r="AF2" i="1"/>
  <c r="AE3" i="1"/>
  <c r="AF3" i="1"/>
  <c r="AE4" i="1"/>
  <c r="AF4" i="1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E21" i="1"/>
  <c r="AF21" i="1"/>
  <c r="AE22" i="1"/>
  <c r="AF22" i="1"/>
  <c r="AE23" i="1"/>
  <c r="AF23" i="1"/>
  <c r="AE24" i="1"/>
  <c r="AF24" i="1"/>
  <c r="AE25" i="1"/>
  <c r="AF25" i="1"/>
  <c r="AE26" i="1"/>
  <c r="AF26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E49" i="1"/>
  <c r="AF49" i="1"/>
  <c r="AD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F21" i="2" l="1"/>
  <c r="AC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A1" i="1"/>
  <c r="AB1" i="1"/>
  <c r="AA2" i="1"/>
  <c r="AB2" i="1"/>
  <c r="AI2" i="1" s="1"/>
  <c r="AA3" i="1"/>
  <c r="AB3" i="1"/>
  <c r="AI3" i="1" s="1"/>
  <c r="AA4" i="1"/>
  <c r="AB4" i="1"/>
  <c r="AA5" i="1"/>
  <c r="AB5" i="1"/>
  <c r="AI5" i="1" s="1"/>
  <c r="AA6" i="1"/>
  <c r="AB6" i="1"/>
  <c r="AI6" i="1" s="1"/>
  <c r="AA7" i="1"/>
  <c r="AB7" i="1"/>
  <c r="AI7" i="1" s="1"/>
  <c r="AA8" i="1"/>
  <c r="AB8" i="1"/>
  <c r="AI8" i="1" s="1"/>
  <c r="AA9" i="1"/>
  <c r="AB9" i="1"/>
  <c r="AI9" i="1" s="1"/>
  <c r="AA10" i="1"/>
  <c r="AB10" i="1"/>
  <c r="AI10" i="1" s="1"/>
  <c r="AA11" i="1"/>
  <c r="AB11" i="1"/>
  <c r="AI11" i="1" s="1"/>
  <c r="AA12" i="1"/>
  <c r="AB12" i="1"/>
  <c r="AI12" i="1" s="1"/>
  <c r="AA13" i="1"/>
  <c r="AB13" i="1"/>
  <c r="AI13" i="1" s="1"/>
  <c r="AA14" i="1"/>
  <c r="AB14" i="1"/>
  <c r="AI14" i="1" s="1"/>
  <c r="AA15" i="1"/>
  <c r="AB15" i="1"/>
  <c r="AI15" i="1" s="1"/>
  <c r="AA16" i="1"/>
  <c r="AB16" i="1"/>
  <c r="AI16" i="1" s="1"/>
  <c r="AA17" i="1"/>
  <c r="AB17" i="1"/>
  <c r="AI17" i="1" s="1"/>
  <c r="AA18" i="1"/>
  <c r="AB18" i="1"/>
  <c r="AI18" i="1" s="1"/>
  <c r="AA19" i="1"/>
  <c r="AB19" i="1"/>
  <c r="AI19" i="1" s="1"/>
  <c r="AA20" i="1"/>
  <c r="AB20" i="1"/>
  <c r="AI20" i="1" s="1"/>
  <c r="AA21" i="1"/>
  <c r="AB21" i="1"/>
  <c r="AI21" i="1" s="1"/>
  <c r="AA22" i="1"/>
  <c r="AB22" i="1"/>
  <c r="AI22" i="1" s="1"/>
  <c r="AA23" i="1"/>
  <c r="AB23" i="1"/>
  <c r="AI23" i="1" s="1"/>
  <c r="AA24" i="1"/>
  <c r="AB24" i="1"/>
  <c r="AI24" i="1" s="1"/>
  <c r="AA25" i="1"/>
  <c r="AB25" i="1"/>
  <c r="AI25" i="1" s="1"/>
  <c r="AA26" i="1"/>
  <c r="AB26" i="1"/>
  <c r="AI26" i="1" s="1"/>
  <c r="AA27" i="1"/>
  <c r="AB27" i="1"/>
  <c r="AI27" i="1" s="1"/>
  <c r="AA28" i="1"/>
  <c r="AB28" i="1"/>
  <c r="AI28" i="1" s="1"/>
  <c r="AA29" i="1"/>
  <c r="AB29" i="1"/>
  <c r="AI29" i="1" s="1"/>
  <c r="AA30" i="1"/>
  <c r="AB30" i="1"/>
  <c r="AI30" i="1" s="1"/>
  <c r="AA31" i="1"/>
  <c r="AB31" i="1"/>
  <c r="AI31" i="1" s="1"/>
  <c r="AA32" i="1"/>
  <c r="AB32" i="1"/>
  <c r="AI32" i="1" s="1"/>
  <c r="AA33" i="1"/>
  <c r="AB33" i="1"/>
  <c r="AI33" i="1" s="1"/>
  <c r="AA34" i="1"/>
  <c r="AB34" i="1"/>
  <c r="AI34" i="1" s="1"/>
  <c r="AA35" i="1"/>
  <c r="AB35" i="1"/>
  <c r="AI35" i="1" s="1"/>
  <c r="AA36" i="1"/>
  <c r="AB36" i="1"/>
  <c r="AI36" i="1" s="1"/>
  <c r="AA37" i="1"/>
  <c r="AB37" i="1"/>
  <c r="AI37" i="1" s="1"/>
  <c r="AA38" i="1"/>
  <c r="AB38" i="1"/>
  <c r="AI38" i="1" s="1"/>
  <c r="AA39" i="1"/>
  <c r="AB39" i="1"/>
  <c r="AI39" i="1" s="1"/>
  <c r="AA40" i="1"/>
  <c r="AB40" i="1"/>
  <c r="AI40" i="1" s="1"/>
  <c r="AA41" i="1"/>
  <c r="AB41" i="1"/>
  <c r="AI41" i="1" s="1"/>
  <c r="AA42" i="1"/>
  <c r="AB42" i="1"/>
  <c r="AI42" i="1" s="1"/>
  <c r="AA43" i="1"/>
  <c r="AB43" i="1"/>
  <c r="AI43" i="1" s="1"/>
  <c r="AA44" i="1"/>
  <c r="AB44" i="1"/>
  <c r="AI44" i="1" s="1"/>
  <c r="AA45" i="1"/>
  <c r="AB45" i="1"/>
  <c r="AI45" i="1" s="1"/>
  <c r="AA46" i="1"/>
  <c r="AB46" i="1"/>
  <c r="AI46" i="1" s="1"/>
  <c r="AA47" i="1"/>
  <c r="AB47" i="1"/>
  <c r="AI47" i="1" s="1"/>
  <c r="AA48" i="1"/>
  <c r="AB48" i="1"/>
  <c r="AI48" i="1" s="1"/>
  <c r="AA49" i="1"/>
  <c r="AB49" i="1"/>
  <c r="AI49" i="1" s="1"/>
  <c r="Y1" i="1"/>
  <c r="Z1" i="1"/>
  <c r="Y2" i="1"/>
  <c r="Z2" i="1"/>
  <c r="Y3" i="1"/>
  <c r="Z3" i="1"/>
  <c r="Y4" i="1"/>
  <c r="AJ4" i="1" s="1"/>
  <c r="Y6" i="2" s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X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AM12" i="1" s="1"/>
  <c r="J12" i="1"/>
  <c r="K12" i="1"/>
  <c r="L12" i="1"/>
  <c r="M12" i="1"/>
  <c r="N12" i="1"/>
  <c r="AR12" i="1" s="1"/>
  <c r="O12" i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AT13" i="1" s="1" a="1"/>
  <c r="AT13" i="1" s="1"/>
  <c r="R13" i="1"/>
  <c r="S13" i="1"/>
  <c r="AH13" i="1" s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AT16" i="1" s="1" a="1"/>
  <c r="AT16" i="1" s="1"/>
  <c r="R16" i="1"/>
  <c r="S16" i="1"/>
  <c r="T16" i="1"/>
  <c r="U16" i="1"/>
  <c r="V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AT17" i="1" s="1" a="1"/>
  <c r="AT17" i="1" s="1"/>
  <c r="R17" i="1"/>
  <c r="S17" i="1"/>
  <c r="AH17" i="1" s="1"/>
  <c r="T17" i="1"/>
  <c r="U17" i="1"/>
  <c r="V17" i="1"/>
  <c r="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AT20" i="1" s="1" a="1"/>
  <c r="AT20" i="1" s="1"/>
  <c r="R20" i="1"/>
  <c r="S20" i="1"/>
  <c r="T20" i="1"/>
  <c r="U20" i="1"/>
  <c r="V20" i="1"/>
  <c r="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AT21" i="1" s="1" a="1"/>
  <c r="AT21" i="1" s="1"/>
  <c r="R21" i="1"/>
  <c r="S21" i="1"/>
  <c r="AH21" i="1" s="1"/>
  <c r="T21" i="1"/>
  <c r="U21" i="1"/>
  <c r="V21" i="1"/>
  <c r="W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AT24" i="1" s="1" a="1"/>
  <c r="AT24" i="1" s="1"/>
  <c r="R24" i="1"/>
  <c r="S24" i="1"/>
  <c r="T24" i="1"/>
  <c r="U24" i="1"/>
  <c r="V24" i="1"/>
  <c r="W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AT25" i="1" s="1" a="1"/>
  <c r="AT25" i="1" s="1"/>
  <c r="R25" i="1"/>
  <c r="S25" i="1"/>
  <c r="AH25" i="1" s="1"/>
  <c r="T25" i="1"/>
  <c r="U25" i="1"/>
  <c r="V25" i="1"/>
  <c r="W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AT28" i="1" s="1" a="1"/>
  <c r="AT28" i="1" s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AT29" i="1" s="1" a="1"/>
  <c r="AT29" i="1" s="1"/>
  <c r="R29" i="1"/>
  <c r="S29" i="1"/>
  <c r="AH29" i="1" s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AT32" i="1" s="1" a="1"/>
  <c r="AT32" i="1" s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AT33" i="1" s="1" a="1"/>
  <c r="AT33" i="1" s="1"/>
  <c r="R33" i="1"/>
  <c r="S33" i="1"/>
  <c r="AH33" i="1" s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AT36" i="1" s="1" a="1"/>
  <c r="AT36" i="1" s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AT37" i="1" s="1" a="1"/>
  <c r="AT37" i="1" s="1"/>
  <c r="R37" i="1"/>
  <c r="S37" i="1"/>
  <c r="AH37" i="1" s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AT40" i="1" s="1" a="1"/>
  <c r="AT40" i="1" s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AT41" i="1" s="1" a="1"/>
  <c r="AT41" i="1" s="1"/>
  <c r="R41" i="1"/>
  <c r="S41" i="1"/>
  <c r="AH41" i="1" s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AT44" i="1" s="1" a="1"/>
  <c r="AT44" i="1" s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AT45" i="1" s="1" a="1"/>
  <c r="AT45" i="1" s="1"/>
  <c r="R45" i="1"/>
  <c r="S45" i="1"/>
  <c r="AH45" i="1" s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AT48" i="1" s="1" a="1"/>
  <c r="AT48" i="1" s="1"/>
  <c r="R48" i="1"/>
  <c r="S48" i="1"/>
  <c r="T48" i="1"/>
  <c r="U48" i="1"/>
  <c r="V48" i="1"/>
  <c r="W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AT49" i="1" s="1" a="1"/>
  <c r="AT49" i="1" s="1"/>
  <c r="R49" i="1"/>
  <c r="S49" i="1"/>
  <c r="AH49" i="1" s="1"/>
  <c r="T49" i="1"/>
  <c r="U49" i="1"/>
  <c r="V49" i="1"/>
  <c r="W49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T12" i="1" l="1" a="1"/>
  <c r="AT12" i="1" s="1"/>
  <c r="AG12" i="1"/>
  <c r="AG8" i="1"/>
  <c r="AM8" i="1"/>
  <c r="AM4" i="1"/>
  <c r="AG4" i="1"/>
  <c r="AG48" i="1"/>
  <c r="AM48" i="1"/>
  <c r="AG44" i="1"/>
  <c r="AM44" i="1"/>
  <c r="AG40" i="1"/>
  <c r="AM40" i="1"/>
  <c r="AG36" i="1"/>
  <c r="AM36" i="1"/>
  <c r="AG32" i="1"/>
  <c r="AM32" i="1"/>
  <c r="AG28" i="1"/>
  <c r="AM28" i="1"/>
  <c r="AG24" i="1"/>
  <c r="AM24" i="1"/>
  <c r="AG20" i="1"/>
  <c r="AM20" i="1"/>
  <c r="AG16" i="1"/>
  <c r="AM16" i="1"/>
  <c r="AS12" i="1"/>
  <c r="AH10" i="1"/>
  <c r="AT9" i="1" a="1"/>
  <c r="AT9" i="1" s="1"/>
  <c r="AS8" i="1"/>
  <c r="AH6" i="1"/>
  <c r="AT5" i="1" a="1"/>
  <c r="AT5" i="1" s="1"/>
  <c r="AS4" i="1"/>
  <c r="AH2" i="1"/>
  <c r="AJ46" i="1"/>
  <c r="Y48" i="2" s="1"/>
  <c r="AJ42" i="1"/>
  <c r="Y44" i="2" s="1"/>
  <c r="AJ38" i="1"/>
  <c r="Y40" i="2" s="1"/>
  <c r="AJ34" i="1"/>
  <c r="Y36" i="2" s="1"/>
  <c r="AJ30" i="1"/>
  <c r="Y32" i="2" s="1"/>
  <c r="AJ26" i="1"/>
  <c r="Y28" i="2" s="1"/>
  <c r="AJ22" i="1"/>
  <c r="Y24" i="2" s="1"/>
  <c r="AJ18" i="1"/>
  <c r="Y20" i="2" s="1"/>
  <c r="AJ14" i="1"/>
  <c r="Y16" i="2" s="1"/>
  <c r="AJ10" i="1"/>
  <c r="Y12" i="2" s="1"/>
  <c r="AJ6" i="1"/>
  <c r="Y8" i="2" s="1"/>
  <c r="AS28" i="1"/>
  <c r="AH22" i="1"/>
  <c r="AS20" i="1"/>
  <c r="AG17" i="1"/>
  <c r="AM17" i="1"/>
  <c r="AO17" i="1" s="1"/>
  <c r="AH7" i="1"/>
  <c r="AJ45" i="1"/>
  <c r="Y47" i="2" s="1"/>
  <c r="AJ41" i="1"/>
  <c r="Y43" i="2" s="1"/>
  <c r="AJ37" i="1"/>
  <c r="Y39" i="2" s="1"/>
  <c r="AJ17" i="1"/>
  <c r="Y19" i="2" s="1"/>
  <c r="AJ13" i="1"/>
  <c r="Y15" i="2" s="1"/>
  <c r="AJ9" i="1"/>
  <c r="Y11" i="2" s="1"/>
  <c r="AS32" i="1"/>
  <c r="AH30" i="1"/>
  <c r="AH26" i="1"/>
  <c r="AR40" i="1"/>
  <c r="AR36" i="1"/>
  <c r="AR32" i="1"/>
  <c r="AR28" i="1"/>
  <c r="AH3" i="1"/>
  <c r="AJ25" i="1"/>
  <c r="Y27" i="2" s="1"/>
  <c r="AH39" i="1"/>
  <c r="AH23" i="1"/>
  <c r="AT22" i="1" a="1"/>
  <c r="AT22" i="1" s="1"/>
  <c r="AQ20" i="1"/>
  <c r="AP8" i="1"/>
  <c r="AS48" i="1"/>
  <c r="AS44" i="1"/>
  <c r="AH38" i="1"/>
  <c r="AS36" i="1"/>
  <c r="AS24" i="1"/>
  <c r="AH18" i="1"/>
  <c r="AM45" i="1"/>
  <c r="AO45" i="1" s="1"/>
  <c r="AG45" i="1"/>
  <c r="AG41" i="1"/>
  <c r="AM41" i="1"/>
  <c r="AN41" i="1" s="1"/>
  <c r="AM37" i="1"/>
  <c r="AN37" i="1" s="1"/>
  <c r="AG37" i="1"/>
  <c r="AM29" i="1"/>
  <c r="AN29" i="1" s="1"/>
  <c r="AG29" i="1"/>
  <c r="AT10" i="1" a="1"/>
  <c r="AT10" i="1" s="1"/>
  <c r="AJ21" i="1"/>
  <c r="Y23" i="2" s="1"/>
  <c r="AQ48" i="1"/>
  <c r="AT46" i="1" a="1"/>
  <c r="AT46" i="1" s="1"/>
  <c r="AS45" i="1"/>
  <c r="AT42" i="1" a="1"/>
  <c r="AT42" i="1" s="1"/>
  <c r="AT38" i="1" a="1"/>
  <c r="AT38" i="1" s="1"/>
  <c r="AS37" i="1"/>
  <c r="AQ36" i="1"/>
  <c r="AT34" i="1" a="1"/>
  <c r="AT34" i="1" s="1"/>
  <c r="AQ24" i="1"/>
  <c r="AS16" i="1"/>
  <c r="AH14" i="1"/>
  <c r="AG9" i="1"/>
  <c r="AM9" i="1"/>
  <c r="AN9" i="1" s="1"/>
  <c r="AN6" i="1"/>
  <c r="AM5" i="1"/>
  <c r="AS5" i="1" s="1"/>
  <c r="AG5" i="1"/>
  <c r="AR48" i="1"/>
  <c r="AR44" i="1"/>
  <c r="AG33" i="1"/>
  <c r="AM33" i="1"/>
  <c r="AO33" i="1" s="1"/>
  <c r="AG25" i="1"/>
  <c r="AM25" i="1"/>
  <c r="AO25" i="1" s="1"/>
  <c r="AR20" i="1"/>
  <c r="AH11" i="1"/>
  <c r="AS9" i="1"/>
  <c r="AQ8" i="1"/>
  <c r="AT6" i="1" a="1"/>
  <c r="AT6" i="1" s="1"/>
  <c r="AJ49" i="1"/>
  <c r="Y51" i="2" s="1"/>
  <c r="AJ29" i="1"/>
  <c r="Y31" i="2" s="1"/>
  <c r="AH43" i="1"/>
  <c r="AQ40" i="1"/>
  <c r="AH31" i="1"/>
  <c r="AH27" i="1"/>
  <c r="AH19" i="1"/>
  <c r="AO19" i="1"/>
  <c r="AT18" i="1" a="1"/>
  <c r="AT18" i="1" s="1"/>
  <c r="AS17" i="1"/>
  <c r="AQ16" i="1"/>
  <c r="AT14" i="1" a="1"/>
  <c r="AT14" i="1" s="1"/>
  <c r="AP12" i="1"/>
  <c r="AM10" i="1"/>
  <c r="AS10" i="1" s="1"/>
  <c r="AG10" i="1"/>
  <c r="AO29" i="1"/>
  <c r="AH46" i="1"/>
  <c r="AH42" i="1"/>
  <c r="AS40" i="1"/>
  <c r="AH34" i="1"/>
  <c r="AP11" i="1"/>
  <c r="AR8" i="1"/>
  <c r="AR4" i="1"/>
  <c r="AG49" i="1"/>
  <c r="AM49" i="1"/>
  <c r="AS49" i="1" s="1"/>
  <c r="AR24" i="1"/>
  <c r="AM21" i="1"/>
  <c r="AN21" i="1" s="1"/>
  <c r="AG21" i="1"/>
  <c r="AR16" i="1"/>
  <c r="AM13" i="1"/>
  <c r="AS13" i="1" s="1"/>
  <c r="AG13" i="1"/>
  <c r="AQ12" i="1"/>
  <c r="AQ4" i="1"/>
  <c r="AT2" i="1" a="1"/>
  <c r="AT2" i="1" s="1"/>
  <c r="AJ33" i="1"/>
  <c r="Y35" i="2" s="1"/>
  <c r="AH47" i="1"/>
  <c r="W49" i="2" s="1"/>
  <c r="AQ44" i="1"/>
  <c r="AS41" i="1"/>
  <c r="AH35" i="1"/>
  <c r="AQ32" i="1"/>
  <c r="AT30" i="1" a="1"/>
  <c r="AT30" i="1" s="1"/>
  <c r="AS29" i="1"/>
  <c r="AQ28" i="1"/>
  <c r="AT26" i="1" a="1"/>
  <c r="AT26" i="1" s="1"/>
  <c r="AS25" i="1"/>
  <c r="AH15" i="1"/>
  <c r="AR9" i="1"/>
  <c r="AJ2" i="1"/>
  <c r="Y4" i="2" s="1"/>
  <c r="AJ5" i="1"/>
  <c r="Y7" i="2" s="1"/>
  <c r="AI4" i="1"/>
  <c r="AG6" i="1"/>
  <c r="AM6" i="1"/>
  <c r="AP6" i="1" s="1"/>
  <c r="AR5" i="1"/>
  <c r="AP4" i="1"/>
  <c r="AG2" i="1"/>
  <c r="AM2" i="1"/>
  <c r="AR49" i="1"/>
  <c r="AP48" i="1"/>
  <c r="AM46" i="1"/>
  <c r="AQ46" i="1" s="1"/>
  <c r="AG46" i="1"/>
  <c r="V48" i="2" s="1"/>
  <c r="AR45" i="1"/>
  <c r="AP44" i="1"/>
  <c r="AG42" i="1"/>
  <c r="AM42" i="1"/>
  <c r="AP42" i="1" s="1"/>
  <c r="AR41" i="1"/>
  <c r="AP40" i="1"/>
  <c r="AN39" i="1"/>
  <c r="AM38" i="1"/>
  <c r="AO38" i="1" s="1"/>
  <c r="AG38" i="1"/>
  <c r="AR37" i="1"/>
  <c r="AP36" i="1"/>
  <c r="AG34" i="1"/>
  <c r="AM34" i="1"/>
  <c r="AN34" i="1" s="1"/>
  <c r="AR33" i="1"/>
  <c r="AP32" i="1"/>
  <c r="AM30" i="1"/>
  <c r="AP30" i="1" s="1"/>
  <c r="AG30" i="1"/>
  <c r="AR29" i="1"/>
  <c r="AP28" i="1"/>
  <c r="AG26" i="1"/>
  <c r="AM26" i="1"/>
  <c r="AQ26" i="1" s="1"/>
  <c r="AR25" i="1"/>
  <c r="AP24" i="1"/>
  <c r="AM22" i="1"/>
  <c r="AS22" i="1" s="1"/>
  <c r="AG22" i="1"/>
  <c r="AR21" i="1"/>
  <c r="AP20" i="1"/>
  <c r="AG18" i="1"/>
  <c r="AM18" i="1"/>
  <c r="AP18" i="1" s="1"/>
  <c r="AR17" i="1"/>
  <c r="AP16" i="1"/>
  <c r="AM14" i="1"/>
  <c r="AQ14" i="1" s="1"/>
  <c r="AG14" i="1"/>
  <c r="AO12" i="1"/>
  <c r="AT11" i="1" a="1"/>
  <c r="AT11" i="1" s="1"/>
  <c r="AQ9" i="1"/>
  <c r="AH8" i="1"/>
  <c r="AO8" i="1"/>
  <c r="AT7" i="1" a="1"/>
  <c r="AT7" i="1" s="1"/>
  <c r="AS6" i="1"/>
  <c r="AQ5" i="1"/>
  <c r="AH4" i="1"/>
  <c r="AO4" i="1"/>
  <c r="AT3" i="1" a="1"/>
  <c r="AT3" i="1" s="1"/>
  <c r="AJ48" i="1"/>
  <c r="Y50" i="2" s="1"/>
  <c r="AJ44" i="1"/>
  <c r="Y46" i="2" s="1"/>
  <c r="AJ40" i="1"/>
  <c r="Y42" i="2" s="1"/>
  <c r="AJ36" i="1"/>
  <c r="Y38" i="2" s="1"/>
  <c r="AJ32" i="1"/>
  <c r="Y34" i="2" s="1"/>
  <c r="AJ28" i="1"/>
  <c r="Y30" i="2" s="1"/>
  <c r="AJ24" i="1"/>
  <c r="Y26" i="2" s="1"/>
  <c r="AJ20" i="1"/>
  <c r="Y22" i="2" s="1"/>
  <c r="AJ16" i="1"/>
  <c r="Y18" i="2" s="1"/>
  <c r="AJ12" i="1"/>
  <c r="Y14" i="2" s="1"/>
  <c r="AJ8" i="1"/>
  <c r="Y10" i="2" s="1"/>
  <c r="AQ49" i="1"/>
  <c r="AH48" i="1"/>
  <c r="AO48" i="1"/>
  <c r="AT47" i="1" a="1"/>
  <c r="AT47" i="1" s="1"/>
  <c r="AQ45" i="1"/>
  <c r="AH44" i="1"/>
  <c r="AO44" i="1"/>
  <c r="AT43" i="1" a="1"/>
  <c r="AT43" i="1" s="1"/>
  <c r="AS42" i="1"/>
  <c r="AQ41" i="1"/>
  <c r="AH40" i="1"/>
  <c r="W42" i="2" s="1"/>
  <c r="AO40" i="1"/>
  <c r="AT39" i="1" a="1"/>
  <c r="AT39" i="1" s="1"/>
  <c r="AS38" i="1"/>
  <c r="AQ37" i="1"/>
  <c r="AH36" i="1"/>
  <c r="AO36" i="1"/>
  <c r="AT35" i="1" a="1"/>
  <c r="AT35" i="1" s="1"/>
  <c r="AS34" i="1"/>
  <c r="AQ33" i="1"/>
  <c r="AH32" i="1"/>
  <c r="AO32" i="1"/>
  <c r="AT31" i="1" a="1"/>
  <c r="AT31" i="1" s="1"/>
  <c r="AS30" i="1"/>
  <c r="AQ29" i="1"/>
  <c r="AH28" i="1"/>
  <c r="AO28" i="1"/>
  <c r="AT27" i="1" a="1"/>
  <c r="AT27" i="1" s="1"/>
  <c r="AS26" i="1"/>
  <c r="AQ25" i="1"/>
  <c r="AH24" i="1"/>
  <c r="AO24" i="1"/>
  <c r="AT23" i="1" a="1"/>
  <c r="AT23" i="1" s="1"/>
  <c r="AQ21" i="1"/>
  <c r="AH20" i="1"/>
  <c r="AO20" i="1"/>
  <c r="AT19" i="1" a="1"/>
  <c r="AT19" i="1" s="1"/>
  <c r="AS18" i="1"/>
  <c r="AQ17" i="1"/>
  <c r="AH16" i="1"/>
  <c r="AO16" i="1"/>
  <c r="AT15" i="1" a="1"/>
  <c r="AT15" i="1" s="1"/>
  <c r="AH12" i="1"/>
  <c r="W14" i="2" s="1"/>
  <c r="AG11" i="1"/>
  <c r="AM11" i="1"/>
  <c r="AQ11" i="1" s="1"/>
  <c r="AP9" i="1"/>
  <c r="AN8" i="1"/>
  <c r="AG7" i="1"/>
  <c r="AM7" i="1"/>
  <c r="AO7" i="1" s="1"/>
  <c r="AR6" i="1"/>
  <c r="AP5" i="1"/>
  <c r="AN4" i="1"/>
  <c r="AM3" i="1"/>
  <c r="AP3" i="1" s="1"/>
  <c r="AG3" i="1"/>
  <c r="AR2" i="1"/>
  <c r="AP49" i="1"/>
  <c r="AN48" i="1"/>
  <c r="AG47" i="1"/>
  <c r="V49" i="2" s="1"/>
  <c r="AM47" i="1"/>
  <c r="AS47" i="1" s="1"/>
  <c r="AR46" i="1"/>
  <c r="AP45" i="1"/>
  <c r="AN44" i="1"/>
  <c r="AM43" i="1"/>
  <c r="AR43" i="1" s="1"/>
  <c r="AG43" i="1"/>
  <c r="AR42" i="1"/>
  <c r="AP41" i="1"/>
  <c r="AN40" i="1"/>
  <c r="AG39" i="1"/>
  <c r="AM39" i="1"/>
  <c r="AS39" i="1" s="1"/>
  <c r="AR38" i="1"/>
  <c r="AP37" i="1"/>
  <c r="AN36" i="1"/>
  <c r="AG35" i="1"/>
  <c r="AM35" i="1"/>
  <c r="AO35" i="1" s="1"/>
  <c r="AR34" i="1"/>
  <c r="AP33" i="1"/>
  <c r="AN32" i="1"/>
  <c r="AG31" i="1"/>
  <c r="AM31" i="1"/>
  <c r="AR31" i="1" s="1"/>
  <c r="AR30" i="1"/>
  <c r="AP29" i="1"/>
  <c r="AN28" i="1"/>
  <c r="AM27" i="1"/>
  <c r="AO27" i="1" s="1"/>
  <c r="AG27" i="1"/>
  <c r="V29" i="2" s="1"/>
  <c r="AR26" i="1"/>
  <c r="AP25" i="1"/>
  <c r="AN24" i="1"/>
  <c r="AG23" i="1"/>
  <c r="AM23" i="1"/>
  <c r="AN23" i="1" s="1"/>
  <c r="AR22" i="1"/>
  <c r="AP21" i="1"/>
  <c r="AN20" i="1"/>
  <c r="AG19" i="1"/>
  <c r="AM19" i="1"/>
  <c r="AP19" i="1" s="1"/>
  <c r="AR18" i="1"/>
  <c r="AP17" i="1"/>
  <c r="AN16" i="1"/>
  <c r="AG15" i="1"/>
  <c r="V17" i="2" s="1"/>
  <c r="AM15" i="1"/>
  <c r="AS15" i="1" s="1"/>
  <c r="AR14" i="1"/>
  <c r="AN12" i="1"/>
  <c r="AS11" i="1"/>
  <c r="AH9" i="1"/>
  <c r="AO9" i="1"/>
  <c r="AT8" i="1" a="1"/>
  <c r="AT8" i="1" s="1"/>
  <c r="AS7" i="1"/>
  <c r="AQ6" i="1"/>
  <c r="AH5" i="1"/>
  <c r="AO5" i="1"/>
  <c r="AT4" i="1" a="1"/>
  <c r="AT4" i="1" s="1"/>
  <c r="AS3" i="1"/>
  <c r="AQ2" i="1"/>
  <c r="AJ47" i="1"/>
  <c r="Y49" i="2" s="1"/>
  <c r="AJ43" i="1"/>
  <c r="Y45" i="2" s="1"/>
  <c r="AJ39" i="1"/>
  <c r="Y41" i="2" s="1"/>
  <c r="AJ35" i="1"/>
  <c r="Y37" i="2" s="1"/>
  <c r="AJ31" i="1"/>
  <c r="Y33" i="2" s="1"/>
  <c r="AJ27" i="1"/>
  <c r="Y29" i="2" s="1"/>
  <c r="AJ23" i="1"/>
  <c r="Y25" i="2" s="1"/>
  <c r="AJ19" i="1"/>
  <c r="Y21" i="2" s="1"/>
  <c r="AJ15" i="1"/>
  <c r="Y17" i="2" s="1"/>
  <c r="AJ11" i="1"/>
  <c r="Y13" i="2" s="1"/>
  <c r="AJ7" i="1"/>
  <c r="Y9" i="2" s="1"/>
  <c r="AJ3" i="1"/>
  <c r="Y5" i="2" s="1"/>
  <c r="V45" i="2"/>
  <c r="X47" i="2"/>
  <c r="X43" i="2"/>
  <c r="X15" i="2"/>
  <c r="X11" i="2"/>
  <c r="I42" i="2"/>
  <c r="W31" i="2"/>
  <c r="W27" i="2"/>
  <c r="W23" i="2"/>
  <c r="X13" i="2"/>
  <c r="X9" i="2"/>
  <c r="X5" i="2"/>
  <c r="V30" i="2"/>
  <c r="V6" i="2"/>
  <c r="F38" i="2"/>
  <c r="V50" i="2"/>
  <c r="X36" i="2"/>
  <c r="X32" i="2"/>
  <c r="X12" i="2"/>
  <c r="X8" i="2"/>
  <c r="V46" i="2"/>
  <c r="V38" i="2"/>
  <c r="AL18" i="1"/>
  <c r="W46" i="2"/>
  <c r="W36" i="2"/>
  <c r="W32" i="2"/>
  <c r="W28" i="2"/>
  <c r="W16" i="2"/>
  <c r="W4" i="2"/>
  <c r="X49" i="2"/>
  <c r="X45" i="2"/>
  <c r="X37" i="2"/>
  <c r="X17" i="2"/>
  <c r="B4" i="2"/>
  <c r="B8" i="2"/>
  <c r="B12" i="2"/>
  <c r="B16" i="2"/>
  <c r="B20" i="2"/>
  <c r="B24" i="2"/>
  <c r="B28" i="2"/>
  <c r="B32" i="2"/>
  <c r="B36" i="2"/>
  <c r="C40" i="2"/>
  <c r="B45" i="2"/>
  <c r="C49" i="2"/>
  <c r="F37" i="2"/>
  <c r="F31" i="2"/>
  <c r="F26" i="2"/>
  <c r="F21" i="2"/>
  <c r="F15" i="2"/>
  <c r="F10" i="2"/>
  <c r="F5" i="2"/>
  <c r="F46" i="2"/>
  <c r="F41" i="2"/>
  <c r="I49" i="2"/>
  <c r="I43" i="2"/>
  <c r="I38" i="2"/>
  <c r="I33" i="2"/>
  <c r="I27" i="2"/>
  <c r="I22" i="2"/>
  <c r="I17" i="2"/>
  <c r="I11" i="2"/>
  <c r="I6" i="2"/>
  <c r="M49" i="2"/>
  <c r="M43" i="2"/>
  <c r="M38" i="2"/>
  <c r="M33" i="2"/>
  <c r="M27" i="2"/>
  <c r="M19" i="2"/>
  <c r="P49" i="2"/>
  <c r="P31" i="2"/>
  <c r="O13" i="2"/>
  <c r="S27" i="2"/>
  <c r="S5" i="2"/>
  <c r="U28" i="2"/>
  <c r="AL40" i="1"/>
  <c r="C4" i="2"/>
  <c r="C8" i="2"/>
  <c r="C12" i="2"/>
  <c r="C16" i="2"/>
  <c r="C20" i="2"/>
  <c r="C24" i="2"/>
  <c r="C28" i="2"/>
  <c r="C32" i="2"/>
  <c r="C36" i="2"/>
  <c r="B41" i="2"/>
  <c r="C45" i="2"/>
  <c r="B50" i="2"/>
  <c r="E37" i="2"/>
  <c r="E31" i="2"/>
  <c r="E26" i="2"/>
  <c r="E21" i="2"/>
  <c r="E15" i="2"/>
  <c r="E10" i="2"/>
  <c r="E5" i="2"/>
  <c r="E46" i="2"/>
  <c r="E41" i="2"/>
  <c r="H49" i="2"/>
  <c r="H43" i="2"/>
  <c r="H38" i="2"/>
  <c r="H33" i="2"/>
  <c r="H27" i="2"/>
  <c r="H22" i="2"/>
  <c r="H17" i="2"/>
  <c r="H11" i="2"/>
  <c r="H6" i="2"/>
  <c r="L49" i="2"/>
  <c r="L43" i="2"/>
  <c r="L38" i="2"/>
  <c r="L33" i="2"/>
  <c r="L27" i="2"/>
  <c r="L18" i="2"/>
  <c r="O48" i="2"/>
  <c r="P29" i="2"/>
  <c r="P11" i="2"/>
  <c r="S25" i="2"/>
  <c r="R50" i="2"/>
  <c r="U16" i="2"/>
  <c r="I37" i="2"/>
  <c r="I31" i="2"/>
  <c r="I26" i="2"/>
  <c r="I21" i="2"/>
  <c r="I15" i="2"/>
  <c r="I10" i="2"/>
  <c r="I5" i="2"/>
  <c r="M47" i="2"/>
  <c r="M42" i="2"/>
  <c r="M37" i="2"/>
  <c r="M31" i="2"/>
  <c r="M26" i="2"/>
  <c r="M15" i="2"/>
  <c r="O45" i="2"/>
  <c r="P26" i="2"/>
  <c r="P8" i="2"/>
  <c r="S22" i="2"/>
  <c r="R46" i="2"/>
  <c r="B5" i="2"/>
  <c r="B9" i="2"/>
  <c r="B13" i="2"/>
  <c r="B17" i="2"/>
  <c r="B21" i="2"/>
  <c r="B25" i="2"/>
  <c r="B29" i="2"/>
  <c r="B33" i="2"/>
  <c r="B37" i="2"/>
  <c r="C41" i="2"/>
  <c r="B46" i="2"/>
  <c r="C50" i="2"/>
  <c r="F35" i="2"/>
  <c r="F30" i="2"/>
  <c r="F25" i="2"/>
  <c r="F19" i="2"/>
  <c r="F14" i="2"/>
  <c r="F9" i="2"/>
  <c r="F50" i="2"/>
  <c r="F45" i="2"/>
  <c r="F40" i="2"/>
  <c r="I47" i="2"/>
  <c r="X20" i="2"/>
  <c r="X28" i="2"/>
  <c r="X44" i="2"/>
  <c r="W12" i="2"/>
  <c r="W44" i="2"/>
  <c r="V12" i="2"/>
  <c r="V14" i="2"/>
  <c r="V22" i="2"/>
  <c r="U6" i="2"/>
  <c r="U14" i="2"/>
  <c r="U22" i="2"/>
  <c r="U30" i="2"/>
  <c r="U38" i="2"/>
  <c r="U46" i="2"/>
  <c r="S39" i="2"/>
  <c r="S43" i="2"/>
  <c r="S47" i="2"/>
  <c r="S51" i="2"/>
  <c r="S8" i="2"/>
  <c r="X7" i="2"/>
  <c r="X23" i="2"/>
  <c r="X31" i="2"/>
  <c r="X39" i="2"/>
  <c r="W7" i="2"/>
  <c r="W15" i="2"/>
  <c r="W39" i="2"/>
  <c r="W47" i="2"/>
  <c r="U7" i="2"/>
  <c r="U15" i="2"/>
  <c r="U23" i="2"/>
  <c r="U31" i="2"/>
  <c r="U39" i="2"/>
  <c r="U47" i="2"/>
  <c r="R40" i="2"/>
  <c r="R44" i="2"/>
  <c r="R48" i="2"/>
  <c r="R5" i="2"/>
  <c r="R9" i="2"/>
  <c r="R13" i="2"/>
  <c r="R17" i="2"/>
  <c r="R21" i="2"/>
  <c r="R25" i="2"/>
  <c r="R29" i="2"/>
  <c r="R33" i="2"/>
  <c r="R37" i="2"/>
  <c r="O6" i="2"/>
  <c r="X25" i="2"/>
  <c r="X33" i="2"/>
  <c r="X41" i="2"/>
  <c r="W41" i="2"/>
  <c r="V9" i="2"/>
  <c r="V25" i="2"/>
  <c r="V33" i="2"/>
  <c r="V41" i="2"/>
  <c r="U9" i="2"/>
  <c r="U17" i="2"/>
  <c r="U25" i="2"/>
  <c r="U33" i="2"/>
  <c r="U41" i="2"/>
  <c r="U49" i="2"/>
  <c r="R41" i="2"/>
  <c r="R45" i="2"/>
  <c r="R49" i="2"/>
  <c r="R6" i="2"/>
  <c r="R10" i="2"/>
  <c r="R14" i="2"/>
  <c r="R18" i="2"/>
  <c r="R22" i="2"/>
  <c r="R26" i="2"/>
  <c r="R30" i="2"/>
  <c r="R34" i="2"/>
  <c r="R38" i="2"/>
  <c r="O7" i="2"/>
  <c r="O11" i="2"/>
  <c r="O15" i="2"/>
  <c r="O19" i="2"/>
  <c r="O23" i="2"/>
  <c r="O27" i="2"/>
  <c r="O31" i="2"/>
  <c r="O35" i="2"/>
  <c r="O39" i="2"/>
  <c r="O43" i="2"/>
  <c r="O47" i="2"/>
  <c r="O51" i="2"/>
  <c r="L7" i="2"/>
  <c r="L11" i="2"/>
  <c r="L15" i="2"/>
  <c r="X21" i="2"/>
  <c r="W21" i="2"/>
  <c r="V5" i="2"/>
  <c r="V21" i="2"/>
  <c r="V37" i="2"/>
  <c r="U11" i="2"/>
  <c r="U24" i="2"/>
  <c r="X24" i="2"/>
  <c r="X40" i="2"/>
  <c r="W8" i="2"/>
  <c r="V40" i="2"/>
  <c r="U12" i="2"/>
  <c r="U26" i="2"/>
  <c r="U37" i="2"/>
  <c r="U51" i="2"/>
  <c r="S44" i="2"/>
  <c r="S50" i="2"/>
  <c r="S10" i="2"/>
  <c r="S15" i="2"/>
  <c r="S20" i="2"/>
  <c r="S26" i="2"/>
  <c r="S31" i="2"/>
  <c r="S36" i="2"/>
  <c r="P7" i="2"/>
  <c r="O12" i="2"/>
  <c r="P16" i="2"/>
  <c r="O21" i="2"/>
  <c r="P25" i="2"/>
  <c r="O30" i="2"/>
  <c r="P34" i="2"/>
  <c r="P39" i="2"/>
  <c r="O44" i="2"/>
  <c r="P48" i="2"/>
  <c r="L5" i="2"/>
  <c r="M9" i="2"/>
  <c r="L14" i="2"/>
  <c r="M18" i="2"/>
  <c r="M22" i="2"/>
  <c r="V10" i="2"/>
  <c r="V26" i="2"/>
  <c r="V42" i="2"/>
  <c r="U13" i="2"/>
  <c r="U27" i="2"/>
  <c r="U40" i="2"/>
  <c r="U4" i="2"/>
  <c r="S45" i="2"/>
  <c r="R51" i="2"/>
  <c r="R11" i="2"/>
  <c r="R16" i="2"/>
  <c r="S21" i="2"/>
  <c r="R27" i="2"/>
  <c r="R32" i="2"/>
  <c r="S37" i="2"/>
  <c r="O8" i="2"/>
  <c r="P12" i="2"/>
  <c r="O17" i="2"/>
  <c r="P21" i="2"/>
  <c r="O26" i="2"/>
  <c r="Q26" i="2" s="1"/>
  <c r="P30" i="2"/>
  <c r="P35" i="2"/>
  <c r="O40" i="2"/>
  <c r="P44" i="2"/>
  <c r="O49" i="2"/>
  <c r="M5" i="2"/>
  <c r="L10" i="2"/>
  <c r="M14" i="2"/>
  <c r="L19" i="2"/>
  <c r="L23" i="2"/>
  <c r="X29" i="2"/>
  <c r="W45" i="2"/>
  <c r="V13" i="2"/>
  <c r="U18" i="2"/>
  <c r="U29" i="2"/>
  <c r="U43" i="2"/>
  <c r="S40" i="2"/>
  <c r="S46" i="2"/>
  <c r="S6" i="2"/>
  <c r="R12" i="2"/>
  <c r="S17" i="2"/>
  <c r="R23" i="2"/>
  <c r="R28" i="2"/>
  <c r="S33" i="2"/>
  <c r="S4" i="2"/>
  <c r="O9" i="2"/>
  <c r="P13" i="2"/>
  <c r="O18" i="2"/>
  <c r="P22" i="2"/>
  <c r="P27" i="2"/>
  <c r="O32" i="2"/>
  <c r="P36" i="2"/>
  <c r="O41" i="2"/>
  <c r="P45" i="2"/>
  <c r="O50" i="2"/>
  <c r="M6" i="2"/>
  <c r="M11" i="2"/>
  <c r="L16" i="2"/>
  <c r="L20" i="2"/>
  <c r="L24" i="2"/>
  <c r="L28" i="2"/>
  <c r="L32" i="2"/>
  <c r="L36" i="2"/>
  <c r="L40" i="2"/>
  <c r="L44" i="2"/>
  <c r="L48" i="2"/>
  <c r="M4" i="2"/>
  <c r="H8" i="2"/>
  <c r="H12" i="2"/>
  <c r="H16" i="2"/>
  <c r="H20" i="2"/>
  <c r="H24" i="2"/>
  <c r="H28" i="2"/>
  <c r="H32" i="2"/>
  <c r="H36" i="2"/>
  <c r="H40" i="2"/>
  <c r="H44" i="2"/>
  <c r="H48" i="2"/>
  <c r="I4" i="2"/>
  <c r="E43" i="2"/>
  <c r="E47" i="2"/>
  <c r="E51" i="2"/>
  <c r="E8" i="2"/>
  <c r="E12" i="2"/>
  <c r="E16" i="2"/>
  <c r="E20" i="2"/>
  <c r="E24" i="2"/>
  <c r="E28" i="2"/>
  <c r="E32" i="2"/>
  <c r="E36" i="2"/>
  <c r="E4" i="2"/>
  <c r="B48" i="2"/>
  <c r="B44" i="2"/>
  <c r="B40" i="2"/>
  <c r="X16" i="2"/>
  <c r="X48" i="2"/>
  <c r="U5" i="2"/>
  <c r="U19" i="2"/>
  <c r="U32" i="2"/>
  <c r="U44" i="2"/>
  <c r="S41" i="2"/>
  <c r="R47" i="2"/>
  <c r="R7" i="2"/>
  <c r="S12" i="2"/>
  <c r="S18" i="2"/>
  <c r="S23" i="2"/>
  <c r="S28" i="2"/>
  <c r="S34" i="2"/>
  <c r="R4" i="2"/>
  <c r="P9" i="2"/>
  <c r="O14" i="2"/>
  <c r="P18" i="2"/>
  <c r="P23" i="2"/>
  <c r="O28" i="2"/>
  <c r="P32" i="2"/>
  <c r="O37" i="2"/>
  <c r="P41" i="2"/>
  <c r="Q41" i="2" s="1"/>
  <c r="O46" i="2"/>
  <c r="P50" i="2"/>
  <c r="M7" i="2"/>
  <c r="L12" i="2"/>
  <c r="M16" i="2"/>
  <c r="M20" i="2"/>
  <c r="M24" i="2"/>
  <c r="N24" i="2" s="1"/>
  <c r="M28" i="2"/>
  <c r="N28" i="2" s="1"/>
  <c r="M32" i="2"/>
  <c r="M36" i="2"/>
  <c r="M40" i="2"/>
  <c r="M44" i="2"/>
  <c r="N44" i="2" s="1"/>
  <c r="M48" i="2"/>
  <c r="L4" i="2"/>
  <c r="I8" i="2"/>
  <c r="I12" i="2"/>
  <c r="I16" i="2"/>
  <c r="I20" i="2"/>
  <c r="I24" i="2"/>
  <c r="I28" i="2"/>
  <c r="I32" i="2"/>
  <c r="I36" i="2"/>
  <c r="I40" i="2"/>
  <c r="I44" i="2"/>
  <c r="I48" i="2"/>
  <c r="H4" i="2"/>
  <c r="F43" i="2"/>
  <c r="F47" i="2"/>
  <c r="F51" i="2"/>
  <c r="F8" i="2"/>
  <c r="F12" i="2"/>
  <c r="F16" i="2"/>
  <c r="F20" i="2"/>
  <c r="F24" i="2"/>
  <c r="F28" i="2"/>
  <c r="F32" i="2"/>
  <c r="F36" i="2"/>
  <c r="C51" i="2"/>
  <c r="V18" i="2"/>
  <c r="V34" i="2"/>
  <c r="U8" i="2"/>
  <c r="U20" i="2"/>
  <c r="U34" i="2"/>
  <c r="U45" i="2"/>
  <c r="R42" i="2"/>
  <c r="S48" i="2"/>
  <c r="T48" i="2" s="1"/>
  <c r="S7" i="2"/>
  <c r="S13" i="2"/>
  <c r="R19" i="2"/>
  <c r="R24" i="2"/>
  <c r="S29" i="2"/>
  <c r="R35" i="2"/>
  <c r="O5" i="2"/>
  <c r="O10" i="2"/>
  <c r="P14" i="2"/>
  <c r="P19" i="2"/>
  <c r="O24" i="2"/>
  <c r="P28" i="2"/>
  <c r="O33" i="2"/>
  <c r="P37" i="2"/>
  <c r="O42" i="2"/>
  <c r="P46" i="2"/>
  <c r="P51" i="2"/>
  <c r="L8" i="2"/>
  <c r="M12" i="2"/>
  <c r="L17" i="2"/>
  <c r="L21" i="2"/>
  <c r="X19" i="2"/>
  <c r="X35" i="2"/>
  <c r="X51" i="2"/>
  <c r="W19" i="2"/>
  <c r="W35" i="2"/>
  <c r="W51" i="2"/>
  <c r="V51" i="2"/>
  <c r="U10" i="2"/>
  <c r="U21" i="2"/>
  <c r="U35" i="2"/>
  <c r="U48" i="2"/>
  <c r="S42" i="2"/>
  <c r="S49" i="2"/>
  <c r="R8" i="2"/>
  <c r="S14" i="2"/>
  <c r="S19" i="2"/>
  <c r="S24" i="2"/>
  <c r="S30" i="2"/>
  <c r="S35" i="2"/>
  <c r="P5" i="2"/>
  <c r="P10" i="2"/>
  <c r="P15" i="2"/>
  <c r="O20" i="2"/>
  <c r="P24" i="2"/>
  <c r="O29" i="2"/>
  <c r="P33" i="2"/>
  <c r="O38" i="2"/>
  <c r="P42" i="2"/>
  <c r="P47" i="2"/>
  <c r="P4" i="2"/>
  <c r="M8" i="2"/>
  <c r="L13" i="2"/>
  <c r="M17" i="2"/>
  <c r="M21" i="2"/>
  <c r="V47" i="2"/>
  <c r="V43" i="2"/>
  <c r="V39" i="2"/>
  <c r="V35" i="2"/>
  <c r="V31" i="2"/>
  <c r="V23" i="2"/>
  <c r="V19" i="2"/>
  <c r="V15" i="2"/>
  <c r="V11" i="2"/>
  <c r="V7" i="2"/>
  <c r="C5" i="2"/>
  <c r="C9" i="2"/>
  <c r="C13" i="2"/>
  <c r="C17" i="2"/>
  <c r="C21" i="2"/>
  <c r="C25" i="2"/>
  <c r="C29" i="2"/>
  <c r="C33" i="2"/>
  <c r="C37" i="2"/>
  <c r="B42" i="2"/>
  <c r="C46" i="2"/>
  <c r="B51" i="2"/>
  <c r="E35" i="2"/>
  <c r="E30" i="2"/>
  <c r="E25" i="2"/>
  <c r="E19" i="2"/>
  <c r="E14" i="2"/>
  <c r="E9" i="2"/>
  <c r="E50" i="2"/>
  <c r="E45" i="2"/>
  <c r="E40" i="2"/>
  <c r="H47" i="2"/>
  <c r="H42" i="2"/>
  <c r="H37" i="2"/>
  <c r="H31" i="2"/>
  <c r="H26" i="2"/>
  <c r="H21" i="2"/>
  <c r="H15" i="2"/>
  <c r="H10" i="2"/>
  <c r="H5" i="2"/>
  <c r="L47" i="2"/>
  <c r="L42" i="2"/>
  <c r="L37" i="2"/>
  <c r="L31" i="2"/>
  <c r="L26" i="2"/>
  <c r="M13" i="2"/>
  <c r="P43" i="2"/>
  <c r="O25" i="2"/>
  <c r="P6" i="2"/>
  <c r="R20" i="2"/>
  <c r="R43" i="2"/>
  <c r="V27" i="2"/>
  <c r="B6" i="2"/>
  <c r="B10" i="2"/>
  <c r="B14" i="2"/>
  <c r="B18" i="2"/>
  <c r="B22" i="2"/>
  <c r="B26" i="2"/>
  <c r="B30" i="2"/>
  <c r="B34" i="2"/>
  <c r="B38" i="2"/>
  <c r="C42" i="2"/>
  <c r="B47" i="2"/>
  <c r="F39" i="2"/>
  <c r="F34" i="2"/>
  <c r="F29" i="2"/>
  <c r="F23" i="2"/>
  <c r="F18" i="2"/>
  <c r="F13" i="2"/>
  <c r="F7" i="2"/>
  <c r="F49" i="2"/>
  <c r="F44" i="2"/>
  <c r="I51" i="2"/>
  <c r="I46" i="2"/>
  <c r="I41" i="2"/>
  <c r="I35" i="2"/>
  <c r="I30" i="2"/>
  <c r="I25" i="2"/>
  <c r="I19" i="2"/>
  <c r="I14" i="2"/>
  <c r="I9" i="2"/>
  <c r="M51" i="2"/>
  <c r="M46" i="2"/>
  <c r="M41" i="2"/>
  <c r="M35" i="2"/>
  <c r="M30" i="2"/>
  <c r="M25" i="2"/>
  <c r="M10" i="2"/>
  <c r="P40" i="2"/>
  <c r="Q40" i="2" s="1"/>
  <c r="O22" i="2"/>
  <c r="S38" i="2"/>
  <c r="S16" i="2"/>
  <c r="R39" i="2"/>
  <c r="X27" i="2"/>
  <c r="V36" i="2"/>
  <c r="V32" i="2"/>
  <c r="V28" i="2"/>
  <c r="V24" i="2"/>
  <c r="V20" i="2"/>
  <c r="V16" i="2"/>
  <c r="V8" i="2"/>
  <c r="AL9" i="1"/>
  <c r="AL17" i="1"/>
  <c r="AL25" i="1"/>
  <c r="AL33" i="1"/>
  <c r="AL41" i="1"/>
  <c r="AL49" i="1"/>
  <c r="AL3" i="1"/>
  <c r="AL11" i="1"/>
  <c r="AL19" i="1"/>
  <c r="AL27" i="1"/>
  <c r="AL35" i="1"/>
  <c r="AL43" i="1"/>
  <c r="AL4" i="1"/>
  <c r="AL12" i="1"/>
  <c r="AL20" i="1"/>
  <c r="AL28" i="1"/>
  <c r="AL36" i="1"/>
  <c r="AL44" i="1"/>
  <c r="AL6" i="1"/>
  <c r="AL14" i="1"/>
  <c r="AL22" i="1"/>
  <c r="AL30" i="1"/>
  <c r="AL38" i="1"/>
  <c r="AL46" i="1"/>
  <c r="AL7" i="1"/>
  <c r="AL15" i="1"/>
  <c r="AL23" i="1"/>
  <c r="AL31" i="1"/>
  <c r="AL39" i="1"/>
  <c r="AL47" i="1"/>
  <c r="AL10" i="1"/>
  <c r="AL32" i="1"/>
  <c r="AL13" i="1"/>
  <c r="AL34" i="1"/>
  <c r="AL16" i="1"/>
  <c r="AL37" i="1"/>
  <c r="AL21" i="1"/>
  <c r="AL42" i="1"/>
  <c r="V4" i="2"/>
  <c r="AL24" i="1"/>
  <c r="AL45" i="1"/>
  <c r="AL5" i="1"/>
  <c r="AL26" i="1"/>
  <c r="AL48" i="1"/>
  <c r="AL8" i="1"/>
  <c r="AL29" i="1"/>
  <c r="AL2" i="1"/>
  <c r="C6" i="2"/>
  <c r="C10" i="2"/>
  <c r="C14" i="2"/>
  <c r="C18" i="2"/>
  <c r="C22" i="2"/>
  <c r="C26" i="2"/>
  <c r="C30" i="2"/>
  <c r="C34" i="2"/>
  <c r="C38" i="2"/>
  <c r="B43" i="2"/>
  <c r="C47" i="2"/>
  <c r="E39" i="2"/>
  <c r="E34" i="2"/>
  <c r="E29" i="2"/>
  <c r="E23" i="2"/>
  <c r="E18" i="2"/>
  <c r="E13" i="2"/>
  <c r="E7" i="2"/>
  <c r="E49" i="2"/>
  <c r="E44" i="2"/>
  <c r="H51" i="2"/>
  <c r="H46" i="2"/>
  <c r="H41" i="2"/>
  <c r="H35" i="2"/>
  <c r="H30" i="2"/>
  <c r="H25" i="2"/>
  <c r="H19" i="2"/>
  <c r="H14" i="2"/>
  <c r="H9" i="2"/>
  <c r="L51" i="2"/>
  <c r="L46" i="2"/>
  <c r="L41" i="2"/>
  <c r="L35" i="2"/>
  <c r="L30" i="2"/>
  <c r="L25" i="2"/>
  <c r="L9" i="2"/>
  <c r="P38" i="2"/>
  <c r="P20" i="2"/>
  <c r="R36" i="2"/>
  <c r="R15" i="2"/>
  <c r="U50" i="2"/>
  <c r="W43" i="2"/>
  <c r="W48" i="2"/>
  <c r="W40" i="2"/>
  <c r="W24" i="2"/>
  <c r="W20" i="2"/>
  <c r="X4" i="2"/>
  <c r="W33" i="2"/>
  <c r="W9" i="2"/>
  <c r="W5" i="2"/>
  <c r="AK23" i="1"/>
  <c r="AK9" i="1"/>
  <c r="AK17" i="1"/>
  <c r="AK26" i="1"/>
  <c r="AK34" i="1"/>
  <c r="AK42" i="1"/>
  <c r="AK2" i="1"/>
  <c r="AK3" i="1"/>
  <c r="AK11" i="1"/>
  <c r="AK19" i="1"/>
  <c r="AK28" i="1"/>
  <c r="AK36" i="1"/>
  <c r="AK44" i="1"/>
  <c r="AK4" i="1"/>
  <c r="AK12" i="1"/>
  <c r="AK20" i="1"/>
  <c r="AK29" i="1"/>
  <c r="AK37" i="1"/>
  <c r="AK45" i="1"/>
  <c r="AK6" i="1"/>
  <c r="AK14" i="1"/>
  <c r="AK22" i="1"/>
  <c r="AK31" i="1"/>
  <c r="AK39" i="1"/>
  <c r="AK47" i="1"/>
  <c r="AK7" i="1"/>
  <c r="AK15" i="1"/>
  <c r="AK24" i="1"/>
  <c r="AK32" i="1"/>
  <c r="AK40" i="1"/>
  <c r="AK48" i="1"/>
  <c r="AK5" i="1"/>
  <c r="AK27" i="1"/>
  <c r="AK49" i="1"/>
  <c r="AK8" i="1"/>
  <c r="AK30" i="1"/>
  <c r="AK10" i="1"/>
  <c r="AK33" i="1"/>
  <c r="AK16" i="1"/>
  <c r="AK38" i="1"/>
  <c r="AK18" i="1"/>
  <c r="AK41" i="1"/>
  <c r="AK21" i="1"/>
  <c r="AK43" i="1"/>
  <c r="AK25" i="1"/>
  <c r="AK46" i="1"/>
  <c r="V44" i="2"/>
  <c r="W50" i="2"/>
  <c r="W38" i="2"/>
  <c r="W34" i="2"/>
  <c r="W30" i="2"/>
  <c r="W26" i="2"/>
  <c r="W22" i="2"/>
  <c r="W18" i="2"/>
  <c r="W10" i="2"/>
  <c r="W6" i="2"/>
  <c r="X50" i="2"/>
  <c r="X46" i="2"/>
  <c r="X42" i="2"/>
  <c r="X38" i="2"/>
  <c r="X34" i="2"/>
  <c r="X30" i="2"/>
  <c r="X26" i="2"/>
  <c r="X22" i="2"/>
  <c r="X18" i="2"/>
  <c r="X14" i="2"/>
  <c r="X10" i="2"/>
  <c r="X6" i="2"/>
  <c r="B7" i="2"/>
  <c r="B11" i="2"/>
  <c r="B15" i="2"/>
  <c r="B19" i="2"/>
  <c r="B23" i="2"/>
  <c r="B27" i="2"/>
  <c r="B31" i="2"/>
  <c r="B35" i="2"/>
  <c r="B39" i="2"/>
  <c r="C43" i="2"/>
  <c r="C48" i="2"/>
  <c r="F33" i="2"/>
  <c r="F27" i="2"/>
  <c r="F22" i="2"/>
  <c r="F17" i="2"/>
  <c r="F11" i="2"/>
  <c r="F6" i="2"/>
  <c r="F48" i="2"/>
  <c r="F42" i="2"/>
  <c r="I50" i="2"/>
  <c r="I45" i="2"/>
  <c r="I39" i="2"/>
  <c r="I34" i="2"/>
  <c r="I29" i="2"/>
  <c r="I23" i="2"/>
  <c r="I18" i="2"/>
  <c r="I13" i="2"/>
  <c r="I7" i="2"/>
  <c r="M50" i="2"/>
  <c r="M45" i="2"/>
  <c r="M39" i="2"/>
  <c r="M34" i="2"/>
  <c r="M29" i="2"/>
  <c r="M23" i="2"/>
  <c r="L6" i="2"/>
  <c r="O36" i="2"/>
  <c r="P17" i="2"/>
  <c r="S32" i="2"/>
  <c r="S11" i="2"/>
  <c r="U42" i="2"/>
  <c r="AK35" i="1"/>
  <c r="W37" i="2"/>
  <c r="W29" i="2"/>
  <c r="W25" i="2"/>
  <c r="W17" i="2"/>
  <c r="W13" i="2"/>
  <c r="C7" i="2"/>
  <c r="C11" i="2"/>
  <c r="C15" i="2"/>
  <c r="C19" i="2"/>
  <c r="C23" i="2"/>
  <c r="C27" i="2"/>
  <c r="C31" i="2"/>
  <c r="C35" i="2"/>
  <c r="C39" i="2"/>
  <c r="C44" i="2"/>
  <c r="B49" i="2"/>
  <c r="E38" i="2"/>
  <c r="E33" i="2"/>
  <c r="E27" i="2"/>
  <c r="E22" i="2"/>
  <c r="E17" i="2"/>
  <c r="E11" i="2"/>
  <c r="E6" i="2"/>
  <c r="E48" i="2"/>
  <c r="E42" i="2"/>
  <c r="H50" i="2"/>
  <c r="H45" i="2"/>
  <c r="H39" i="2"/>
  <c r="H34" i="2"/>
  <c r="H29" i="2"/>
  <c r="H23" i="2"/>
  <c r="H18" i="2"/>
  <c r="H13" i="2"/>
  <c r="H7" i="2"/>
  <c r="L50" i="2"/>
  <c r="L45" i="2"/>
  <c r="L39" i="2"/>
  <c r="L34" i="2"/>
  <c r="L29" i="2"/>
  <c r="L22" i="2"/>
  <c r="O4" i="2"/>
  <c r="O34" i="2"/>
  <c r="O16" i="2"/>
  <c r="R31" i="2"/>
  <c r="S9" i="2"/>
  <c r="U36" i="2"/>
  <c r="W11" i="2"/>
  <c r="AK13" i="1"/>
  <c r="Q8" i="2"/>
  <c r="Q18" i="2"/>
  <c r="Q50" i="2"/>
  <c r="F4" i="2"/>
  <c r="Q36" i="2" l="1"/>
  <c r="J26" i="2"/>
  <c r="Q28" i="2"/>
  <c r="Q20" i="2"/>
  <c r="Q49" i="2"/>
  <c r="T26" i="2"/>
  <c r="T20" i="2"/>
  <c r="Q25" i="2"/>
  <c r="Q24" i="2"/>
  <c r="N30" i="2"/>
  <c r="T46" i="2"/>
  <c r="Q22" i="2"/>
  <c r="T34" i="2"/>
  <c r="T36" i="2"/>
  <c r="T22" i="2"/>
  <c r="AP13" i="1"/>
  <c r="AR10" i="1"/>
  <c r="AN43" i="1"/>
  <c r="AV2" i="1"/>
  <c r="AU10" i="1"/>
  <c r="AU18" i="1"/>
  <c r="AU26" i="1"/>
  <c r="AU34" i="1"/>
  <c r="AU42" i="1"/>
  <c r="AU2" i="1"/>
  <c r="AU3" i="1"/>
  <c r="AU11" i="1"/>
  <c r="AU19" i="1"/>
  <c r="AU27" i="1"/>
  <c r="AU35" i="1"/>
  <c r="AU43" i="1"/>
  <c r="AU4" i="1"/>
  <c r="AU12" i="1"/>
  <c r="AU20" i="1"/>
  <c r="AU28" i="1"/>
  <c r="AU36" i="1"/>
  <c r="AU44" i="1"/>
  <c r="AU5" i="1"/>
  <c r="AU13" i="1"/>
  <c r="AU21" i="1"/>
  <c r="AU29" i="1"/>
  <c r="AU37" i="1"/>
  <c r="AU45" i="1"/>
  <c r="AU6" i="1"/>
  <c r="AU14" i="1"/>
  <c r="AU22" i="1"/>
  <c r="AU30" i="1"/>
  <c r="AU38" i="1"/>
  <c r="AU46" i="1"/>
  <c r="AU7" i="1"/>
  <c r="AU8" i="1"/>
  <c r="AU16" i="1"/>
  <c r="AU24" i="1"/>
  <c r="AU32" i="1"/>
  <c r="AU40" i="1"/>
  <c r="AU48" i="1"/>
  <c r="AU9" i="1"/>
  <c r="AU17" i="1"/>
  <c r="AU25" i="1"/>
  <c r="AU33" i="1"/>
  <c r="AU41" i="1"/>
  <c r="AU49" i="1"/>
  <c r="AU15" i="1"/>
  <c r="AU23" i="1"/>
  <c r="AU31" i="1"/>
  <c r="AU39" i="1"/>
  <c r="AU47" i="1"/>
  <c r="AO11" i="1"/>
  <c r="AO39" i="1"/>
  <c r="AP27" i="1"/>
  <c r="AO41" i="1"/>
  <c r="AO6" i="1"/>
  <c r="AR19" i="1"/>
  <c r="AN25" i="1"/>
  <c r="AP38" i="1"/>
  <c r="AQ18" i="1"/>
  <c r="AR3" i="1"/>
  <c r="AN31" i="1"/>
  <c r="AO43" i="1"/>
  <c r="AN30" i="1"/>
  <c r="AP7" i="1"/>
  <c r="AN38" i="1"/>
  <c r="AS27" i="1"/>
  <c r="AO42" i="1"/>
  <c r="AO18" i="1"/>
  <c r="AO22" i="1"/>
  <c r="AN13" i="1"/>
  <c r="AP26" i="1"/>
  <c r="AR39" i="1"/>
  <c r="AN45" i="1"/>
  <c r="AS19" i="1"/>
  <c r="AP10" i="1"/>
  <c r="Q13" i="2"/>
  <c r="AR13" i="1"/>
  <c r="AN19" i="1"/>
  <c r="AN3" i="1"/>
  <c r="AP39" i="1"/>
  <c r="AN42" i="1"/>
  <c r="AQ43" i="1"/>
  <c r="AS21" i="1"/>
  <c r="AP15" i="1"/>
  <c r="AQ23" i="1"/>
  <c r="AQ34" i="1"/>
  <c r="AQ19" i="1"/>
  <c r="AQ7" i="1"/>
  <c r="AP14" i="1"/>
  <c r="AR27" i="1"/>
  <c r="AN33" i="1"/>
  <c r="AP46" i="1"/>
  <c r="AO21" i="1"/>
  <c r="AR11" i="1"/>
  <c r="AP23" i="1"/>
  <c r="AS33" i="1"/>
  <c r="AP35" i="1"/>
  <c r="AN22" i="1"/>
  <c r="AO26" i="1"/>
  <c r="AS35" i="1"/>
  <c r="AQ27" i="1"/>
  <c r="AO2" i="1"/>
  <c r="AR15" i="1"/>
  <c r="AP34" i="1"/>
  <c r="AR47" i="1"/>
  <c r="AQ22" i="1"/>
  <c r="AN5" i="1"/>
  <c r="T40" i="2"/>
  <c r="AQ13" i="1"/>
  <c r="AN27" i="1"/>
  <c r="AO15" i="1"/>
  <c r="AO31" i="1"/>
  <c r="AP47" i="1"/>
  <c r="AN11" i="1"/>
  <c r="AN46" i="1"/>
  <c r="AN10" i="1"/>
  <c r="AO34" i="1"/>
  <c r="AO46" i="1"/>
  <c r="AN26" i="1"/>
  <c r="AO37" i="1"/>
  <c r="AP22" i="1"/>
  <c r="AR35" i="1"/>
  <c r="AS23" i="1"/>
  <c r="AP43" i="1"/>
  <c r="Q16" i="2"/>
  <c r="AQ10" i="1"/>
  <c r="AS14" i="1"/>
  <c r="AS46" i="1"/>
  <c r="AS2" i="1"/>
  <c r="AN15" i="1"/>
  <c r="AN47" i="1"/>
  <c r="AN18" i="1"/>
  <c r="AQ39" i="1"/>
  <c r="AO3" i="1"/>
  <c r="AO14" i="1"/>
  <c r="AQ35" i="1"/>
  <c r="AQ47" i="1"/>
  <c r="AO30" i="1"/>
  <c r="AQ38" i="1"/>
  <c r="AQ30" i="1"/>
  <c r="AQ42" i="1"/>
  <c r="AQ3" i="1"/>
  <c r="AO10" i="1"/>
  <c r="AR23" i="1"/>
  <c r="AR7" i="1"/>
  <c r="AO13" i="1"/>
  <c r="AN35" i="1"/>
  <c r="AO23" i="1"/>
  <c r="AP31" i="1"/>
  <c r="AN2" i="1"/>
  <c r="AN14" i="1"/>
  <c r="AO47" i="1"/>
  <c r="AS43" i="1"/>
  <c r="AN17" i="1"/>
  <c r="AN49" i="1"/>
  <c r="AO49" i="1"/>
  <c r="T50" i="2"/>
  <c r="AN7" i="1"/>
  <c r="AQ15" i="1"/>
  <c r="AS31" i="1"/>
  <c r="AQ31" i="1"/>
  <c r="AP2" i="1"/>
  <c r="AB7" i="2"/>
  <c r="AF7" i="2"/>
  <c r="AH7" i="2"/>
  <c r="AA7" i="2"/>
  <c r="AA4" i="2"/>
  <c r="AD7" i="2"/>
  <c r="AE7" i="2"/>
  <c r="T16" i="2"/>
  <c r="AI7" i="2"/>
  <c r="AC7" i="2"/>
  <c r="AJ7" i="2"/>
  <c r="AK7" i="2"/>
  <c r="N38" i="2"/>
  <c r="Z7" i="2"/>
  <c r="Z4" i="2"/>
  <c r="Q42" i="2"/>
  <c r="Q5" i="2"/>
  <c r="T42" i="2"/>
  <c r="Q30" i="2"/>
  <c r="Q21" i="2"/>
  <c r="AG7" i="2"/>
  <c r="T14" i="2"/>
  <c r="Q6" i="2"/>
  <c r="Q48" i="2"/>
  <c r="T6" i="2"/>
  <c r="Q10" i="2"/>
  <c r="Q29" i="2"/>
  <c r="T24" i="2"/>
  <c r="Q37" i="2"/>
  <c r="N12" i="2"/>
  <c r="N48" i="2"/>
  <c r="N16" i="2"/>
  <c r="Q17" i="2"/>
  <c r="T38" i="2"/>
  <c r="N8" i="2"/>
  <c r="T32" i="2"/>
  <c r="N40" i="2"/>
  <c r="T12" i="2"/>
  <c r="T30" i="2"/>
  <c r="T44" i="2"/>
  <c r="N20" i="2"/>
  <c r="Q32" i="2"/>
  <c r="T28" i="2"/>
  <c r="Q34" i="2"/>
  <c r="N22" i="2"/>
  <c r="Q46" i="2"/>
  <c r="T18" i="2"/>
  <c r="Q38" i="2"/>
  <c r="Q44" i="2"/>
  <c r="Q45" i="2"/>
  <c r="T10" i="2"/>
  <c r="N46" i="2"/>
  <c r="Q33" i="2"/>
  <c r="N36" i="2"/>
  <c r="N32" i="2"/>
  <c r="Q9" i="2"/>
  <c r="Q14" i="2"/>
  <c r="Q12" i="2"/>
  <c r="AG21" i="2"/>
  <c r="AE4" i="2"/>
  <c r="AI4" i="2"/>
  <c r="AD4" i="2"/>
  <c r="AK4" i="2"/>
  <c r="AA21" i="2"/>
  <c r="AJ4" i="2"/>
  <c r="AB4" i="2"/>
  <c r="AC21" i="2"/>
  <c r="AG4" i="2"/>
  <c r="AF4" i="2"/>
  <c r="Z21" i="2"/>
  <c r="AH4" i="2"/>
  <c r="AC4" i="2"/>
  <c r="AD21" i="2"/>
  <c r="N14" i="2"/>
  <c r="N6" i="2"/>
  <c r="T49" i="2"/>
  <c r="T45" i="2"/>
  <c r="T41" i="2"/>
  <c r="T37" i="2"/>
  <c r="T33" i="2"/>
  <c r="T29" i="2"/>
  <c r="T25" i="2"/>
  <c r="T21" i="2"/>
  <c r="T17" i="2"/>
  <c r="T13" i="2"/>
  <c r="T9" i="2"/>
  <c r="T5" i="2"/>
  <c r="T8" i="2"/>
  <c r="J51" i="2"/>
  <c r="J47" i="2"/>
  <c r="J43" i="2"/>
  <c r="J39" i="2"/>
  <c r="J35" i="2"/>
  <c r="J31" i="2"/>
  <c r="J27" i="2"/>
  <c r="J23" i="2"/>
  <c r="J19" i="2"/>
  <c r="J15" i="2"/>
  <c r="J11" i="2"/>
  <c r="J7" i="2"/>
  <c r="N49" i="2"/>
  <c r="N41" i="2"/>
  <c r="N33" i="2"/>
  <c r="N25" i="2"/>
  <c r="N17" i="2"/>
  <c r="N9" i="2"/>
  <c r="K50" i="2"/>
  <c r="J50" i="2"/>
  <c r="K42" i="2"/>
  <c r="J42" i="2"/>
  <c r="K34" i="2"/>
  <c r="J34" i="2"/>
  <c r="K30" i="2"/>
  <c r="J30" i="2"/>
  <c r="K22" i="2"/>
  <c r="J22" i="2"/>
  <c r="K18" i="2"/>
  <c r="J18" i="2"/>
  <c r="K14" i="2"/>
  <c r="J14" i="2"/>
  <c r="K10" i="2"/>
  <c r="J10" i="2"/>
  <c r="K6" i="2"/>
  <c r="J6" i="2"/>
  <c r="K46" i="2"/>
  <c r="J46" i="2"/>
  <c r="K38" i="2"/>
  <c r="J38" i="2"/>
  <c r="K26" i="2"/>
  <c r="K49" i="2"/>
  <c r="J49" i="2"/>
  <c r="K41" i="2"/>
  <c r="J41" i="2"/>
  <c r="K33" i="2"/>
  <c r="J33" i="2"/>
  <c r="K25" i="2"/>
  <c r="J25" i="2"/>
  <c r="K17" i="2"/>
  <c r="J17" i="2"/>
  <c r="K13" i="2"/>
  <c r="J13" i="2"/>
  <c r="K9" i="2"/>
  <c r="J9" i="2"/>
  <c r="K5" i="2"/>
  <c r="J5" i="2"/>
  <c r="K45" i="2"/>
  <c r="J45" i="2"/>
  <c r="K37" i="2"/>
  <c r="J37" i="2"/>
  <c r="K29" i="2"/>
  <c r="J29" i="2"/>
  <c r="K21" i="2"/>
  <c r="J21" i="2"/>
  <c r="K48" i="2"/>
  <c r="J48" i="2"/>
  <c r="K40" i="2"/>
  <c r="J40" i="2"/>
  <c r="K36" i="2"/>
  <c r="J36" i="2"/>
  <c r="K32" i="2"/>
  <c r="J32" i="2"/>
  <c r="K28" i="2"/>
  <c r="J28" i="2"/>
  <c r="K24" i="2"/>
  <c r="J24" i="2"/>
  <c r="K20" i="2"/>
  <c r="J20" i="2"/>
  <c r="K16" i="2"/>
  <c r="J16" i="2"/>
  <c r="K12" i="2"/>
  <c r="J12" i="2"/>
  <c r="K8" i="2"/>
  <c r="J8" i="2"/>
  <c r="K44" i="2"/>
  <c r="J44" i="2"/>
  <c r="J4" i="2"/>
  <c r="G33" i="2"/>
  <c r="D48" i="2"/>
  <c r="D32" i="2"/>
  <c r="D16" i="2"/>
  <c r="G48" i="2"/>
  <c r="G32" i="2"/>
  <c r="G8" i="2"/>
  <c r="D9" i="2"/>
  <c r="G41" i="2"/>
  <c r="D40" i="2"/>
  <c r="D24" i="2"/>
  <c r="D8" i="2"/>
  <c r="G40" i="2"/>
  <c r="G24" i="2"/>
  <c r="G16" i="2"/>
  <c r="D47" i="2"/>
  <c r="D39" i="2"/>
  <c r="D31" i="2"/>
  <c r="D23" i="2"/>
  <c r="D15" i="2"/>
  <c r="D7" i="2"/>
  <c r="G47" i="2"/>
  <c r="G39" i="2"/>
  <c r="G31" i="2"/>
  <c r="G23" i="2"/>
  <c r="G15" i="2"/>
  <c r="G7" i="2"/>
  <c r="N47" i="2"/>
  <c r="N39" i="2"/>
  <c r="N31" i="2"/>
  <c r="N23" i="2"/>
  <c r="N15" i="2"/>
  <c r="N7" i="2"/>
  <c r="D33" i="2"/>
  <c r="G9" i="2"/>
  <c r="D38" i="2"/>
  <c r="D49" i="2"/>
  <c r="G17" i="2"/>
  <c r="D14" i="2"/>
  <c r="G46" i="2"/>
  <c r="G22" i="2"/>
  <c r="G6" i="2"/>
  <c r="D45" i="2"/>
  <c r="D37" i="2"/>
  <c r="D29" i="2"/>
  <c r="D21" i="2"/>
  <c r="D13" i="2"/>
  <c r="D5" i="2"/>
  <c r="G45" i="2"/>
  <c r="G37" i="2"/>
  <c r="G29" i="2"/>
  <c r="G21" i="2"/>
  <c r="G13" i="2"/>
  <c r="G5" i="2"/>
  <c r="N45" i="2"/>
  <c r="N37" i="2"/>
  <c r="N29" i="2"/>
  <c r="N21" i="2"/>
  <c r="N13" i="2"/>
  <c r="N5" i="2"/>
  <c r="D41" i="2"/>
  <c r="G25" i="2"/>
  <c r="D46" i="2"/>
  <c r="D22" i="2"/>
  <c r="G30" i="2"/>
  <c r="D4" i="2"/>
  <c r="D28" i="2"/>
  <c r="D12" i="2"/>
  <c r="G44" i="2"/>
  <c r="G28" i="2"/>
  <c r="G20" i="2"/>
  <c r="D25" i="2"/>
  <c r="G49" i="2"/>
  <c r="D30" i="2"/>
  <c r="D6" i="2"/>
  <c r="G38" i="2"/>
  <c r="G14" i="2"/>
  <c r="D44" i="2"/>
  <c r="D36" i="2"/>
  <c r="D20" i="2"/>
  <c r="G4" i="2"/>
  <c r="G36" i="2"/>
  <c r="G12" i="2"/>
  <c r="D51" i="2"/>
  <c r="D43" i="2"/>
  <c r="D35" i="2"/>
  <c r="D27" i="2"/>
  <c r="D19" i="2"/>
  <c r="D11" i="2"/>
  <c r="G51" i="2"/>
  <c r="G43" i="2"/>
  <c r="G35" i="2"/>
  <c r="G27" i="2"/>
  <c r="G19" i="2"/>
  <c r="G11" i="2"/>
  <c r="K4" i="2"/>
  <c r="N4" i="2"/>
  <c r="N51" i="2"/>
  <c r="N43" i="2"/>
  <c r="N35" i="2"/>
  <c r="N27" i="2"/>
  <c r="N19" i="2"/>
  <c r="N11" i="2"/>
  <c r="Q4" i="2"/>
  <c r="T4" i="2"/>
  <c r="D17" i="2"/>
  <c r="D50" i="2"/>
  <c r="D42" i="2"/>
  <c r="D34" i="2"/>
  <c r="D26" i="2"/>
  <c r="D18" i="2"/>
  <c r="D10" i="2"/>
  <c r="G50" i="2"/>
  <c r="G42" i="2"/>
  <c r="G34" i="2"/>
  <c r="G26" i="2"/>
  <c r="G18" i="2"/>
  <c r="G10" i="2"/>
  <c r="K51" i="2"/>
  <c r="K47" i="2"/>
  <c r="K43" i="2"/>
  <c r="K39" i="2"/>
  <c r="K35" i="2"/>
  <c r="K31" i="2"/>
  <c r="K27" i="2"/>
  <c r="K23" i="2"/>
  <c r="K19" i="2"/>
  <c r="K15" i="2"/>
  <c r="K11" i="2"/>
  <c r="K7" i="2"/>
  <c r="N50" i="2"/>
  <c r="N42" i="2"/>
  <c r="N34" i="2"/>
  <c r="N26" i="2"/>
  <c r="N18" i="2"/>
  <c r="N10" i="2"/>
  <c r="Q51" i="2"/>
  <c r="Q47" i="2"/>
  <c r="Q43" i="2"/>
  <c r="Q39" i="2"/>
  <c r="Q35" i="2"/>
  <c r="Q31" i="2"/>
  <c r="Q27" i="2"/>
  <c r="Q23" i="2"/>
  <c r="Q19" i="2"/>
  <c r="Q15" i="2"/>
  <c r="Q11" i="2"/>
  <c r="Q7" i="2"/>
  <c r="T51" i="2"/>
  <c r="T47" i="2"/>
  <c r="T43" i="2"/>
  <c r="T39" i="2"/>
  <c r="T35" i="2"/>
  <c r="T31" i="2"/>
  <c r="T27" i="2"/>
  <c r="T23" i="2"/>
  <c r="T19" i="2"/>
  <c r="T15" i="2"/>
  <c r="T11" i="2"/>
  <c r="T7" i="2"/>
  <c r="AL7" i="2" l="1"/>
  <c r="Z8" i="2" s="1"/>
  <c r="AH10" i="2"/>
  <c r="AB10" i="2"/>
  <c r="AH13" i="2"/>
  <c r="AJ10" i="2"/>
  <c r="AD13" i="2"/>
  <c r="AF13" i="2"/>
  <c r="AF10" i="2"/>
  <c r="AD10" i="2"/>
  <c r="Z10" i="2"/>
  <c r="AJ13" i="2"/>
  <c r="Z13" i="2"/>
  <c r="AM7" i="2"/>
  <c r="AM8" i="2" s="1"/>
  <c r="AB13" i="2"/>
  <c r="AL4" i="2"/>
  <c r="AL5" i="2" s="1"/>
  <c r="AM4" i="2"/>
  <c r="AA5" i="2" s="1"/>
  <c r="AE8" i="2" l="1"/>
  <c r="AG8" i="2"/>
  <c r="AF8" i="2"/>
  <c r="AB8" i="2"/>
  <c r="AH8" i="2"/>
  <c r="AJ8" i="2"/>
  <c r="AA8" i="2"/>
  <c r="AD8" i="2"/>
  <c r="AL8" i="2"/>
  <c r="AI8" i="2"/>
  <c r="AK8" i="2"/>
  <c r="AL10" i="2"/>
  <c r="Z11" i="2" s="1"/>
  <c r="AC8" i="2"/>
  <c r="AL13" i="2"/>
  <c r="AF5" i="2"/>
  <c r="AJ5" i="2"/>
  <c r="AD5" i="2"/>
  <c r="AH5" i="2"/>
  <c r="AB5" i="2"/>
  <c r="Z5" i="2"/>
  <c r="AE5" i="2"/>
  <c r="AM5" i="2"/>
  <c r="AC5" i="2"/>
  <c r="AG5" i="2"/>
  <c r="AI5" i="2"/>
  <c r="AK5" i="2"/>
  <c r="AF11" i="2" l="1"/>
  <c r="AJ11" i="2"/>
  <c r="AH11" i="2"/>
  <c r="AL14" i="2"/>
  <c r="AD14" i="2"/>
  <c r="AH14" i="2"/>
  <c r="AL11" i="2"/>
  <c r="AB11" i="2"/>
  <c r="AJ14" i="2"/>
  <c r="AF14" i="2"/>
  <c r="AB14" i="2"/>
  <c r="Z14" i="2"/>
  <c r="A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<sst xmlns="http://schemas.openxmlformats.org/spreadsheetml/2006/main" count="70" uniqueCount="43">
  <si>
    <t>prior_livestock</t>
  </si>
  <si>
    <t>prior_ong</t>
  </si>
  <si>
    <t>prior_coal</t>
  </si>
  <si>
    <t>prior_landfills</t>
  </si>
  <si>
    <t>prior_wastewater</t>
  </si>
  <si>
    <t>prior_other_anth</t>
  </si>
  <si>
    <t>prior_total</t>
  </si>
  <si>
    <t>post_livestock</t>
  </si>
  <si>
    <t>post_ong</t>
  </si>
  <si>
    <t>post_coal</t>
  </si>
  <si>
    <t>post_landfills</t>
  </si>
  <si>
    <t>post_wastewater</t>
  </si>
  <si>
    <t>post_other_anth</t>
  </si>
  <si>
    <t>diff</t>
  </si>
  <si>
    <t>State</t>
  </si>
  <si>
    <t>Livestock</t>
  </si>
  <si>
    <t>Coal</t>
  </si>
  <si>
    <t>Landfills</t>
  </si>
  <si>
    <t>Wastewater</t>
  </si>
  <si>
    <t>DOFS</t>
  </si>
  <si>
    <t>x̂</t>
  </si>
  <si>
    <t>Other</t>
  </si>
  <si>
    <t>Total</t>
  </si>
  <si>
    <t>Oil &amp; natural gas</t>
  </si>
  <si>
    <t>Diff</t>
  </si>
  <si>
    <t>post_range</t>
  </si>
  <si>
    <t>xhat_range</t>
  </si>
  <si>
    <t>dofs_range</t>
  </si>
  <si>
    <t>prior_frac</t>
  </si>
  <si>
    <t>post_frac</t>
  </si>
  <si>
    <t>Other anthropogenic</t>
  </si>
  <si>
    <t>Percentage of optimized emissions</t>
  </si>
  <si>
    <t>frac_range</t>
  </si>
  <si>
    <t>frac_livestock</t>
  </si>
  <si>
    <t>frac_ong</t>
  </si>
  <si>
    <t>frac_coal</t>
  </si>
  <si>
    <t>frac_landfills</t>
  </si>
  <si>
    <t>frac_wastewater</t>
  </si>
  <si>
    <t>frac_other_anth</t>
  </si>
  <si>
    <t>sig_increase</t>
  </si>
  <si>
    <r>
      <t>Emissions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</si>
  <si>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x</t>
    </r>
    <r>
      <rPr>
        <vertAlign val="subscript"/>
        <sz val="10"/>
        <color theme="1"/>
        <rFont val="Times New Roman"/>
        <family val="1"/>
      </rPr>
      <t>A</t>
    </r>
  </si>
  <si>
    <r>
      <t>x̂</t>
    </r>
    <r>
      <rPr>
        <sz val="10"/>
        <color theme="1"/>
        <rFont val="Times New Roman"/>
        <family val="1"/>
      </rPr>
      <t>/</t>
    </r>
    <r>
      <rPr>
        <b/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</si>
</sst>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1499679555650502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" fontId="19" fillId="0" borderId="0" xfId="0" applyNumberFormat="1" applyFont="1" applyAlignment="1">
      <alignment vertical="center"/>
    </xf>
    <xf numFmtId="1" fontId="0" fillId="0" borderId="0" xfId="0" applyNumberFormat="1"/>
    <xf numFmtId="9" fontId="0" fillId="0" borderId="0" xfId="42" applyFont="1"/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4" xfId="0" applyBorder="1"/>
    <xf numFmtId="0" fontId="18" fillId="0" borderId="14" xfId="0" applyFont="1" applyBorder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18" fillId="33" borderId="12" xfId="0" applyFont="1" applyFill="1" applyBorder="1" applyAlignment="1">
      <alignment vertical="center" wrapText="1"/>
    </xf>
    <xf numFmtId="0" fontId="23" fillId="0" borderId="16" xfId="0" applyFont="1" applyBorder="1" applyAlignment="1">
      <alignment vertical="center"/>
    </xf>
    <xf numFmtId="1" fontId="23" fillId="0" borderId="17" xfId="0" applyNumberFormat="1" applyFont="1" applyBorder="1" applyAlignment="1">
      <alignment vertical="center"/>
    </xf>
    <xf numFmtId="2" fontId="23" fillId="0" borderId="17" xfId="0" applyNumberFormat="1" applyFont="1" applyBorder="1" applyAlignment="1">
      <alignment vertical="center"/>
    </xf>
    <xf numFmtId="1" fontId="23" fillId="0" borderId="17" xfId="0" applyNumberFormat="1" applyFont="1" applyBorder="1" applyAlignment="1">
      <alignment horizontal="right" vertical="center"/>
    </xf>
    <xf numFmtId="2" fontId="23" fillId="0" borderId="17" xfId="0" applyNumberFormat="1" applyFont="1" applyBorder="1" applyAlignment="1">
      <alignment horizontal="right" vertical="center"/>
    </xf>
    <xf numFmtId="2" fontId="23" fillId="0" borderId="18" xfId="0" applyNumberFormat="1" applyFont="1" applyBorder="1" applyAlignment="1">
      <alignment horizontal="right" vertical="center"/>
    </xf>
    <xf numFmtId="0" fontId="23" fillId="0" borderId="19" xfId="0" applyFont="1" applyBorder="1" applyAlignment="1">
      <alignment vertical="center"/>
    </xf>
    <xf numFmtId="1" fontId="23" fillId="0" borderId="20" xfId="0" applyNumberFormat="1" applyFont="1" applyBorder="1" applyAlignment="1">
      <alignment vertical="center"/>
    </xf>
    <xf numFmtId="2" fontId="23" fillId="0" borderId="20" xfId="0" applyNumberFormat="1" applyFont="1" applyBorder="1" applyAlignment="1">
      <alignment vertical="center"/>
    </xf>
    <xf numFmtId="1" fontId="23" fillId="0" borderId="20" xfId="0" applyNumberFormat="1" applyFont="1" applyBorder="1" applyAlignment="1">
      <alignment horizontal="right" vertical="center"/>
    </xf>
    <xf numFmtId="2" fontId="23" fillId="0" borderId="20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22" xfId="0" applyFont="1" applyBorder="1" applyAlignment="1">
      <alignment vertical="center"/>
    </xf>
    <xf numFmtId="1" fontId="23" fillId="0" borderId="23" xfId="0" applyNumberFormat="1" applyFont="1" applyBorder="1" applyAlignment="1">
      <alignment vertical="center"/>
    </xf>
    <xf numFmtId="2" fontId="23" fillId="0" borderId="23" xfId="0" applyNumberFormat="1" applyFont="1" applyBorder="1" applyAlignment="1">
      <alignment vertical="center"/>
    </xf>
    <xf numFmtId="1" fontId="23" fillId="0" borderId="23" xfId="0" applyNumberFormat="1" applyFont="1" applyBorder="1" applyAlignment="1">
      <alignment horizontal="right" vertical="center"/>
    </xf>
    <xf numFmtId="2" fontId="23" fillId="0" borderId="23" xfId="0" applyNumberFormat="1" applyFont="1" applyBorder="1" applyAlignment="1">
      <alignment horizontal="right" vertical="center"/>
    </xf>
    <xf numFmtId="2" fontId="23" fillId="0" borderId="24" xfId="0" applyNumberFormat="1" applyFont="1" applyBorder="1" applyAlignment="1">
      <alignment horizontal="right" vertical="center"/>
    </xf>
    <xf numFmtId="1" fontId="23" fillId="0" borderId="16" xfId="0" applyNumberFormat="1" applyFont="1" applyBorder="1" applyAlignment="1">
      <alignment vertical="center"/>
    </xf>
    <xf numFmtId="1" fontId="23" fillId="0" borderId="18" xfId="0" applyNumberFormat="1" applyFont="1" applyBorder="1" applyAlignment="1">
      <alignment vertical="center"/>
    </xf>
    <xf numFmtId="1" fontId="23" fillId="0" borderId="19" xfId="0" applyNumberFormat="1" applyFont="1" applyBorder="1" applyAlignment="1">
      <alignment vertical="center"/>
    </xf>
    <xf numFmtId="1" fontId="23" fillId="0" borderId="21" xfId="0" applyNumberFormat="1" applyFont="1" applyBorder="1" applyAlignment="1">
      <alignment vertical="center"/>
    </xf>
    <xf numFmtId="1" fontId="23" fillId="0" borderId="22" xfId="0" applyNumberFormat="1" applyFont="1" applyBorder="1" applyAlignment="1">
      <alignment vertical="center"/>
    </xf>
    <xf numFmtId="1" fontId="23" fillId="0" borderId="24" xfId="0" applyNumberFormat="1" applyFont="1" applyBorder="1" applyAlignment="1">
      <alignment vertical="center"/>
    </xf>
    <xf numFmtId="0" fontId="23" fillId="0" borderId="25" xfId="0" applyFont="1" applyBorder="1" applyAlignment="1">
      <alignment vertical="center"/>
    </xf>
    <xf numFmtId="0" fontId="21" fillId="33" borderId="1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3" fillId="0" borderId="26" xfId="0" applyFont="1" applyBorder="1" applyAlignment="1">
      <alignment vertical="center"/>
    </xf>
    <xf numFmtId="1" fontId="23" fillId="0" borderId="26" xfId="0" applyNumberFormat="1" applyFont="1" applyBorder="1" applyAlignment="1">
      <alignment vertical="center"/>
    </xf>
    <xf numFmtId="1" fontId="23" fillId="0" borderId="27" xfId="0" applyNumberFormat="1" applyFont="1" applyBorder="1" applyAlignment="1">
      <alignment vertical="center"/>
    </xf>
    <xf numFmtId="2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horizontal="right" vertical="center"/>
    </xf>
    <xf numFmtId="2" fontId="23" fillId="0" borderId="28" xfId="0" applyNumberFormat="1" applyFont="1" applyBorder="1" applyAlignment="1">
      <alignment horizontal="right" vertical="center"/>
    </xf>
    <xf numFmtId="2" fontId="23" fillId="0" borderId="27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29" xfId="0" applyFont="1" applyBorder="1" applyAlignment="1">
      <alignment vertical="center"/>
    </xf>
    <xf numFmtId="1" fontId="23" fillId="0" borderId="30" xfId="0" applyNumberFormat="1" applyFont="1" applyBorder="1" applyAlignment="1">
      <alignment vertical="center"/>
    </xf>
    <xf numFmtId="1" fontId="23" fillId="0" borderId="31" xfId="0" applyNumberFormat="1" applyFont="1" applyBorder="1" applyAlignment="1">
      <alignment vertical="center"/>
    </xf>
    <xf numFmtId="2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horizontal="right" vertical="center"/>
    </xf>
    <xf numFmtId="2" fontId="23" fillId="0" borderId="32" xfId="0" applyNumberFormat="1" applyFont="1" applyBorder="1" applyAlignment="1">
      <alignment horizontal="right" vertical="center"/>
    </xf>
    <xf numFmtId="2" fontId="23" fillId="0" borderId="3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21" fillId="33" borderId="10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9B39"/>
      <color rgb="FF803A08"/>
      <color rgb="FF908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states/summ_st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states"/>
    </sheetNames>
    <sheetDataSet>
      <sheetData sheetId="0" refreshError="1">
        <row r="1">
          <cell r="B1" t="str">
            <v>area</v>
          </cell>
          <cell r="C1" t="str">
            <v>prior_livestock</v>
          </cell>
          <cell r="D1" t="str">
            <v>prior_ong</v>
          </cell>
          <cell r="E1" t="str">
            <v>prior_coal</v>
          </cell>
          <cell r="F1" t="str">
            <v>prior_landfills</v>
          </cell>
          <cell r="G1" t="str">
            <v>prior_wastewater</v>
          </cell>
          <cell r="H1" t="str">
            <v>prior_other_anth</v>
          </cell>
          <cell r="I1" t="str">
            <v>prior_total</v>
          </cell>
          <cell r="J1" t="str">
            <v>post_livestock</v>
          </cell>
          <cell r="K1" t="str">
            <v>post_ong</v>
          </cell>
          <cell r="L1" t="str">
            <v>post_coal</v>
          </cell>
          <cell r="M1" t="str">
            <v>post_landfills</v>
          </cell>
          <cell r="N1" t="str">
            <v>post_wastewater</v>
          </cell>
          <cell r="O1" t="str">
            <v>post_other_anth</v>
          </cell>
          <cell r="P1" t="str">
            <v>post_mean</v>
          </cell>
          <cell r="Q1" t="str">
            <v>post_min</v>
          </cell>
          <cell r="R1" t="str">
            <v>post_max</v>
          </cell>
          <cell r="S1" t="str">
            <v>xhat_mean</v>
          </cell>
          <cell r="T1" t="str">
            <v>xhat_min</v>
          </cell>
          <cell r="U1" t="str">
            <v>xhat_max</v>
          </cell>
          <cell r="V1" t="str">
            <v>diff_mean</v>
          </cell>
          <cell r="W1" t="str">
            <v>diff_min</v>
          </cell>
          <cell r="X1" t="str">
            <v>diff_max</v>
          </cell>
          <cell r="Y1" t="str">
            <v>frac_mean</v>
          </cell>
          <cell r="Z1" t="str">
            <v>frac_min</v>
          </cell>
          <cell r="AA1" t="str">
            <v>frac_max</v>
          </cell>
          <cell r="AB1" t="str">
            <v>dofs_mean</v>
          </cell>
          <cell r="AC1" t="str">
            <v>dofs_min</v>
          </cell>
          <cell r="AD1" t="str">
            <v>dofs_max</v>
          </cell>
          <cell r="AE1" t="str">
            <v>pop</v>
          </cell>
          <cell r="AF1" t="str">
            <v>post_mean_pc</v>
          </cell>
        </row>
        <row r="2">
          <cell r="A2" t="str">
            <v>Texas</v>
          </cell>
          <cell r="B2">
            <v>696300.84190922999</v>
          </cell>
          <cell r="C2">
            <v>977.24055697914503</v>
          </cell>
          <cell r="D2">
            <v>3545.5613626057102</v>
          </cell>
          <cell r="E2">
            <v>17.010353253623801</v>
          </cell>
          <cell r="F2">
            <v>480.23390941672398</v>
          </cell>
          <cell r="G2">
            <v>44.3228589424576</v>
          </cell>
          <cell r="H2">
            <v>85.298883741407394</v>
          </cell>
          <cell r="I2">
            <v>5149.66792493907</v>
          </cell>
          <cell r="J2">
            <v>1173.95918990614</v>
          </cell>
          <cell r="K2">
            <v>4325.9465365843398</v>
          </cell>
          <cell r="L2">
            <v>24.436736270630799</v>
          </cell>
          <cell r="M2">
            <v>643.43556521219205</v>
          </cell>
          <cell r="N2">
            <v>48.6958625495717</v>
          </cell>
          <cell r="O2">
            <v>115.403784355394</v>
          </cell>
          <cell r="P2">
            <v>6331.8776748782802</v>
          </cell>
          <cell r="Q2">
            <v>6100.92969281348</v>
          </cell>
          <cell r="R2">
            <v>6528.3939520650401</v>
          </cell>
          <cell r="S2">
            <v>1.22957009406644</v>
          </cell>
          <cell r="T2">
            <v>1.1847229339328</v>
          </cell>
          <cell r="U2">
            <v>1.2677310551325001</v>
          </cell>
          <cell r="V2">
            <v>1182.2097499392</v>
          </cell>
          <cell r="W2">
            <v>951.26176787441204</v>
          </cell>
          <cell r="X2">
            <v>1378.7260271259699</v>
          </cell>
          <cell r="Y2">
            <v>0.95225878901130301</v>
          </cell>
          <cell r="Z2">
            <v>0.89603436715533102</v>
          </cell>
          <cell r="AA2">
            <v>0.976058874006133</v>
          </cell>
          <cell r="AB2">
            <v>0.93858937556199296</v>
          </cell>
          <cell r="AC2">
            <v>0.89491806895137205</v>
          </cell>
          <cell r="AD2">
            <v>0.96848281785171197</v>
          </cell>
          <cell r="AE2">
            <v>28995881</v>
          </cell>
          <cell r="AF2">
            <v>2.1837162577947799E-4</v>
          </cell>
        </row>
        <row r="3">
          <cell r="A3" t="str">
            <v>California</v>
          </cell>
          <cell r="B3">
            <v>419528.14195896598</v>
          </cell>
          <cell r="C3">
            <v>877.08980386952896</v>
          </cell>
          <cell r="D3">
            <v>190.679394617025</v>
          </cell>
          <cell r="E3">
            <v>0</v>
          </cell>
          <cell r="F3">
            <v>507.90839475567901</v>
          </cell>
          <cell r="G3">
            <v>50.9227318602248</v>
          </cell>
          <cell r="H3">
            <v>137.85350493356799</v>
          </cell>
          <cell r="I3">
            <v>1764.45383003602</v>
          </cell>
          <cell r="J3">
            <v>1100.2202726537</v>
          </cell>
          <cell r="K3">
            <v>230.37122580955099</v>
          </cell>
          <cell r="L3">
            <v>0</v>
          </cell>
          <cell r="M3">
            <v>513.86884324793698</v>
          </cell>
          <cell r="N3">
            <v>58.415606255871701</v>
          </cell>
          <cell r="O3">
            <v>148.501803897342</v>
          </cell>
          <cell r="P3">
            <v>2051.3777518644101</v>
          </cell>
          <cell r="Q3">
            <v>1944.13309810186</v>
          </cell>
          <cell r="R3">
            <v>2124.3698139195799</v>
          </cell>
          <cell r="S3">
            <v>1.16261344839072</v>
          </cell>
          <cell r="T3">
            <v>1.10183279664629</v>
          </cell>
          <cell r="U3">
            <v>1.2039815254764701</v>
          </cell>
          <cell r="V3">
            <v>286.92392182838501</v>
          </cell>
          <cell r="W3">
            <v>179.67926806584001</v>
          </cell>
          <cell r="X3">
            <v>359.91598388356101</v>
          </cell>
          <cell r="Y3">
            <v>0.88552249109708803</v>
          </cell>
          <cell r="Z3">
            <v>0.80152318596198802</v>
          </cell>
          <cell r="AA3">
            <v>0.92757332232936895</v>
          </cell>
          <cell r="AB3">
            <v>0.85982736749612398</v>
          </cell>
          <cell r="AC3">
            <v>0.75270243037217199</v>
          </cell>
          <cell r="AD3">
            <v>0.93094086339291204</v>
          </cell>
          <cell r="AE3">
            <v>39512223</v>
          </cell>
          <cell r="AF3">
            <v>5.19175484473352E-5</v>
          </cell>
        </row>
        <row r="4">
          <cell r="A4" t="str">
            <v>Oklahoma</v>
          </cell>
          <cell r="B4">
            <v>181251.38394315101</v>
          </cell>
          <cell r="C4">
            <v>333.32242556618701</v>
          </cell>
          <cell r="D4">
            <v>635.52164909754902</v>
          </cell>
          <cell r="E4">
            <v>13.1518210652271</v>
          </cell>
          <cell r="F4">
            <v>107.841009695396</v>
          </cell>
          <cell r="G4">
            <v>3.0047687391042301</v>
          </cell>
          <cell r="H4">
            <v>5.6667192569985803</v>
          </cell>
          <cell r="I4">
            <v>1098.5083934204599</v>
          </cell>
          <cell r="J4">
            <v>398.26194267717199</v>
          </cell>
          <cell r="K4">
            <v>898.97739524921894</v>
          </cell>
          <cell r="L4">
            <v>20.815744748483802</v>
          </cell>
          <cell r="M4">
            <v>121.528644902724</v>
          </cell>
          <cell r="N4">
            <v>3.10105519124712</v>
          </cell>
          <cell r="O4">
            <v>6.42056434341188</v>
          </cell>
          <cell r="P4">
            <v>1449.10534711225</v>
          </cell>
          <cell r="Q4">
            <v>1384.1839820646801</v>
          </cell>
          <cell r="R4">
            <v>1516.2690631830999</v>
          </cell>
          <cell r="S4">
            <v>1.3191572825403</v>
          </cell>
          <cell r="T4">
            <v>1.2600577204100301</v>
          </cell>
          <cell r="U4">
            <v>1.3802981135736601</v>
          </cell>
          <cell r="V4">
            <v>350.59695369179502</v>
          </cell>
          <cell r="W4">
            <v>285.67558864421699</v>
          </cell>
          <cell r="X4">
            <v>417.760669762639</v>
          </cell>
          <cell r="Y4">
            <v>0.97476511001640398</v>
          </cell>
          <cell r="Z4">
            <v>0.90504697792322797</v>
          </cell>
          <cell r="AA4">
            <v>0.99780067746370704</v>
          </cell>
          <cell r="AB4">
            <v>0.86015018667186505</v>
          </cell>
          <cell r="AC4">
            <v>0.74779161338115996</v>
          </cell>
          <cell r="AD4">
            <v>0.92390242665712297</v>
          </cell>
          <cell r="AE4">
            <v>3956971</v>
          </cell>
          <cell r="AF4">
            <v>3.66215811819762E-4</v>
          </cell>
        </row>
        <row r="5">
          <cell r="A5" t="str">
            <v>Pennsylvania</v>
          </cell>
          <cell r="B5">
            <v>119030.738739425</v>
          </cell>
          <cell r="C5">
            <v>164.83512645372301</v>
          </cell>
          <cell r="D5">
            <v>408.641334495781</v>
          </cell>
          <cell r="E5">
            <v>460.75425524034398</v>
          </cell>
          <cell r="F5">
            <v>130.55926670236201</v>
          </cell>
          <cell r="G5">
            <v>16.175389046505501</v>
          </cell>
          <cell r="H5">
            <v>16.4767680734465</v>
          </cell>
          <cell r="I5">
            <v>1197.4421400121601</v>
          </cell>
          <cell r="J5">
            <v>198.26641900022</v>
          </cell>
          <cell r="K5">
            <v>229.545300151074</v>
          </cell>
          <cell r="L5">
            <v>525.29813408176699</v>
          </cell>
          <cell r="M5">
            <v>204.85474260832501</v>
          </cell>
          <cell r="N5">
            <v>21.064223000532198</v>
          </cell>
          <cell r="O5">
            <v>21.212219668647101</v>
          </cell>
          <cell r="P5">
            <v>1200.24103851056</v>
          </cell>
          <cell r="Q5">
            <v>1041.8782053134901</v>
          </cell>
          <cell r="R5">
            <v>1388.0082121427499</v>
          </cell>
          <cell r="S5">
            <v>1.00233739769536</v>
          </cell>
          <cell r="T5">
            <v>0.87008647056876398</v>
          </cell>
          <cell r="U5">
            <v>1.159144284106</v>
          </cell>
          <cell r="V5">
            <v>2.7988984984031302</v>
          </cell>
          <cell r="W5">
            <v>-155.56393469867101</v>
          </cell>
          <cell r="X5">
            <v>190.566072130593</v>
          </cell>
          <cell r="Y5">
            <v>0.87076653861131503</v>
          </cell>
          <cell r="Z5">
            <v>0.72604374763539903</v>
          </cell>
          <cell r="AA5">
            <v>0.95269423392590802</v>
          </cell>
          <cell r="AB5">
            <v>0.56859435285384996</v>
          </cell>
          <cell r="AC5">
            <v>0.35027103481594002</v>
          </cell>
          <cell r="AD5">
            <v>0.77406735836261997</v>
          </cell>
          <cell r="AE5">
            <v>12801989</v>
          </cell>
          <cell r="AF5">
            <v>9.3754262600176193E-5</v>
          </cell>
        </row>
        <row r="6">
          <cell r="A6" t="str">
            <v>Louisiana</v>
          </cell>
          <cell r="B6">
            <v>134788.45474039001</v>
          </cell>
          <cell r="C6">
            <v>63.015002948614601</v>
          </cell>
          <cell r="D6">
            <v>430.89271946213501</v>
          </cell>
          <cell r="E6">
            <v>1.5288317638311499</v>
          </cell>
          <cell r="F6">
            <v>103.696107801899</v>
          </cell>
          <cell r="G6">
            <v>7.1406622355128597</v>
          </cell>
          <cell r="H6">
            <v>114.251207429706</v>
          </cell>
          <cell r="I6">
            <v>720.52453164170095</v>
          </cell>
          <cell r="J6">
            <v>82.707743464910095</v>
          </cell>
          <cell r="K6">
            <v>764.70089070662198</v>
          </cell>
          <cell r="L6">
            <v>1.8081990472695</v>
          </cell>
          <cell r="M6">
            <v>138.350243896845</v>
          </cell>
          <cell r="N6">
            <v>9.2804760419038903</v>
          </cell>
          <cell r="O6">
            <v>191.195653013536</v>
          </cell>
          <cell r="P6">
            <v>1188.0432061710801</v>
          </cell>
          <cell r="Q6">
            <v>1010.1670667301501</v>
          </cell>
          <cell r="R6">
            <v>1415.2400898748001</v>
          </cell>
          <cell r="S6">
            <v>1.64885878828324</v>
          </cell>
          <cell r="T6">
            <v>1.4019884436529899</v>
          </cell>
          <cell r="U6">
            <v>1.96418029883064</v>
          </cell>
          <cell r="V6">
            <v>467.51867452938501</v>
          </cell>
          <cell r="W6">
            <v>289.64253508845098</v>
          </cell>
          <cell r="X6">
            <v>694.71555823310598</v>
          </cell>
          <cell r="Y6">
            <v>0.80029443190634497</v>
          </cell>
          <cell r="Z6">
            <v>0.56979881435732105</v>
          </cell>
          <cell r="AA6">
            <v>0.91761117622732502</v>
          </cell>
          <cell r="AB6">
            <v>0.55015373924863697</v>
          </cell>
          <cell r="AC6">
            <v>0.27794280129534898</v>
          </cell>
          <cell r="AD6">
            <v>0.759919958437559</v>
          </cell>
          <cell r="AE6">
            <v>4648794</v>
          </cell>
          <cell r="AF6">
            <v>2.5555944319560802E-4</v>
          </cell>
        </row>
        <row r="7">
          <cell r="A7" t="str">
            <v>New Mexico</v>
          </cell>
          <cell r="B7">
            <v>315381.73739672097</v>
          </cell>
          <cell r="C7">
            <v>213.21449304341999</v>
          </cell>
          <cell r="D7">
            <v>945.55739680458896</v>
          </cell>
          <cell r="E7">
            <v>39.016268753411197</v>
          </cell>
          <cell r="F7">
            <v>63.635278382430698</v>
          </cell>
          <cell r="G7">
            <v>2.0513615977798301</v>
          </cell>
          <cell r="H7">
            <v>3.7374411722330199</v>
          </cell>
          <cell r="I7">
            <v>1267.2122397538601</v>
          </cell>
          <cell r="J7">
            <v>209.08634342113299</v>
          </cell>
          <cell r="K7">
            <v>928.12131865083904</v>
          </cell>
          <cell r="L7">
            <v>30.658161630058501</v>
          </cell>
          <cell r="M7">
            <v>-37.328105862214699</v>
          </cell>
          <cell r="N7">
            <v>1.5380747655756699</v>
          </cell>
          <cell r="O7">
            <v>3.2619518751606602</v>
          </cell>
          <cell r="P7">
            <v>1135.3377444805501</v>
          </cell>
          <cell r="Q7">
            <v>1099.83391226095</v>
          </cell>
          <cell r="R7">
            <v>1180.1781574878</v>
          </cell>
          <cell r="S7">
            <v>0.89593337947956897</v>
          </cell>
          <cell r="T7">
            <v>0.86791610573030897</v>
          </cell>
          <cell r="U7">
            <v>0.93131846462991597</v>
          </cell>
          <cell r="V7">
            <v>-131.87449527331</v>
          </cell>
          <cell r="W7">
            <v>-167.37832749290601</v>
          </cell>
          <cell r="X7">
            <v>-87.034082266057496</v>
          </cell>
          <cell r="Y7">
            <v>0.90703011775653097</v>
          </cell>
          <cell r="Z7">
            <v>0.89753628295275101</v>
          </cell>
          <cell r="AA7">
            <v>0.91923275842145302</v>
          </cell>
          <cell r="AB7">
            <v>0.95777543745184002</v>
          </cell>
          <cell r="AC7">
            <v>0.92867788311766497</v>
          </cell>
          <cell r="AD7">
            <v>0.97876172595725996</v>
          </cell>
          <cell r="AE7">
            <v>2096829</v>
          </cell>
          <cell r="AF7">
            <v>5.4145461765387295E-4</v>
          </cell>
        </row>
        <row r="8">
          <cell r="A8" t="str">
            <v>Iowa</v>
          </cell>
          <cell r="B8">
            <v>145701.021602564</v>
          </cell>
          <cell r="C8">
            <v>621.23617024685802</v>
          </cell>
          <cell r="D8">
            <v>37.006190694960303</v>
          </cell>
          <cell r="E8">
            <v>0</v>
          </cell>
          <cell r="F8">
            <v>71.7346302898152</v>
          </cell>
          <cell r="G8">
            <v>7.5820973878108697</v>
          </cell>
          <cell r="H8">
            <v>5.2090864988488903</v>
          </cell>
          <cell r="I8">
            <v>742.76817511829404</v>
          </cell>
          <cell r="J8">
            <v>794.29423926189895</v>
          </cell>
          <cell r="K8">
            <v>59.162996547079402</v>
          </cell>
          <cell r="L8">
            <v>0</v>
          </cell>
          <cell r="M8">
            <v>117.421763537895</v>
          </cell>
          <cell r="N8">
            <v>12.9700949084329</v>
          </cell>
          <cell r="O8">
            <v>7.4654603888713797</v>
          </cell>
          <cell r="P8">
            <v>991.31455464417797</v>
          </cell>
          <cell r="Q8">
            <v>943.29173159215702</v>
          </cell>
          <cell r="R8">
            <v>1016.9599426186099</v>
          </cell>
          <cell r="S8">
            <v>1.33462174047279</v>
          </cell>
          <cell r="T8">
            <v>1.2699678892972599</v>
          </cell>
          <cell r="U8">
            <v>1.3691485132042001</v>
          </cell>
          <cell r="V8">
            <v>248.54637952588399</v>
          </cell>
          <cell r="W8">
            <v>200.52355647386301</v>
          </cell>
          <cell r="X8">
            <v>274.19176750032102</v>
          </cell>
          <cell r="Y8">
            <v>0.92790195702952905</v>
          </cell>
          <cell r="Z8">
            <v>0.77683450660964404</v>
          </cell>
          <cell r="AA8">
            <v>0.99148815164939696</v>
          </cell>
          <cell r="AB8">
            <v>0.75229720855587001</v>
          </cell>
          <cell r="AC8">
            <v>0.54329658126847902</v>
          </cell>
          <cell r="AD8">
            <v>0.87866222787645198</v>
          </cell>
          <cell r="AE8">
            <v>3155070</v>
          </cell>
          <cell r="AF8">
            <v>3.1419732514466499E-4</v>
          </cell>
        </row>
        <row r="9">
          <cell r="A9" t="str">
            <v>Florida</v>
          </cell>
          <cell r="B9">
            <v>163019.467194417</v>
          </cell>
          <cell r="C9">
            <v>163.67430766970901</v>
          </cell>
          <cell r="D9">
            <v>18.4668195127751</v>
          </cell>
          <cell r="E9">
            <v>0</v>
          </cell>
          <cell r="F9">
            <v>297.36495849352298</v>
          </cell>
          <cell r="G9">
            <v>10.704083725518201</v>
          </cell>
          <cell r="H9">
            <v>30.449915257277201</v>
          </cell>
          <cell r="I9">
            <v>520.66008465880395</v>
          </cell>
          <cell r="J9">
            <v>251.59868057344099</v>
          </cell>
          <cell r="K9">
            <v>25.241209132083299</v>
          </cell>
          <cell r="L9">
            <v>0</v>
          </cell>
          <cell r="M9">
            <v>611.67216046492797</v>
          </cell>
          <cell r="N9">
            <v>17.017453559742702</v>
          </cell>
          <cell r="O9">
            <v>47.238221660862301</v>
          </cell>
          <cell r="P9">
            <v>952.767725391059</v>
          </cell>
          <cell r="Q9">
            <v>633.61534050602199</v>
          </cell>
          <cell r="R9">
            <v>1376.8015955426699</v>
          </cell>
          <cell r="S9">
            <v>1.8299227335919499</v>
          </cell>
          <cell r="T9">
            <v>1.2169462556770301</v>
          </cell>
          <cell r="U9">
            <v>2.6443386695273698</v>
          </cell>
          <cell r="V9">
            <v>432.10764073225403</v>
          </cell>
          <cell r="W9">
            <v>112.955255847218</v>
          </cell>
          <cell r="X9">
            <v>856.141510883867</v>
          </cell>
          <cell r="Y9">
            <v>0.55841830091589995</v>
          </cell>
          <cell r="Z9">
            <v>0.15090271407858399</v>
          </cell>
          <cell r="AA9">
            <v>0.82636892418947305</v>
          </cell>
          <cell r="AB9">
            <v>0.32320502917625599</v>
          </cell>
          <cell r="AC9">
            <v>4.2379910414353003E-2</v>
          </cell>
          <cell r="AD9">
            <v>0.57780082612957195</v>
          </cell>
          <cell r="AE9">
            <v>21477737</v>
          </cell>
          <cell r="AF9">
            <v>4.43607129275798E-5</v>
          </cell>
        </row>
        <row r="10">
          <cell r="A10" t="str">
            <v>Illinois</v>
          </cell>
          <cell r="B10">
            <v>147590.184681788</v>
          </cell>
          <cell r="C10">
            <v>153.22519964937399</v>
          </cell>
          <cell r="D10">
            <v>86.814315742796097</v>
          </cell>
          <cell r="E10">
            <v>209.468895737536</v>
          </cell>
          <cell r="F10">
            <v>236.75835117426601</v>
          </cell>
          <cell r="G10">
            <v>28.061355581294599</v>
          </cell>
          <cell r="H10">
            <v>16.6592548028324</v>
          </cell>
          <cell r="I10">
            <v>730.98737268809998</v>
          </cell>
          <cell r="J10">
            <v>194.976089552856</v>
          </cell>
          <cell r="K10">
            <v>122.65249990723299</v>
          </cell>
          <cell r="L10">
            <v>162.94865602534099</v>
          </cell>
          <cell r="M10">
            <v>379.530927567145</v>
          </cell>
          <cell r="N10">
            <v>37.655995615511998</v>
          </cell>
          <cell r="O10">
            <v>21.283689198405</v>
          </cell>
          <cell r="P10">
            <v>919.04785786649302</v>
          </cell>
          <cell r="Q10">
            <v>861.91531630096995</v>
          </cell>
          <cell r="R10">
            <v>971.48037269015401</v>
          </cell>
          <cell r="S10">
            <v>1.2572691296798</v>
          </cell>
          <cell r="T10">
            <v>1.17911108796777</v>
          </cell>
          <cell r="U10">
            <v>1.32899747517891</v>
          </cell>
          <cell r="V10">
            <v>188.06048517839201</v>
          </cell>
          <cell r="W10">
            <v>130.927943612869</v>
          </cell>
          <cell r="X10">
            <v>240.49300000205301</v>
          </cell>
          <cell r="Y10">
            <v>0.79608924994333596</v>
          </cell>
          <cell r="Z10">
            <v>0.60618956574152505</v>
          </cell>
          <cell r="AA10">
            <v>0.91013564402257696</v>
          </cell>
          <cell r="AB10">
            <v>0.55463826223328305</v>
          </cell>
          <cell r="AC10">
            <v>0.29275230716994399</v>
          </cell>
          <cell r="AD10">
            <v>0.78607722449711304</v>
          </cell>
          <cell r="AE10">
            <v>12671821</v>
          </cell>
          <cell r="AF10">
            <v>7.2526897110249101E-5</v>
          </cell>
        </row>
        <row r="11">
          <cell r="A11" t="str">
            <v>Kansas</v>
          </cell>
          <cell r="B11">
            <v>213215.02687935799</v>
          </cell>
          <cell r="C11">
            <v>440.14563008965001</v>
          </cell>
          <cell r="D11">
            <v>338.21086977736297</v>
          </cell>
          <cell r="E11">
            <v>0.29075626543293898</v>
          </cell>
          <cell r="F11">
            <v>84.480846022798303</v>
          </cell>
          <cell r="G11">
            <v>10.8250722476111</v>
          </cell>
          <cell r="H11">
            <v>4.2801926256782501</v>
          </cell>
          <cell r="I11">
            <v>878.23336702853396</v>
          </cell>
          <cell r="J11">
            <v>449.14619944506398</v>
          </cell>
          <cell r="K11">
            <v>359.40434720851101</v>
          </cell>
          <cell r="L11">
            <v>7.7703469055900407E-2</v>
          </cell>
          <cell r="M11">
            <v>38.716936013782203</v>
          </cell>
          <cell r="N11">
            <v>9.0178185443587502</v>
          </cell>
          <cell r="O11">
            <v>3.0798495316568899</v>
          </cell>
          <cell r="P11">
            <v>859.44285421242898</v>
          </cell>
          <cell r="Q11">
            <v>838.78251689294405</v>
          </cell>
          <cell r="R11">
            <v>887.601986312191</v>
          </cell>
          <cell r="S11">
            <v>0.97860419164022105</v>
          </cell>
          <cell r="T11">
            <v>0.95507930851105005</v>
          </cell>
          <cell r="U11">
            <v>1.01066757383103</v>
          </cell>
          <cell r="V11">
            <v>-18.790512816105299</v>
          </cell>
          <cell r="W11">
            <v>-39.450850135590102</v>
          </cell>
          <cell r="X11">
            <v>9.3686192836569209</v>
          </cell>
          <cell r="Y11">
            <v>0.95453373833995103</v>
          </cell>
          <cell r="Z11">
            <v>0.83198084334413303</v>
          </cell>
          <cell r="AA11">
            <v>0.996111665883196</v>
          </cell>
          <cell r="AB11">
            <v>0.79664596122244102</v>
          </cell>
          <cell r="AC11">
            <v>0.65835938165813002</v>
          </cell>
          <cell r="AD11">
            <v>0.89178462911190104</v>
          </cell>
          <cell r="AE11">
            <v>2913314</v>
          </cell>
          <cell r="AF11">
            <v>2.9500522573688501E-4</v>
          </cell>
        </row>
        <row r="12">
          <cell r="A12" t="str">
            <v>Colorado</v>
          </cell>
          <cell r="B12">
            <v>269719.01070513699</v>
          </cell>
          <cell r="C12">
            <v>254.91433889243399</v>
          </cell>
          <cell r="D12">
            <v>375.87881751663599</v>
          </cell>
          <cell r="E12">
            <v>175.980593491663</v>
          </cell>
          <cell r="F12">
            <v>112.830881228807</v>
          </cell>
          <cell r="G12">
            <v>4.2100817387213896</v>
          </cell>
          <cell r="H12">
            <v>6.0904969644109004</v>
          </cell>
          <cell r="I12">
            <v>929.90520983267504</v>
          </cell>
          <cell r="J12">
            <v>231.684199131611</v>
          </cell>
          <cell r="K12">
            <v>353.34810593989999</v>
          </cell>
          <cell r="L12">
            <v>102.113246969841</v>
          </cell>
          <cell r="M12">
            <v>112.417171666553</v>
          </cell>
          <cell r="N12">
            <v>3.7336480973542501</v>
          </cell>
          <cell r="O12">
            <v>5.2584465498137796</v>
          </cell>
          <cell r="P12">
            <v>808.55481835507396</v>
          </cell>
          <cell r="Q12">
            <v>740.20538891922797</v>
          </cell>
          <cell r="R12">
            <v>861.27701765644895</v>
          </cell>
          <cell r="S12">
            <v>0.86950240713304905</v>
          </cell>
          <cell r="T12">
            <v>0.79600090535294299</v>
          </cell>
          <cell r="U12">
            <v>0.92619872278318105</v>
          </cell>
          <cell r="V12">
            <v>-121.3503914776</v>
          </cell>
          <cell r="W12">
            <v>-189.69982091344701</v>
          </cell>
          <cell r="X12">
            <v>-68.628192176225397</v>
          </cell>
          <cell r="Y12">
            <v>0.77378973002794305</v>
          </cell>
          <cell r="Z12">
            <v>0.70505691210935395</v>
          </cell>
          <cell r="AA12">
            <v>0.82848104148149504</v>
          </cell>
          <cell r="AB12">
            <v>0.58501501800122302</v>
          </cell>
          <cell r="AC12">
            <v>0.43560284848261599</v>
          </cell>
          <cell r="AD12">
            <v>0.72244039382110403</v>
          </cell>
          <cell r="AE12">
            <v>5758736</v>
          </cell>
          <cell r="AF12">
            <v>1.4040491148666499E-4</v>
          </cell>
        </row>
        <row r="13">
          <cell r="A13" t="str">
            <v>Michigan</v>
          </cell>
          <cell r="B13">
            <v>175539.17242573501</v>
          </cell>
          <cell r="C13">
            <v>160.22136712568701</v>
          </cell>
          <cell r="D13">
            <v>112.68999696754</v>
          </cell>
          <cell r="E13">
            <v>0</v>
          </cell>
          <cell r="F13">
            <v>267.62042933854798</v>
          </cell>
          <cell r="G13">
            <v>11.493590534508799</v>
          </cell>
          <cell r="H13">
            <v>16.289762090516799</v>
          </cell>
          <cell r="I13">
            <v>568.31514605680195</v>
          </cell>
          <cell r="J13">
            <v>191.322292982075</v>
          </cell>
          <cell r="K13">
            <v>133.43703324470999</v>
          </cell>
          <cell r="L13">
            <v>0</v>
          </cell>
          <cell r="M13">
            <v>405.22956643224398</v>
          </cell>
          <cell r="N13">
            <v>19.845744825088399</v>
          </cell>
          <cell r="O13">
            <v>22.767413030176101</v>
          </cell>
          <cell r="P13">
            <v>772.602050514295</v>
          </cell>
          <cell r="Q13">
            <v>674.32428343203696</v>
          </cell>
          <cell r="R13">
            <v>905.85775036152995</v>
          </cell>
          <cell r="S13">
            <v>1.35946060187717</v>
          </cell>
          <cell r="T13">
            <v>1.1865323106568</v>
          </cell>
          <cell r="U13">
            <v>1.5939356123916999</v>
          </cell>
          <cell r="V13">
            <v>204.286904457492</v>
          </cell>
          <cell r="W13">
            <v>106.009137375234</v>
          </cell>
          <cell r="X13">
            <v>337.54260430472698</v>
          </cell>
          <cell r="Y13">
            <v>0.66613533901454602</v>
          </cell>
          <cell r="Z13">
            <v>0.33742243583290699</v>
          </cell>
          <cell r="AA13">
            <v>0.86838381013738897</v>
          </cell>
          <cell r="AB13">
            <v>0.49281185965094398</v>
          </cell>
          <cell r="AC13">
            <v>0.162661136353703</v>
          </cell>
          <cell r="AD13">
            <v>0.742280983059868</v>
          </cell>
          <cell r="AE13">
            <v>9986857</v>
          </cell>
          <cell r="AF13">
            <v>7.7361881772643299E-5</v>
          </cell>
        </row>
        <row r="14">
          <cell r="A14" t="str">
            <v>Alabama</v>
          </cell>
          <cell r="B14">
            <v>136013.08515321201</v>
          </cell>
          <cell r="C14">
            <v>101.69161854857499</v>
          </cell>
          <cell r="D14">
            <v>113.04343022368499</v>
          </cell>
          <cell r="E14">
            <v>164.766462016605</v>
          </cell>
          <cell r="F14">
            <v>237.83238480149001</v>
          </cell>
          <cell r="G14">
            <v>21.088609387893001</v>
          </cell>
          <cell r="H14">
            <v>10.1556653893711</v>
          </cell>
          <cell r="I14">
            <v>648.57817036762106</v>
          </cell>
          <cell r="J14">
            <v>108.90099958502699</v>
          </cell>
          <cell r="K14">
            <v>120.68212371365701</v>
          </cell>
          <cell r="L14">
            <v>155.02689547249301</v>
          </cell>
          <cell r="M14">
            <v>265.52560354406899</v>
          </cell>
          <cell r="N14">
            <v>25.382389175111602</v>
          </cell>
          <cell r="O14">
            <v>10.664198693059101</v>
          </cell>
          <cell r="P14">
            <v>686.18221018341796</v>
          </cell>
          <cell r="Q14">
            <v>628.99570745753601</v>
          </cell>
          <cell r="R14">
            <v>739.98791511233196</v>
          </cell>
          <cell r="S14">
            <v>1.0579791943883601</v>
          </cell>
          <cell r="T14">
            <v>0.96980708909924296</v>
          </cell>
          <cell r="U14">
            <v>1.1409386700340201</v>
          </cell>
          <cell r="V14">
            <v>37.604039815796298</v>
          </cell>
          <cell r="W14">
            <v>-19.5824629100854</v>
          </cell>
          <cell r="X14">
            <v>91.409744744710594</v>
          </cell>
          <cell r="Y14">
            <v>0.84744106267163299</v>
          </cell>
          <cell r="Z14">
            <v>0.72235289665769897</v>
          </cell>
          <cell r="AA14">
            <v>0.92353609141862403</v>
          </cell>
          <cell r="AB14">
            <v>0.74593562057677598</v>
          </cell>
          <cell r="AC14">
            <v>0.54991822088490605</v>
          </cell>
          <cell r="AD14">
            <v>0.89317906931361601</v>
          </cell>
          <cell r="AE14">
            <v>4903185</v>
          </cell>
          <cell r="AF14">
            <v>1.3994622070825699E-4</v>
          </cell>
        </row>
        <row r="15">
          <cell r="A15" t="str">
            <v>North Carolina</v>
          </cell>
          <cell r="B15">
            <v>133657.47415158001</v>
          </cell>
          <cell r="C15">
            <v>252.401626882296</v>
          </cell>
          <cell r="D15">
            <v>23.9026108561294</v>
          </cell>
          <cell r="E15">
            <v>0</v>
          </cell>
          <cell r="F15">
            <v>182.51756258251399</v>
          </cell>
          <cell r="G15">
            <v>123.189047632401</v>
          </cell>
          <cell r="H15">
            <v>11.486436279702099</v>
          </cell>
          <cell r="I15">
            <v>593.49728423304396</v>
          </cell>
          <cell r="J15">
            <v>389.65311999588698</v>
          </cell>
          <cell r="K15">
            <v>23.335800825108599</v>
          </cell>
          <cell r="L15">
            <v>0</v>
          </cell>
          <cell r="M15">
            <v>228.84798896651</v>
          </cell>
          <cell r="N15">
            <v>16.5429604380707</v>
          </cell>
          <cell r="O15">
            <v>13.2981159418263</v>
          </cell>
          <cell r="P15">
            <v>671.67798616740401</v>
          </cell>
          <cell r="Q15">
            <v>547.42335017856203</v>
          </cell>
          <cell r="R15">
            <v>765.90890721169501</v>
          </cell>
          <cell r="S15">
            <v>1.13172882844003</v>
          </cell>
          <cell r="T15">
            <v>0.92236875335660296</v>
          </cell>
          <cell r="U15">
            <v>1.29050111526871</v>
          </cell>
          <cell r="V15">
            <v>78.180701934359803</v>
          </cell>
          <cell r="W15">
            <v>-46.073934054481498</v>
          </cell>
          <cell r="X15">
            <v>172.411622978651</v>
          </cell>
          <cell r="Y15">
            <v>0.80131824788268802</v>
          </cell>
          <cell r="Z15">
            <v>0.60888004026991704</v>
          </cell>
          <cell r="AA15">
            <v>0.91923939210933803</v>
          </cell>
          <cell r="AB15">
            <v>0.47609363921793302</v>
          </cell>
          <cell r="AC15">
            <v>0.24485296267944101</v>
          </cell>
          <cell r="AD15">
            <v>0.708883399991728</v>
          </cell>
          <cell r="AE15">
            <v>10488084</v>
          </cell>
          <cell r="AF15">
            <v>6.4042010549057797E-5</v>
          </cell>
        </row>
        <row r="16">
          <cell r="A16" t="str">
            <v>Indiana</v>
          </cell>
          <cell r="B16">
            <v>94346.700995873107</v>
          </cell>
          <cell r="C16">
            <v>126.733073532109</v>
          </cell>
          <cell r="D16">
            <v>44.920803117924898</v>
          </cell>
          <cell r="E16">
            <v>81.999673082823406</v>
          </cell>
          <cell r="F16">
            <v>163.19223126781699</v>
          </cell>
          <cell r="G16">
            <v>9.9544743434852805</v>
          </cell>
          <cell r="H16">
            <v>11.161207851220199</v>
          </cell>
          <cell r="I16">
            <v>437.96146319538099</v>
          </cell>
          <cell r="J16">
            <v>172.73083794025899</v>
          </cell>
          <cell r="K16">
            <v>60.626934001793103</v>
          </cell>
          <cell r="L16">
            <v>78.383657949341398</v>
          </cell>
          <cell r="M16">
            <v>281.09854655797398</v>
          </cell>
          <cell r="N16">
            <v>17.121977629368899</v>
          </cell>
          <cell r="O16">
            <v>16.0584071393592</v>
          </cell>
          <cell r="P16">
            <v>626.02036121809601</v>
          </cell>
          <cell r="Q16">
            <v>550.29560777935296</v>
          </cell>
          <cell r="R16">
            <v>693.43994328403903</v>
          </cell>
          <cell r="S16">
            <v>1.4293959944571999</v>
          </cell>
          <cell r="T16">
            <v>1.25649321692456</v>
          </cell>
          <cell r="U16">
            <v>1.58333552505893</v>
          </cell>
          <cell r="V16">
            <v>188.058898022715</v>
          </cell>
          <cell r="W16">
            <v>112.33414458397201</v>
          </cell>
          <cell r="X16">
            <v>255.47848008865799</v>
          </cell>
          <cell r="Y16">
            <v>0.78292798414240605</v>
          </cell>
          <cell r="Z16">
            <v>0.56882884505828701</v>
          </cell>
          <cell r="AA16">
            <v>0.90847905265082995</v>
          </cell>
          <cell r="AB16">
            <v>0.53609242505495203</v>
          </cell>
          <cell r="AC16">
            <v>0.281950752656767</v>
          </cell>
          <cell r="AD16">
            <v>0.74064503352478395</v>
          </cell>
          <cell r="AE16">
            <v>6732219</v>
          </cell>
          <cell r="AF16">
            <v>9.2988710144173295E-5</v>
          </cell>
        </row>
        <row r="17">
          <cell r="A17" t="str">
            <v>Ohio</v>
          </cell>
          <cell r="B17">
            <v>111336.73494681501</v>
          </cell>
          <cell r="C17">
            <v>143.43577084844901</v>
          </cell>
          <cell r="D17">
            <v>195.498364333685</v>
          </cell>
          <cell r="E17">
            <v>94.248988782336895</v>
          </cell>
          <cell r="F17">
            <v>251.789739401091</v>
          </cell>
          <cell r="G17">
            <v>22.029246853066098</v>
          </cell>
          <cell r="H17">
            <v>16.282971635671998</v>
          </cell>
          <cell r="I17">
            <v>723.28508185430098</v>
          </cell>
          <cell r="J17">
            <v>146.840752180061</v>
          </cell>
          <cell r="K17">
            <v>157.793875612888</v>
          </cell>
          <cell r="L17">
            <v>29.0029054504156</v>
          </cell>
          <cell r="M17">
            <v>243.45358625503201</v>
          </cell>
          <cell r="N17">
            <v>23.9421815689069</v>
          </cell>
          <cell r="O17">
            <v>16.191227472498799</v>
          </cell>
          <cell r="P17">
            <v>617.22452853980303</v>
          </cell>
          <cell r="Q17">
            <v>577.49413886577202</v>
          </cell>
          <cell r="R17">
            <v>673.42942011849004</v>
          </cell>
          <cell r="S17">
            <v>0.85336272518909295</v>
          </cell>
          <cell r="T17">
            <v>0.79843225493499503</v>
          </cell>
          <cell r="U17">
            <v>0.93107052393781398</v>
          </cell>
          <cell r="V17">
            <v>-106.06055331449799</v>
          </cell>
          <cell r="W17">
            <v>-145.790942988528</v>
          </cell>
          <cell r="X17">
            <v>-49.855661735811701</v>
          </cell>
          <cell r="Y17">
            <v>0.87368579204361696</v>
          </cell>
          <cell r="Z17">
            <v>0.69663942954265501</v>
          </cell>
          <cell r="AA17">
            <v>0.95101307278176594</v>
          </cell>
          <cell r="AB17">
            <v>0.62832618469324497</v>
          </cell>
          <cell r="AC17">
            <v>0.37718107507597598</v>
          </cell>
          <cell r="AD17">
            <v>0.82474526344259802</v>
          </cell>
          <cell r="AE17">
            <v>11689100</v>
          </cell>
          <cell r="AF17">
            <v>5.2803426143997601E-5</v>
          </cell>
        </row>
        <row r="18">
          <cell r="A18" t="str">
            <v>Nebraska</v>
          </cell>
          <cell r="B18">
            <v>200297.47578692599</v>
          </cell>
          <cell r="C18">
            <v>479.63331500082899</v>
          </cell>
          <cell r="D18">
            <v>21.959664885380601</v>
          </cell>
          <cell r="E18">
            <v>0</v>
          </cell>
          <cell r="F18">
            <v>40.638541321756598</v>
          </cell>
          <cell r="G18">
            <v>5.4452710513316003</v>
          </cell>
          <cell r="H18">
            <v>3.28534991472951</v>
          </cell>
          <cell r="I18">
            <v>550.96214217402701</v>
          </cell>
          <cell r="J18">
            <v>538.87256906553705</v>
          </cell>
          <cell r="K18">
            <v>24.6717930265484</v>
          </cell>
          <cell r="L18">
            <v>0</v>
          </cell>
          <cell r="M18">
            <v>45.276492804057497</v>
          </cell>
          <cell r="N18">
            <v>4.6827652291116797</v>
          </cell>
          <cell r="O18">
            <v>3.4053503297955801</v>
          </cell>
          <cell r="P18">
            <v>616.90897045505005</v>
          </cell>
          <cell r="Q18">
            <v>603.771622416279</v>
          </cell>
          <cell r="R18">
            <v>628.81498291469597</v>
          </cell>
          <cell r="S18">
            <v>1.11969393762846</v>
          </cell>
          <cell r="T18">
            <v>1.09584956242886</v>
          </cell>
          <cell r="U18">
            <v>1.14130343045616</v>
          </cell>
          <cell r="V18">
            <v>65.946828281022306</v>
          </cell>
          <cell r="W18">
            <v>52.809480242251702</v>
          </cell>
          <cell r="X18">
            <v>77.852840740668398</v>
          </cell>
          <cell r="Y18">
            <v>0.76122990153091896</v>
          </cell>
          <cell r="Z18">
            <v>0.54385850020687598</v>
          </cell>
          <cell r="AA18">
            <v>0.87337672925536003</v>
          </cell>
          <cell r="AB18">
            <v>0.64476959667282496</v>
          </cell>
          <cell r="AC18">
            <v>0.47573246139605002</v>
          </cell>
          <cell r="AD18">
            <v>0.73017653122683102</v>
          </cell>
          <cell r="AE18">
            <v>1934408</v>
          </cell>
          <cell r="AF18">
            <v>3.1891357482757003E-4</v>
          </cell>
        </row>
        <row r="19">
          <cell r="A19" t="str">
            <v>Arkansas</v>
          </cell>
          <cell r="B19">
            <v>137917.37424069399</v>
          </cell>
          <cell r="C19">
            <v>123.500025702432</v>
          </cell>
          <cell r="D19">
            <v>105.230823122987</v>
          </cell>
          <cell r="E19">
            <v>8.8009520656543891</v>
          </cell>
          <cell r="F19">
            <v>92.665560121925907</v>
          </cell>
          <cell r="G19">
            <v>8.2325242149700006</v>
          </cell>
          <cell r="H19">
            <v>188.800676549397</v>
          </cell>
          <cell r="I19">
            <v>527.23056177736703</v>
          </cell>
          <cell r="J19">
            <v>122.040404776839</v>
          </cell>
          <cell r="K19">
            <v>134.35607036219</v>
          </cell>
          <cell r="L19">
            <v>13.595193673943101</v>
          </cell>
          <cell r="M19">
            <v>106.97558086685299</v>
          </cell>
          <cell r="N19">
            <v>10.449764099805201</v>
          </cell>
          <cell r="O19">
            <v>222.210159835745</v>
          </cell>
          <cell r="P19">
            <v>609.62717361537705</v>
          </cell>
          <cell r="Q19">
            <v>565.72734816836999</v>
          </cell>
          <cell r="R19">
            <v>646.31941708843897</v>
          </cell>
          <cell r="S19">
            <v>1.1562819339611801</v>
          </cell>
          <cell r="T19">
            <v>1.0730169857020899</v>
          </cell>
          <cell r="U19">
            <v>1.22587623697231</v>
          </cell>
          <cell r="V19">
            <v>82.3966118380105</v>
          </cell>
          <cell r="W19">
            <v>38.496786391003397</v>
          </cell>
          <cell r="X19">
            <v>119.088855311072</v>
          </cell>
          <cell r="Y19">
            <v>0.88172890350076405</v>
          </cell>
          <cell r="Z19">
            <v>0.65787438987042601</v>
          </cell>
          <cell r="AA19">
            <v>0.96558475535575605</v>
          </cell>
          <cell r="AB19">
            <v>0.74383551672654302</v>
          </cell>
          <cell r="AC19">
            <v>0.48254990973011003</v>
          </cell>
          <cell r="AD19">
            <v>0.86137904500569296</v>
          </cell>
          <cell r="AE19">
            <v>3017804</v>
          </cell>
          <cell r="AF19">
            <v>2.02010194702962E-4</v>
          </cell>
        </row>
        <row r="20">
          <cell r="A20" t="str">
            <v>Georgia</v>
          </cell>
          <cell r="B20">
            <v>153690.073894114</v>
          </cell>
          <cell r="C20">
            <v>108.663543991509</v>
          </cell>
          <cell r="D20">
            <v>32.313097655622798</v>
          </cell>
          <cell r="E20">
            <v>2.0974944576993299E-2</v>
          </cell>
          <cell r="F20">
            <v>218.09084219491501</v>
          </cell>
          <cell r="G20">
            <v>5.3296791766028901</v>
          </cell>
          <cell r="H20">
            <v>11.6706375734434</v>
          </cell>
          <cell r="I20">
            <v>376.08877553667202</v>
          </cell>
          <cell r="J20">
            <v>127.850065194175</v>
          </cell>
          <cell r="K20">
            <v>49.153877614623703</v>
          </cell>
          <cell r="L20">
            <v>1.04235021406684E-2</v>
          </cell>
          <cell r="M20">
            <v>400.07674518431702</v>
          </cell>
          <cell r="N20">
            <v>9.0458437536298302</v>
          </cell>
          <cell r="O20">
            <v>18.7909462952884</v>
          </cell>
          <cell r="P20">
            <v>604.92790154417503</v>
          </cell>
          <cell r="Q20">
            <v>499.88822937453801</v>
          </cell>
          <cell r="R20">
            <v>730.81345391025297</v>
          </cell>
          <cell r="S20">
            <v>1.6084710336833401</v>
          </cell>
          <cell r="T20">
            <v>1.3291761464064</v>
          </cell>
          <cell r="U20">
            <v>1.9431940048394001</v>
          </cell>
          <cell r="V20">
            <v>228.83912600750301</v>
          </cell>
          <cell r="W20">
            <v>123.799453837866</v>
          </cell>
          <cell r="X20">
            <v>354.72467837358101</v>
          </cell>
          <cell r="Y20">
            <v>0.71803573837352397</v>
          </cell>
          <cell r="Z20">
            <v>0.48304920631070403</v>
          </cell>
          <cell r="AA20">
            <v>0.86432402894514604</v>
          </cell>
          <cell r="AB20">
            <v>0.57573654864138402</v>
          </cell>
          <cell r="AC20">
            <v>0.35399896227834199</v>
          </cell>
          <cell r="AD20">
            <v>0.729856923338839</v>
          </cell>
          <cell r="AE20">
            <v>10617423</v>
          </cell>
          <cell r="AF20">
            <v>5.6975021296992201E-5</v>
          </cell>
        </row>
        <row r="21">
          <cell r="A21" t="str">
            <v>West Virginia</v>
          </cell>
          <cell r="B21">
            <v>62787.377554144601</v>
          </cell>
          <cell r="C21">
            <v>30.507918065290198</v>
          </cell>
          <cell r="D21">
            <v>239.95192842651699</v>
          </cell>
          <cell r="E21">
            <v>815.64709753028501</v>
          </cell>
          <cell r="F21">
            <v>48.7559608689307</v>
          </cell>
          <cell r="G21">
            <v>2.1223172564877699</v>
          </cell>
          <cell r="H21">
            <v>6.2585775841540299</v>
          </cell>
          <cell r="I21">
            <v>1143.2437997316599</v>
          </cell>
          <cell r="J21">
            <v>25.787802616031801</v>
          </cell>
          <cell r="K21">
            <v>178.72919446735401</v>
          </cell>
          <cell r="L21">
            <v>342.83104477934597</v>
          </cell>
          <cell r="M21">
            <v>31.169165700406399</v>
          </cell>
          <cell r="N21">
            <v>1.7518058439943101</v>
          </cell>
          <cell r="O21">
            <v>4.40699164923228</v>
          </cell>
          <cell r="P21">
            <v>584.67600505636597</v>
          </cell>
          <cell r="Q21">
            <v>484.71360297032697</v>
          </cell>
          <cell r="R21">
            <v>730.16807448788802</v>
          </cell>
          <cell r="S21">
            <v>0.51141847888752801</v>
          </cell>
          <cell r="T21">
            <v>0.423980959340514</v>
          </cell>
          <cell r="U21">
            <v>0.638680983583089</v>
          </cell>
          <cell r="V21">
            <v>-558.56779467529896</v>
          </cell>
          <cell r="W21">
            <v>-658.53019676133795</v>
          </cell>
          <cell r="X21">
            <v>-413.07572524377701</v>
          </cell>
          <cell r="Y21">
            <v>0.96088997009682897</v>
          </cell>
          <cell r="Z21">
            <v>0.92236717206367302</v>
          </cell>
          <cell r="AA21">
            <v>0.97851743148281101</v>
          </cell>
          <cell r="AB21">
            <v>0.65875780036967502</v>
          </cell>
          <cell r="AC21">
            <v>0.459068958283324</v>
          </cell>
          <cell r="AD21">
            <v>0.83484925845195401</v>
          </cell>
          <cell r="AE21">
            <v>1792147</v>
          </cell>
          <cell r="AF21">
            <v>3.2624332995918599E-4</v>
          </cell>
        </row>
        <row r="22">
          <cell r="A22" t="str">
            <v>Wisconsin</v>
          </cell>
          <cell r="B22">
            <v>153966.43334027001</v>
          </cell>
          <cell r="C22">
            <v>380.320958715811</v>
          </cell>
          <cell r="D22">
            <v>15.4524300754838</v>
          </cell>
          <cell r="E22">
            <v>0</v>
          </cell>
          <cell r="F22">
            <v>102.504235791177</v>
          </cell>
          <cell r="G22">
            <v>8.5132322450109896</v>
          </cell>
          <cell r="H22">
            <v>12.700572763358201</v>
          </cell>
          <cell r="I22">
            <v>519.49142959084099</v>
          </cell>
          <cell r="J22">
            <v>414.21829394735499</v>
          </cell>
          <cell r="K22">
            <v>16.521619210873698</v>
          </cell>
          <cell r="L22">
            <v>0</v>
          </cell>
          <cell r="M22">
            <v>121.46033785079401</v>
          </cell>
          <cell r="N22">
            <v>8.21601931068661</v>
          </cell>
          <cell r="O22">
            <v>14.5233500174356</v>
          </cell>
          <cell r="P22">
            <v>574.93962033714502</v>
          </cell>
          <cell r="Q22">
            <v>517.65406228439304</v>
          </cell>
          <cell r="R22">
            <v>628.843331806989</v>
          </cell>
          <cell r="S22">
            <v>1.10673552553114</v>
          </cell>
          <cell r="T22">
            <v>0.99646314221604104</v>
          </cell>
          <cell r="U22">
            <v>1.2104979908952</v>
          </cell>
          <cell r="V22">
            <v>55.448190746303403</v>
          </cell>
          <cell r="W22">
            <v>-1.8373673064481799</v>
          </cell>
          <cell r="X22">
            <v>109.351902216147</v>
          </cell>
          <cell r="Y22">
            <v>0.69575336769686602</v>
          </cell>
          <cell r="Z22">
            <v>0.22484461348557799</v>
          </cell>
          <cell r="AA22">
            <v>0.90461680570675596</v>
          </cell>
          <cell r="AB22">
            <v>0.46825345889064501</v>
          </cell>
          <cell r="AC22">
            <v>7.4800674876884202E-2</v>
          </cell>
          <cell r="AD22">
            <v>0.69909598608608003</v>
          </cell>
          <cell r="AE22">
            <v>5822434</v>
          </cell>
          <cell r="AF22">
            <v>9.8745579655715304E-5</v>
          </cell>
        </row>
        <row r="23">
          <cell r="A23" t="str">
            <v>Idaho</v>
          </cell>
          <cell r="B23">
            <v>216265.85819606201</v>
          </cell>
          <cell r="C23">
            <v>319.42011738368501</v>
          </cell>
          <cell r="D23">
            <v>9.5624936213038492</v>
          </cell>
          <cell r="E23">
            <v>0</v>
          </cell>
          <cell r="F23">
            <v>164.98244175949301</v>
          </cell>
          <cell r="G23">
            <v>1.4595510200286801</v>
          </cell>
          <cell r="H23">
            <v>3.1701814914727802</v>
          </cell>
          <cell r="I23">
            <v>498.59478527598401</v>
          </cell>
          <cell r="J23">
            <v>315.71973876793601</v>
          </cell>
          <cell r="K23">
            <v>10.5686956661665</v>
          </cell>
          <cell r="L23">
            <v>0</v>
          </cell>
          <cell r="M23">
            <v>220.55716222228901</v>
          </cell>
          <cell r="N23">
            <v>1.53673494770784</v>
          </cell>
          <cell r="O23">
            <v>3.2884181123480301</v>
          </cell>
          <cell r="P23">
            <v>551.67074971644797</v>
          </cell>
          <cell r="Q23">
            <v>482.81357763685702</v>
          </cell>
          <cell r="R23">
            <v>618.63359391006895</v>
          </cell>
          <cell r="S23">
            <v>1.1064511021932999</v>
          </cell>
          <cell r="T23">
            <v>0.96834863078162503</v>
          </cell>
          <cell r="U23">
            <v>1.24075424007421</v>
          </cell>
          <cell r="V23">
            <v>53.075964440463501</v>
          </cell>
          <cell r="W23">
            <v>-15.781207639126499</v>
          </cell>
          <cell r="X23">
            <v>120.03880863408401</v>
          </cell>
          <cell r="Y23">
            <v>0.577004032099386</v>
          </cell>
          <cell r="Z23">
            <v>0.54169530633178697</v>
          </cell>
          <cell r="AA23">
            <v>0.63228524502891403</v>
          </cell>
          <cell r="AB23">
            <v>0.62544698009112398</v>
          </cell>
          <cell r="AC23">
            <v>0.48718631678222302</v>
          </cell>
          <cell r="AD23">
            <v>0.76437842846279802</v>
          </cell>
          <cell r="AE23">
            <v>1787065</v>
          </cell>
          <cell r="AF23">
            <v>3.0870211755948802E-4</v>
          </cell>
        </row>
        <row r="24">
          <cell r="A24" t="str">
            <v>Minnesota</v>
          </cell>
          <cell r="B24">
            <v>220512.37964920799</v>
          </cell>
          <cell r="C24">
            <v>291.19111950168099</v>
          </cell>
          <cell r="D24">
            <v>29.8315812615288</v>
          </cell>
          <cell r="E24">
            <v>0</v>
          </cell>
          <cell r="F24">
            <v>76.293913261732001</v>
          </cell>
          <cell r="G24">
            <v>3.7756736391294301</v>
          </cell>
          <cell r="H24">
            <v>8.9023387567249195</v>
          </cell>
          <cell r="I24">
            <v>409.99462642079601</v>
          </cell>
          <cell r="J24">
            <v>394.20344183438601</v>
          </cell>
          <cell r="K24">
            <v>23.953341825963399</v>
          </cell>
          <cell r="L24">
            <v>0</v>
          </cell>
          <cell r="M24">
            <v>83.421475409008494</v>
          </cell>
          <cell r="N24">
            <v>3.7285014719215099</v>
          </cell>
          <cell r="O24">
            <v>9.5937948692238297</v>
          </cell>
          <cell r="P24">
            <v>514.90055541050299</v>
          </cell>
          <cell r="Q24">
            <v>458.85954991396602</v>
          </cell>
          <cell r="R24">
            <v>567.25567167475901</v>
          </cell>
          <cell r="S24">
            <v>1.2558714730130001</v>
          </cell>
          <cell r="T24">
            <v>1.1191843022913599</v>
          </cell>
          <cell r="U24">
            <v>1.38356855217062</v>
          </cell>
          <cell r="V24">
            <v>104.90592898970699</v>
          </cell>
          <cell r="W24">
            <v>48.864923493169698</v>
          </cell>
          <cell r="X24">
            <v>157.26104525396201</v>
          </cell>
          <cell r="Y24">
            <v>0.70989834578878397</v>
          </cell>
          <cell r="Z24">
            <v>0.27138578962829601</v>
          </cell>
          <cell r="AA24">
            <v>0.86083803115292001</v>
          </cell>
          <cell r="AB24">
            <v>0.52840542195191997</v>
          </cell>
          <cell r="AC24">
            <v>0.13211174448400201</v>
          </cell>
          <cell r="AD24">
            <v>0.69421461921379501</v>
          </cell>
          <cell r="AE24">
            <v>5639632</v>
          </cell>
          <cell r="AF24">
            <v>9.13003819062136E-5</v>
          </cell>
        </row>
        <row r="25">
          <cell r="A25" t="str">
            <v>Mississippi</v>
          </cell>
          <cell r="B25">
            <v>125688.65599978001</v>
          </cell>
          <cell r="C25">
            <v>86.299819337991494</v>
          </cell>
          <cell r="D25">
            <v>97.221431994964405</v>
          </cell>
          <cell r="E25">
            <v>3.1726975747447699</v>
          </cell>
          <cell r="F25">
            <v>86.744358730320599</v>
          </cell>
          <cell r="G25">
            <v>15.825021209706</v>
          </cell>
          <cell r="H25">
            <v>17.279187995984898</v>
          </cell>
          <cell r="I25">
            <v>306.54251684371201</v>
          </cell>
          <cell r="J25">
            <v>104.021928541937</v>
          </cell>
          <cell r="K25">
            <v>134.71797387170901</v>
          </cell>
          <cell r="L25">
            <v>6.0755469023436701</v>
          </cell>
          <cell r="M25">
            <v>141.36096149206199</v>
          </cell>
          <cell r="N25">
            <v>24.3111067791863</v>
          </cell>
          <cell r="O25">
            <v>23.3448657775564</v>
          </cell>
          <cell r="P25">
            <v>433.83238336479502</v>
          </cell>
          <cell r="Q25">
            <v>379.75735199839801</v>
          </cell>
          <cell r="R25">
            <v>502.70588101818601</v>
          </cell>
          <cell r="S25">
            <v>1.41524375747844</v>
          </cell>
          <cell r="T25">
            <v>1.23884071909024</v>
          </cell>
          <cell r="U25">
            <v>1.6399222078367801</v>
          </cell>
          <cell r="V25">
            <v>127.289866521082</v>
          </cell>
          <cell r="W25">
            <v>73.214835154685801</v>
          </cell>
          <cell r="X25">
            <v>196.163364174474</v>
          </cell>
          <cell r="Y25">
            <v>0.73225970532662998</v>
          </cell>
          <cell r="Z25">
            <v>0.39372485769732501</v>
          </cell>
          <cell r="AA25">
            <v>0.96909411820083802</v>
          </cell>
          <cell r="AB25">
            <v>0.53377110342008105</v>
          </cell>
          <cell r="AC25">
            <v>0.21724768010071299</v>
          </cell>
          <cell r="AD25">
            <v>0.75443581954778005</v>
          </cell>
          <cell r="AE25">
            <v>2976149</v>
          </cell>
          <cell r="AF25">
            <v>1.4576971225728101E-4</v>
          </cell>
        </row>
        <row r="26">
          <cell r="A26" t="str">
            <v>New York</v>
          </cell>
          <cell r="B26">
            <v>136705.27298633501</v>
          </cell>
          <cell r="C26">
            <v>169.63474080921401</v>
          </cell>
          <cell r="D26">
            <v>84.100819648826302</v>
          </cell>
          <cell r="E26">
            <v>0</v>
          </cell>
          <cell r="F26">
            <v>139.53376634859001</v>
          </cell>
          <cell r="G26">
            <v>35.239558693693503</v>
          </cell>
          <cell r="H26">
            <v>19.104207773860701</v>
          </cell>
          <cell r="I26">
            <v>447.61309327418502</v>
          </cell>
          <cell r="J26">
            <v>146.251594535311</v>
          </cell>
          <cell r="K26">
            <v>50.259026469562301</v>
          </cell>
          <cell r="L26">
            <v>0</v>
          </cell>
          <cell r="M26">
            <v>164.63018965422501</v>
          </cell>
          <cell r="N26">
            <v>45.941278743896902</v>
          </cell>
          <cell r="O26">
            <v>24.157881415031401</v>
          </cell>
          <cell r="P26">
            <v>431.23997081802702</v>
          </cell>
          <cell r="Q26">
            <v>351.96195738390202</v>
          </cell>
          <cell r="R26">
            <v>536.48894504937402</v>
          </cell>
          <cell r="S26">
            <v>0.96342126112444004</v>
          </cell>
          <cell r="T26">
            <v>0.78630844957948498</v>
          </cell>
          <cell r="U26">
            <v>1.1985550760481101</v>
          </cell>
          <cell r="V26">
            <v>-16.373122456157802</v>
          </cell>
          <cell r="W26">
            <v>-95.651135890282902</v>
          </cell>
          <cell r="X26">
            <v>88.875851775188494</v>
          </cell>
          <cell r="Y26">
            <v>0.67432715541603805</v>
          </cell>
          <cell r="Z26">
            <v>0.27568365827218899</v>
          </cell>
          <cell r="AA26">
            <v>0.87977387769127602</v>
          </cell>
          <cell r="AB26">
            <v>0.30248505845868001</v>
          </cell>
          <cell r="AC26">
            <v>6.0333855400712302E-2</v>
          </cell>
          <cell r="AD26">
            <v>0.50049790474203604</v>
          </cell>
          <cell r="AE26">
            <v>19453561</v>
          </cell>
          <cell r="AF26">
            <v>2.21676623019316E-5</v>
          </cell>
        </row>
        <row r="27">
          <cell r="A27" t="str">
            <v>South Dakota</v>
          </cell>
          <cell r="B27">
            <v>199563.29622530701</v>
          </cell>
          <cell r="C27">
            <v>292.48715249360703</v>
          </cell>
          <cell r="D27">
            <v>8.5745901071961299</v>
          </cell>
          <cell r="E27">
            <v>0</v>
          </cell>
          <cell r="F27">
            <v>13.4788066562251</v>
          </cell>
          <cell r="G27">
            <v>5.4037021832498402</v>
          </cell>
          <cell r="H27">
            <v>1.9624438042029799</v>
          </cell>
          <cell r="I27">
            <v>321.906695244481</v>
          </cell>
          <cell r="J27">
            <v>351.35390395104997</v>
          </cell>
          <cell r="K27">
            <v>12.5028494437991</v>
          </cell>
          <cell r="L27">
            <v>0</v>
          </cell>
          <cell r="M27">
            <v>18.811277989674501</v>
          </cell>
          <cell r="N27">
            <v>12.1977184831572</v>
          </cell>
          <cell r="O27">
            <v>2.5247700987131001</v>
          </cell>
          <cell r="P27">
            <v>397.39051996639398</v>
          </cell>
          <cell r="Q27">
            <v>362.900560573608</v>
          </cell>
          <cell r="R27">
            <v>417.16434827859399</v>
          </cell>
          <cell r="S27">
            <v>1.2344897631426499</v>
          </cell>
          <cell r="T27">
            <v>1.1273470416575</v>
          </cell>
          <cell r="U27">
            <v>1.2959169673739299</v>
          </cell>
          <cell r="V27">
            <v>75.483824721913706</v>
          </cell>
          <cell r="W27">
            <v>40.993865329127701</v>
          </cell>
          <cell r="X27">
            <v>95.257653034112906</v>
          </cell>
          <cell r="Y27">
            <v>0.39853976838425298</v>
          </cell>
          <cell r="Z27">
            <v>0.14179640636138899</v>
          </cell>
          <cell r="AA27">
            <v>0.51992692939259599</v>
          </cell>
          <cell r="AB27">
            <v>0.38332291151824899</v>
          </cell>
          <cell r="AC27">
            <v>0.112782364363312</v>
          </cell>
          <cell r="AD27">
            <v>0.52533673052361796</v>
          </cell>
          <cell r="AE27">
            <v>884659</v>
          </cell>
          <cell r="AF27">
            <v>4.4920191844133702E-4</v>
          </cell>
        </row>
        <row r="28">
          <cell r="A28" t="str">
            <v>Kentucky</v>
          </cell>
          <cell r="B28">
            <v>104663.22921866299</v>
          </cell>
          <cell r="C28">
            <v>152.41847321410901</v>
          </cell>
          <cell r="D28">
            <v>92.351065806359301</v>
          </cell>
          <cell r="E28">
            <v>201.77990482347499</v>
          </cell>
          <cell r="F28">
            <v>107.702595182824</v>
          </cell>
          <cell r="G28">
            <v>4.2867569312094398</v>
          </cell>
          <cell r="H28">
            <v>7.3938928996895203</v>
          </cell>
          <cell r="I28">
            <v>565.93268885766804</v>
          </cell>
          <cell r="J28">
            <v>142.94476314335299</v>
          </cell>
          <cell r="K28">
            <v>66.846996531310793</v>
          </cell>
          <cell r="L28">
            <v>61.8289728216265</v>
          </cell>
          <cell r="M28">
            <v>102.88583976156301</v>
          </cell>
          <cell r="N28">
            <v>3.79517218520499</v>
          </cell>
          <cell r="O28">
            <v>6.93051687721238</v>
          </cell>
          <cell r="P28">
            <v>385.23226132027202</v>
          </cell>
          <cell r="Q28">
            <v>336.07751173680703</v>
          </cell>
          <cell r="R28">
            <v>448.73261181303798</v>
          </cell>
          <cell r="S28">
            <v>0.68070332197608296</v>
          </cell>
          <cell r="T28">
            <v>0.59384714534722804</v>
          </cell>
          <cell r="U28">
            <v>0.79290809781424998</v>
          </cell>
          <cell r="V28">
            <v>-180.700427537396</v>
          </cell>
          <cell r="W28">
            <v>-229.85517712085999</v>
          </cell>
          <cell r="X28">
            <v>-117.20007704463001</v>
          </cell>
          <cell r="Y28">
            <v>0.89308340563903899</v>
          </cell>
          <cell r="Z28">
            <v>0.68792913056861904</v>
          </cell>
          <cell r="AA28">
            <v>0.97576873155289601</v>
          </cell>
          <cell r="AB28">
            <v>0.63587236320156804</v>
          </cell>
          <cell r="AC28">
            <v>0.39720389510383702</v>
          </cell>
          <cell r="AD28">
            <v>0.81619638858446497</v>
          </cell>
          <cell r="AE28">
            <v>4467673</v>
          </cell>
          <cell r="AF28">
            <v>8.6226601929074005E-5</v>
          </cell>
        </row>
        <row r="29">
          <cell r="A29" t="str">
            <v>Virginia</v>
          </cell>
          <cell r="B29">
            <v>110591.492190473</v>
          </cell>
          <cell r="C29">
            <v>111.757451540933</v>
          </cell>
          <cell r="D29">
            <v>60.891241462106699</v>
          </cell>
          <cell r="E29">
            <v>172.444942108421</v>
          </cell>
          <cell r="F29">
            <v>170.85074763115401</v>
          </cell>
          <cell r="G29">
            <v>22.631464265653602</v>
          </cell>
          <cell r="H29">
            <v>11.6977089804572</v>
          </cell>
          <cell r="I29">
            <v>550.273555988726</v>
          </cell>
          <cell r="J29">
            <v>108.65820064341101</v>
          </cell>
          <cell r="K29">
            <v>30.530158377165101</v>
          </cell>
          <cell r="L29">
            <v>14.5486752179691</v>
          </cell>
          <cell r="M29">
            <v>174.47256345483501</v>
          </cell>
          <cell r="N29">
            <v>23.370214611101801</v>
          </cell>
          <cell r="O29">
            <v>10.9977532284381</v>
          </cell>
          <cell r="P29">
            <v>362.57756553292103</v>
          </cell>
          <cell r="Q29">
            <v>298.87629100248398</v>
          </cell>
          <cell r="R29">
            <v>428.03373907548701</v>
          </cell>
          <cell r="S29">
            <v>0.65890421516157505</v>
          </cell>
          <cell r="T29">
            <v>0.54314129354347396</v>
          </cell>
          <cell r="U29">
            <v>0.77785627605964103</v>
          </cell>
          <cell r="V29">
            <v>-187.695990455805</v>
          </cell>
          <cell r="W29">
            <v>-251.39726498624199</v>
          </cell>
          <cell r="X29">
            <v>-122.239816913239</v>
          </cell>
          <cell r="Y29">
            <v>0.71368130664191798</v>
          </cell>
          <cell r="Z29">
            <v>0.52269391041141799</v>
          </cell>
          <cell r="AA29">
            <v>0.83130643080039401</v>
          </cell>
          <cell r="AB29">
            <v>0.55991856906829196</v>
          </cell>
          <cell r="AC29">
            <v>0.34564732433191298</v>
          </cell>
          <cell r="AD29">
            <v>0.75047103750172495</v>
          </cell>
          <cell r="AE29">
            <v>8535519</v>
          </cell>
          <cell r="AF29">
            <v>4.2478678277550698E-5</v>
          </cell>
        </row>
        <row r="30">
          <cell r="A30" t="str">
            <v>Missouri</v>
          </cell>
          <cell r="B30">
            <v>180714.91526503899</v>
          </cell>
          <cell r="C30">
            <v>291.549561469124</v>
          </cell>
          <cell r="D30">
            <v>16.245706975907101</v>
          </cell>
          <cell r="E30">
            <v>0.31061001563861801</v>
          </cell>
          <cell r="F30">
            <v>81.964799786707999</v>
          </cell>
          <cell r="G30">
            <v>10.388743200238901</v>
          </cell>
          <cell r="H30">
            <v>38.5931103716607</v>
          </cell>
          <cell r="I30">
            <v>439.05253181927702</v>
          </cell>
          <cell r="J30">
            <v>262.760395502824</v>
          </cell>
          <cell r="K30">
            <v>13.454786344068999</v>
          </cell>
          <cell r="L30">
            <v>0.26566521922436198</v>
          </cell>
          <cell r="M30">
            <v>50.936730295404402</v>
          </cell>
          <cell r="N30">
            <v>8.4398658897766108</v>
          </cell>
          <cell r="O30">
            <v>23.371503818677201</v>
          </cell>
          <cell r="P30">
            <v>359.22894706997602</v>
          </cell>
          <cell r="Q30">
            <v>327.89697008001201</v>
          </cell>
          <cell r="R30">
            <v>394.482610863969</v>
          </cell>
          <cell r="S30">
            <v>0.81819126650166296</v>
          </cell>
          <cell r="T30">
            <v>0.74682855994776698</v>
          </cell>
          <cell r="U30">
            <v>0.89848613155554202</v>
          </cell>
          <cell r="V30">
            <v>-79.823584749301105</v>
          </cell>
          <cell r="W30">
            <v>-111.155561739265</v>
          </cell>
          <cell r="X30">
            <v>-44.569920955308199</v>
          </cell>
          <cell r="Y30">
            <v>0.67278205490092302</v>
          </cell>
          <cell r="Z30">
            <v>0.397205259322648</v>
          </cell>
          <cell r="AA30">
            <v>0.82659931817990595</v>
          </cell>
          <cell r="AB30">
            <v>0.55218643923706401</v>
          </cell>
          <cell r="AC30">
            <v>0.29132612465767699</v>
          </cell>
          <cell r="AD30">
            <v>0.69352950574377703</v>
          </cell>
          <cell r="AE30">
            <v>6137428</v>
          </cell>
          <cell r="AF30">
            <v>5.8530861310304E-5</v>
          </cell>
        </row>
        <row r="31">
          <cell r="A31" t="str">
            <v>Tennessee</v>
          </cell>
          <cell r="B31">
            <v>109280.640841987</v>
          </cell>
          <cell r="C31">
            <v>135.68968579009999</v>
          </cell>
          <cell r="D31">
            <v>38.3612740690157</v>
          </cell>
          <cell r="E31">
            <v>2.9548167818031899</v>
          </cell>
          <cell r="F31">
            <v>155.77497983639199</v>
          </cell>
          <cell r="G31">
            <v>22.561621809731399</v>
          </cell>
          <cell r="H31">
            <v>8.4218013531550895</v>
          </cell>
          <cell r="I31">
            <v>363.76417964019799</v>
          </cell>
          <cell r="J31">
            <v>122.423858884084</v>
          </cell>
          <cell r="K31">
            <v>39.8663761428379</v>
          </cell>
          <cell r="L31">
            <v>2.3014753229421898</v>
          </cell>
          <cell r="M31">
            <v>129.63710401088599</v>
          </cell>
          <cell r="N31">
            <v>19.602011843363702</v>
          </cell>
          <cell r="O31">
            <v>7.5148223040059401</v>
          </cell>
          <cell r="P31">
            <v>321.34564850812097</v>
          </cell>
          <cell r="Q31">
            <v>292.21350509595197</v>
          </cell>
          <cell r="R31">
            <v>349.12690970324701</v>
          </cell>
          <cell r="S31">
            <v>0.88339002709383196</v>
          </cell>
          <cell r="T31">
            <v>0.80330478219428403</v>
          </cell>
          <cell r="U31">
            <v>0.95976165121197698</v>
          </cell>
          <cell r="V31">
            <v>-42.418531132077703</v>
          </cell>
          <cell r="W31">
            <v>-71.550674544246107</v>
          </cell>
          <cell r="X31">
            <v>-14.637269936951</v>
          </cell>
          <cell r="Y31">
            <v>0.83819579156234603</v>
          </cell>
          <cell r="Z31">
            <v>0.56501302975811396</v>
          </cell>
          <cell r="AA31">
            <v>0.95749040264943597</v>
          </cell>
          <cell r="AB31">
            <v>0.59701712718889599</v>
          </cell>
          <cell r="AC31">
            <v>0.33454921775479302</v>
          </cell>
          <cell r="AD31">
            <v>0.77436443849139902</v>
          </cell>
          <cell r="AE31">
            <v>6829174</v>
          </cell>
          <cell r="AF31">
            <v>4.7054833938646302E-5</v>
          </cell>
        </row>
        <row r="32">
          <cell r="A32" t="str">
            <v>Montana</v>
          </cell>
          <cell r="B32">
            <v>380284.42003316601</v>
          </cell>
          <cell r="C32">
            <v>211.697778507473</v>
          </cell>
          <cell r="D32">
            <v>69.6111359522518</v>
          </cell>
          <cell r="E32">
            <v>19.9421599641929</v>
          </cell>
          <cell r="F32">
            <v>18.708288329804699</v>
          </cell>
          <cell r="G32">
            <v>0.67631429110840702</v>
          </cell>
          <cell r="H32">
            <v>2.7477255780448102</v>
          </cell>
          <cell r="I32">
            <v>323.38340262287602</v>
          </cell>
          <cell r="J32">
            <v>211.16681703681999</v>
          </cell>
          <cell r="K32">
            <v>63.120888345500397</v>
          </cell>
          <cell r="L32">
            <v>9.5754234124432802</v>
          </cell>
          <cell r="M32">
            <v>18.914595936596498</v>
          </cell>
          <cell r="N32">
            <v>0.67902947177984496</v>
          </cell>
          <cell r="O32">
            <v>2.72139827198236</v>
          </cell>
          <cell r="P32">
            <v>306.17815247512198</v>
          </cell>
          <cell r="Q32">
            <v>291.89210677394101</v>
          </cell>
          <cell r="R32">
            <v>322.09122182785302</v>
          </cell>
          <cell r="S32">
            <v>0.94679612494578602</v>
          </cell>
          <cell r="T32">
            <v>0.90261931937904805</v>
          </cell>
          <cell r="U32">
            <v>0.99600418331756602</v>
          </cell>
          <cell r="V32">
            <v>-17.205250147753802</v>
          </cell>
          <cell r="W32">
            <v>-31.491295848934801</v>
          </cell>
          <cell r="X32">
            <v>-1.29218079502271</v>
          </cell>
          <cell r="Y32">
            <v>0.104849548235964</v>
          </cell>
          <cell r="Z32">
            <v>8.9238711383210795E-2</v>
          </cell>
          <cell r="AA32">
            <v>0.13567594804852301</v>
          </cell>
          <cell r="AB32">
            <v>0.31027968894030999</v>
          </cell>
          <cell r="AC32">
            <v>0.218729069342181</v>
          </cell>
          <cell r="AD32">
            <v>0.40143804005645201</v>
          </cell>
          <cell r="AE32">
            <v>1068778</v>
          </cell>
          <cell r="AF32">
            <v>2.8647497653874E-4</v>
          </cell>
        </row>
        <row r="33">
          <cell r="A33" t="str">
            <v>North Dakota</v>
          </cell>
          <cell r="B33">
            <v>182822.71916501701</v>
          </cell>
          <cell r="C33">
            <v>123.00922562189299</v>
          </cell>
          <cell r="D33">
            <v>136.81515190106799</v>
          </cell>
          <cell r="E33">
            <v>5.57440118321162</v>
          </cell>
          <cell r="F33">
            <v>24.682432009097401</v>
          </cell>
          <cell r="G33">
            <v>1.5245160782212599</v>
          </cell>
          <cell r="H33">
            <v>2.3636492117863401</v>
          </cell>
          <cell r="I33">
            <v>293.96937600527798</v>
          </cell>
          <cell r="J33">
            <v>123.976032354243</v>
          </cell>
          <cell r="K33">
            <v>145.110179156725</v>
          </cell>
          <cell r="L33">
            <v>5.8221745723943599</v>
          </cell>
          <cell r="M33">
            <v>25.544527232114099</v>
          </cell>
          <cell r="N33">
            <v>1.5389237848497801</v>
          </cell>
          <cell r="O33">
            <v>2.3875691363570799</v>
          </cell>
          <cell r="P33">
            <v>304.37940623668402</v>
          </cell>
          <cell r="Q33">
            <v>286.23333602059103</v>
          </cell>
          <cell r="R33">
            <v>319.522941905528</v>
          </cell>
          <cell r="S33">
            <v>1.0354119547174101</v>
          </cell>
          <cell r="T33">
            <v>0.97368419768816805</v>
          </cell>
          <cell r="U33">
            <v>1.0869259453059099</v>
          </cell>
          <cell r="V33">
            <v>10.4100302314052</v>
          </cell>
          <cell r="W33">
            <v>-7.7360399846874603</v>
          </cell>
          <cell r="X33">
            <v>25.553565900249598</v>
          </cell>
          <cell r="Y33">
            <v>0.41035972644720697</v>
          </cell>
          <cell r="Z33">
            <v>0.32880935682085799</v>
          </cell>
          <cell r="AA33">
            <v>0.46688677106489002</v>
          </cell>
          <cell r="AB33">
            <v>0.58784618000712496</v>
          </cell>
          <cell r="AC33">
            <v>0.40601587916872101</v>
          </cell>
          <cell r="AD33">
            <v>0.70396738054584695</v>
          </cell>
          <cell r="AE33">
            <v>762062</v>
          </cell>
          <cell r="AF33">
            <v>3.9941554130331101E-4</v>
          </cell>
        </row>
        <row r="34">
          <cell r="A34" t="str">
            <v>Washington</v>
          </cell>
          <cell r="B34">
            <v>183739.45101275199</v>
          </cell>
          <cell r="C34">
            <v>142.85004699999101</v>
          </cell>
          <cell r="D34">
            <v>19.690198795648602</v>
          </cell>
          <cell r="E34">
            <v>0</v>
          </cell>
          <cell r="F34">
            <v>83.960624385249005</v>
          </cell>
          <cell r="G34">
            <v>13.288864229403099</v>
          </cell>
          <cell r="H34">
            <v>13.1823846045236</v>
          </cell>
          <cell r="I34">
            <v>272.97211901481597</v>
          </cell>
          <cell r="J34">
            <v>150.663346394277</v>
          </cell>
          <cell r="K34">
            <v>20.4558594651423</v>
          </cell>
          <cell r="L34">
            <v>0</v>
          </cell>
          <cell r="M34">
            <v>100.46563022365299</v>
          </cell>
          <cell r="N34">
            <v>14.0816811143997</v>
          </cell>
          <cell r="O34">
            <v>13.242422169646201</v>
          </cell>
          <cell r="P34">
            <v>298.90893936711899</v>
          </cell>
          <cell r="Q34">
            <v>267.86275571243903</v>
          </cell>
          <cell r="R34">
            <v>352.778350472574</v>
          </cell>
          <cell r="S34">
            <v>1.0950163718035</v>
          </cell>
          <cell r="T34">
            <v>0.98128247192124496</v>
          </cell>
          <cell r="U34">
            <v>1.2923603763849001</v>
          </cell>
          <cell r="V34">
            <v>25.936820352303201</v>
          </cell>
          <cell r="W34">
            <v>-5.1093633023769396</v>
          </cell>
          <cell r="X34">
            <v>79.806231457757605</v>
          </cell>
          <cell r="Y34">
            <v>0.189760390494635</v>
          </cell>
          <cell r="Z34">
            <v>0.111142003119457</v>
          </cell>
          <cell r="AA34">
            <v>0.23965116529022901</v>
          </cell>
          <cell r="AB34">
            <v>9.5317644870197796E-2</v>
          </cell>
          <cell r="AC34">
            <v>3.9592953659163703E-2</v>
          </cell>
          <cell r="AD34">
            <v>0.144617436412664</v>
          </cell>
          <cell r="AE34">
            <v>7614893</v>
          </cell>
          <cell r="AF34">
            <v>3.9253202818098598E-5</v>
          </cell>
        </row>
        <row r="35">
          <cell r="A35" t="str">
            <v>Utah</v>
          </cell>
          <cell r="B35">
            <v>219962.34016571101</v>
          </cell>
          <cell r="C35">
            <v>102.03247842090801</v>
          </cell>
          <cell r="D35">
            <v>134.03998660199301</v>
          </cell>
          <cell r="E35">
            <v>118.806618454689</v>
          </cell>
          <cell r="F35">
            <v>50.532958469674398</v>
          </cell>
          <cell r="G35">
            <v>0.25629743297142099</v>
          </cell>
          <cell r="H35">
            <v>2.6200244965522801</v>
          </cell>
          <cell r="I35">
            <v>408.28836387678803</v>
          </cell>
          <cell r="J35">
            <v>105.584345177188</v>
          </cell>
          <cell r="K35">
            <v>45.876414894317797</v>
          </cell>
          <cell r="L35">
            <v>75.655172380837797</v>
          </cell>
          <cell r="M35">
            <v>49.702168309636598</v>
          </cell>
          <cell r="N35">
            <v>0.24352347088367099</v>
          </cell>
          <cell r="O35">
            <v>2.5719317697087498</v>
          </cell>
          <cell r="P35">
            <v>279.63355600257302</v>
          </cell>
          <cell r="Q35">
            <v>248.300381970632</v>
          </cell>
          <cell r="R35">
            <v>336.46804320607401</v>
          </cell>
          <cell r="S35">
            <v>0.68489229853966604</v>
          </cell>
          <cell r="T35">
            <v>0.60814954316347603</v>
          </cell>
          <cell r="U35">
            <v>0.82409412801098603</v>
          </cell>
          <cell r="V35">
            <v>-128.65480787421501</v>
          </cell>
          <cell r="W35">
            <v>-159.98798190615599</v>
          </cell>
          <cell r="X35">
            <v>-71.820320670713997</v>
          </cell>
          <cell r="Y35">
            <v>0.61950177045530797</v>
          </cell>
          <cell r="Z35">
            <v>0.54690005982636702</v>
          </cell>
          <cell r="AA35">
            <v>0.69694628123887903</v>
          </cell>
          <cell r="AB35">
            <v>0.73631973885097801</v>
          </cell>
          <cell r="AC35">
            <v>0.56858776973955105</v>
          </cell>
          <cell r="AD35">
            <v>0.86939358706749403</v>
          </cell>
          <cell r="AE35">
            <v>3205958</v>
          </cell>
          <cell r="AF35">
            <v>8.7223087764273105E-5</v>
          </cell>
        </row>
        <row r="36">
          <cell r="A36" t="str">
            <v>Oregon</v>
          </cell>
          <cell r="B36">
            <v>254233.55982091901</v>
          </cell>
          <cell r="C36">
            <v>125.94276176210199</v>
          </cell>
          <cell r="D36">
            <v>17.8122883015841</v>
          </cell>
          <cell r="E36">
            <v>0</v>
          </cell>
          <cell r="F36">
            <v>87.146952457837202</v>
          </cell>
          <cell r="G36">
            <v>2.4810112788264802</v>
          </cell>
          <cell r="H36">
            <v>7.5047147888711603</v>
          </cell>
          <cell r="I36">
            <v>240.88772858922101</v>
          </cell>
          <cell r="J36">
            <v>132.57949204924401</v>
          </cell>
          <cell r="K36">
            <v>23.290625830165801</v>
          </cell>
          <cell r="L36">
            <v>0</v>
          </cell>
          <cell r="M36">
            <v>113.034428272032</v>
          </cell>
          <cell r="N36">
            <v>2.5392479512091701</v>
          </cell>
          <cell r="O36">
            <v>7.8757033283851801</v>
          </cell>
          <cell r="P36">
            <v>279.31949743103701</v>
          </cell>
          <cell r="Q36">
            <v>255.790823530859</v>
          </cell>
          <cell r="R36">
            <v>318.77582811428402</v>
          </cell>
          <cell r="S36">
            <v>1.1595422442932</v>
          </cell>
          <cell r="T36">
            <v>1.0618673895466499</v>
          </cell>
          <cell r="U36">
            <v>1.32333776395012</v>
          </cell>
          <cell r="V36">
            <v>38.431768841816101</v>
          </cell>
          <cell r="W36">
            <v>14.9030949416385</v>
          </cell>
          <cell r="X36">
            <v>77.888099525062898</v>
          </cell>
          <cell r="Y36">
            <v>0.11833042541415</v>
          </cell>
          <cell r="Z36">
            <v>0.104939613622827</v>
          </cell>
          <cell r="AA36">
            <v>0.14997097480423299</v>
          </cell>
          <cell r="AB36">
            <v>7.9924583143222594E-2</v>
          </cell>
          <cell r="AC36">
            <v>5.3365688988276198E-2</v>
          </cell>
          <cell r="AD36">
            <v>0.11414748338752501</v>
          </cell>
          <cell r="AE36">
            <v>4217737</v>
          </cell>
          <cell r="AF36">
            <v>6.6224967898908206E-5</v>
          </cell>
        </row>
        <row r="37">
          <cell r="A37" t="str">
            <v>Arizona</v>
          </cell>
          <cell r="B37">
            <v>295655.10204535298</v>
          </cell>
          <cell r="C37">
            <v>141.91689153495</v>
          </cell>
          <cell r="D37">
            <v>41.2879515882221</v>
          </cell>
          <cell r="E37">
            <v>1.9149304026028899</v>
          </cell>
          <cell r="F37">
            <v>85.676915492899695</v>
          </cell>
          <cell r="G37">
            <v>4.2308811869520397</v>
          </cell>
          <cell r="H37">
            <v>3.505648933337</v>
          </cell>
          <cell r="I37">
            <v>278.533219138964</v>
          </cell>
          <cell r="J37">
            <v>141.51763667523301</v>
          </cell>
          <cell r="K37">
            <v>40.594010891190599</v>
          </cell>
          <cell r="L37">
            <v>1.9149304026028899</v>
          </cell>
          <cell r="M37">
            <v>70.590802051284399</v>
          </cell>
          <cell r="N37">
            <v>4.1287990139973996</v>
          </cell>
          <cell r="O37">
            <v>3.07867949043573</v>
          </cell>
          <cell r="P37">
            <v>261.824858524744</v>
          </cell>
          <cell r="Q37">
            <v>257.204500684876</v>
          </cell>
          <cell r="R37">
            <v>265.626544242536</v>
          </cell>
          <cell r="S37">
            <v>0.94001304165488397</v>
          </cell>
          <cell r="T37">
            <v>0.92342486644852695</v>
          </cell>
          <cell r="U37">
            <v>0.95366199070858704</v>
          </cell>
          <cell r="V37">
            <v>-16.708360614219998</v>
          </cell>
          <cell r="W37">
            <v>-21.328718454087699</v>
          </cell>
          <cell r="X37">
            <v>-12.906674896428299</v>
          </cell>
          <cell r="Y37">
            <v>0.65448528551930196</v>
          </cell>
          <cell r="Z37">
            <v>0.62203612091455696</v>
          </cell>
          <cell r="AA37">
            <v>0.67803595391155702</v>
          </cell>
          <cell r="AB37">
            <v>0.79630342996350001</v>
          </cell>
          <cell r="AC37">
            <v>0.73655282654099197</v>
          </cell>
          <cell r="AD37">
            <v>0.84261455130358798</v>
          </cell>
          <cell r="AE37">
            <v>7278717</v>
          </cell>
          <cell r="AF37">
            <v>3.5971292540257303E-5</v>
          </cell>
        </row>
        <row r="38">
          <cell r="A38" t="str">
            <v>South Carolina</v>
          </cell>
          <cell r="B38">
            <v>82629.414030485699</v>
          </cell>
          <cell r="C38">
            <v>42.391541003177203</v>
          </cell>
          <cell r="D38">
            <v>9.0953994423909599</v>
          </cell>
          <cell r="E38">
            <v>0</v>
          </cell>
          <cell r="F38">
            <v>102.311561583952</v>
          </cell>
          <cell r="G38">
            <v>15.5792608718703</v>
          </cell>
          <cell r="H38">
            <v>5.9213507621220698</v>
          </cell>
          <cell r="I38">
            <v>175.299113663512</v>
          </cell>
          <cell r="J38">
            <v>52.0720324365371</v>
          </cell>
          <cell r="K38">
            <v>11.855206320591799</v>
          </cell>
          <cell r="L38">
            <v>0</v>
          </cell>
          <cell r="M38">
            <v>159.090010902519</v>
          </cell>
          <cell r="N38">
            <v>22.193899912904801</v>
          </cell>
          <cell r="O38">
            <v>8.3935671660273208</v>
          </cell>
          <cell r="P38">
            <v>253.60471673858001</v>
          </cell>
          <cell r="Q38">
            <v>195.25599283077199</v>
          </cell>
          <cell r="R38">
            <v>320.62765316493801</v>
          </cell>
          <cell r="S38">
            <v>1.4466970849914</v>
          </cell>
          <cell r="T38">
            <v>1.1138447237421101</v>
          </cell>
          <cell r="U38">
            <v>1.8290317986455</v>
          </cell>
          <cell r="V38">
            <v>78.305603075067495</v>
          </cell>
          <cell r="W38">
            <v>19.9568791672598</v>
          </cell>
          <cell r="X38">
            <v>145.32853950142501</v>
          </cell>
          <cell r="Y38">
            <v>0.75335420277495502</v>
          </cell>
          <cell r="Z38">
            <v>0.27929608234516901</v>
          </cell>
          <cell r="AA38">
            <v>0.96230534705881599</v>
          </cell>
          <cell r="AB38">
            <v>0.51233424585524401</v>
          </cell>
          <cell r="AC38">
            <v>0.20198506585899401</v>
          </cell>
          <cell r="AD38">
            <v>0.69943568950878898</v>
          </cell>
          <cell r="AE38">
            <v>5148714</v>
          </cell>
          <cell r="AF38">
            <v>4.9255933955271202E-5</v>
          </cell>
        </row>
        <row r="39">
          <cell r="A39" t="str">
            <v>New Jersey</v>
          </cell>
          <cell r="B39">
            <v>22529.273454668699</v>
          </cell>
          <cell r="C39">
            <v>3.8722813624121901</v>
          </cell>
          <cell r="D39">
            <v>34.483467972363201</v>
          </cell>
          <cell r="E39">
            <v>0</v>
          </cell>
          <cell r="F39">
            <v>73.666140045816505</v>
          </cell>
          <cell r="G39">
            <v>20.831243089968702</v>
          </cell>
          <cell r="H39">
            <v>18.558621103750902</v>
          </cell>
          <cell r="I39">
            <v>151.41175357431101</v>
          </cell>
          <cell r="J39">
            <v>4.3935722453365003</v>
          </cell>
          <cell r="K39">
            <v>54.355901528347601</v>
          </cell>
          <cell r="L39">
            <v>0</v>
          </cell>
          <cell r="M39">
            <v>125.973489656411</v>
          </cell>
          <cell r="N39">
            <v>38.218596196475197</v>
          </cell>
          <cell r="O39">
            <v>28.727039859417001</v>
          </cell>
          <cell r="P39">
            <v>251.66859948598699</v>
          </cell>
          <cell r="Q39">
            <v>186.40813939368201</v>
          </cell>
          <cell r="R39">
            <v>350.01126874519099</v>
          </cell>
          <cell r="S39">
            <v>1.66214704965074</v>
          </cell>
          <cell r="T39">
            <v>1.2311338782705099</v>
          </cell>
          <cell r="U39">
            <v>2.3116519060286</v>
          </cell>
          <cell r="V39">
            <v>100.256845911676</v>
          </cell>
          <cell r="W39">
            <v>34.996385819370403</v>
          </cell>
          <cell r="X39">
            <v>198.59951517087899</v>
          </cell>
          <cell r="Y39">
            <v>0.74927949513006398</v>
          </cell>
          <cell r="Z39">
            <v>0.44059307222341598</v>
          </cell>
          <cell r="AA39">
            <v>0.95003530986881501</v>
          </cell>
          <cell r="AB39">
            <v>0.27838142045020903</v>
          </cell>
          <cell r="AC39">
            <v>6.3463469399344302E-2</v>
          </cell>
          <cell r="AD39">
            <v>0.52282921038251096</v>
          </cell>
          <cell r="AE39">
            <v>8882190</v>
          </cell>
          <cell r="AF39">
            <v>2.83340707062095E-5</v>
          </cell>
        </row>
        <row r="40">
          <cell r="A40" t="str">
            <v>Maryland</v>
          </cell>
          <cell r="B40">
            <v>32124.144444198901</v>
          </cell>
          <cell r="C40">
            <v>27.344791441101801</v>
          </cell>
          <cell r="D40">
            <v>20.481674079467499</v>
          </cell>
          <cell r="E40">
            <v>3.8576890502865502</v>
          </cell>
          <cell r="F40">
            <v>59.926853818955401</v>
          </cell>
          <cell r="G40">
            <v>5.1140968856948001</v>
          </cell>
          <cell r="H40">
            <v>8.2238441848529007</v>
          </cell>
          <cell r="I40">
            <v>124.948949460359</v>
          </cell>
          <cell r="J40">
            <v>27.520428804995198</v>
          </cell>
          <cell r="K40">
            <v>19.700498911237499</v>
          </cell>
          <cell r="L40">
            <v>4.4886981998208997</v>
          </cell>
          <cell r="M40">
            <v>55.814981693560398</v>
          </cell>
          <cell r="N40">
            <v>4.2319729252690097</v>
          </cell>
          <cell r="O40">
            <v>7.3581162826686297</v>
          </cell>
          <cell r="P40">
            <v>119.11469681755101</v>
          </cell>
          <cell r="Q40">
            <v>107.714295899096</v>
          </cell>
          <cell r="R40">
            <v>127.40613974424799</v>
          </cell>
          <cell r="S40">
            <v>0.95330690919767802</v>
          </cell>
          <cell r="T40">
            <v>0.86206643884804701</v>
          </cell>
          <cell r="U40">
            <v>1.01966555376816</v>
          </cell>
          <cell r="V40">
            <v>-5.8342526428072503</v>
          </cell>
          <cell r="W40">
            <v>-17.2346535612627</v>
          </cell>
          <cell r="X40">
            <v>2.4571902838889299</v>
          </cell>
          <cell r="Y40">
            <v>0.65787362881411604</v>
          </cell>
          <cell r="Z40">
            <v>0.213113584297772</v>
          </cell>
          <cell r="AA40">
            <v>0.89112383207578205</v>
          </cell>
          <cell r="AB40">
            <v>0.26143973333042902</v>
          </cell>
          <cell r="AC40">
            <v>4.4383620829617901E-2</v>
          </cell>
          <cell r="AD40">
            <v>0.44611421010982399</v>
          </cell>
          <cell r="AE40">
            <v>6045680</v>
          </cell>
          <cell r="AF40">
            <v>1.9702448164234899E-5</v>
          </cell>
        </row>
        <row r="41">
          <cell r="A41" t="str">
            <v>Nevada</v>
          </cell>
          <cell r="B41">
            <v>286473.603135638</v>
          </cell>
          <cell r="C41">
            <v>49.209661381222801</v>
          </cell>
          <cell r="D41">
            <v>9.3049139121028599</v>
          </cell>
          <cell r="E41">
            <v>0</v>
          </cell>
          <cell r="F41">
            <v>30.040446984869501</v>
          </cell>
          <cell r="G41">
            <v>1.7790849563725999</v>
          </cell>
          <cell r="H41">
            <v>1.9161168409636899</v>
          </cell>
          <cell r="I41">
            <v>92.250224075531506</v>
          </cell>
          <cell r="J41">
            <v>49.451199265539501</v>
          </cell>
          <cell r="K41">
            <v>9.4000364510808403</v>
          </cell>
          <cell r="L41">
            <v>0</v>
          </cell>
          <cell r="M41">
            <v>30.444145720611601</v>
          </cell>
          <cell r="N41">
            <v>1.78101513255015</v>
          </cell>
          <cell r="O41">
            <v>1.9174055370221501</v>
          </cell>
          <cell r="P41">
            <v>92.993802106804296</v>
          </cell>
          <cell r="Q41">
            <v>92.672198752123506</v>
          </cell>
          <cell r="R41">
            <v>93.341128087165799</v>
          </cell>
          <cell r="S41">
            <v>1.00806044688481</v>
          </cell>
          <cell r="T41">
            <v>1.0045742401259199</v>
          </cell>
          <cell r="U41">
            <v>1.0118254890171401</v>
          </cell>
          <cell r="V41">
            <v>0.74357803127275801</v>
          </cell>
          <cell r="W41">
            <v>0.421974676592</v>
          </cell>
          <cell r="X41">
            <v>1.0909040116342901</v>
          </cell>
          <cell r="Y41">
            <v>1.1666140281252801E-2</v>
          </cell>
          <cell r="Z41">
            <v>1.1666140281252801E-2</v>
          </cell>
          <cell r="AA41">
            <v>1.1666140281252801E-2</v>
          </cell>
          <cell r="AB41">
            <v>1.4338738754966201E-3</v>
          </cell>
          <cell r="AC41">
            <v>8.83375653179939E-4</v>
          </cell>
          <cell r="AD41">
            <v>2.07280335427953E-3</v>
          </cell>
          <cell r="AE41">
            <v>3080156</v>
          </cell>
          <cell r="AF41">
            <v>3.0191263723916599E-5</v>
          </cell>
        </row>
        <row r="42">
          <cell r="A42" t="str">
            <v>Massachusetts</v>
          </cell>
          <cell r="B42">
            <v>26608.3957428063</v>
          </cell>
          <cell r="C42">
            <v>4.9353027937912204</v>
          </cell>
          <cell r="D42">
            <v>20.147984842320501</v>
          </cell>
          <cell r="E42">
            <v>0</v>
          </cell>
          <cell r="F42">
            <v>54.635496901619597</v>
          </cell>
          <cell r="G42">
            <v>5.6106631720389197</v>
          </cell>
          <cell r="H42">
            <v>8.0570182763581304</v>
          </cell>
          <cell r="I42">
            <v>93.3864659861284</v>
          </cell>
          <cell r="J42">
            <v>4.6345158597100999</v>
          </cell>
          <cell r="K42">
            <v>18.234291112360399</v>
          </cell>
          <cell r="L42">
            <v>0</v>
          </cell>
          <cell r="M42">
            <v>50.908572607527098</v>
          </cell>
          <cell r="N42">
            <v>4.5268313829034001</v>
          </cell>
          <cell r="O42">
            <v>7.28406116792008</v>
          </cell>
          <cell r="P42">
            <v>85.588272130421203</v>
          </cell>
          <cell r="Q42">
            <v>66.434177351895798</v>
          </cell>
          <cell r="R42">
            <v>95.5872921054481</v>
          </cell>
          <cell r="S42">
            <v>0.91649546030721896</v>
          </cell>
          <cell r="T42">
            <v>0.711389778490642</v>
          </cell>
          <cell r="U42">
            <v>1.0235668637428299</v>
          </cell>
          <cell r="V42">
            <v>-7.7981938557071704</v>
          </cell>
          <cell r="W42">
            <v>-26.952288634232598</v>
          </cell>
          <cell r="X42">
            <v>2.2008261193196499</v>
          </cell>
          <cell r="Y42">
            <v>0.46628878711675598</v>
          </cell>
          <cell r="Z42">
            <v>2.4790804258412499E-2</v>
          </cell>
          <cell r="AA42">
            <v>0.81709836964962901</v>
          </cell>
          <cell r="AB42">
            <v>0.14629949338079501</v>
          </cell>
          <cell r="AC42">
            <v>5.6494468638251599E-4</v>
          </cell>
          <cell r="AD42">
            <v>0.35384854773820401</v>
          </cell>
          <cell r="AE42">
            <v>6892503</v>
          </cell>
          <cell r="AF42">
            <v>1.24175893910269E-5</v>
          </cell>
        </row>
        <row r="43">
          <cell r="A43" t="str">
            <v>Wyoming</v>
          </cell>
          <cell r="B43">
            <v>253199.155528662</v>
          </cell>
          <cell r="C43">
            <v>116.441572844975</v>
          </cell>
          <cell r="D43">
            <v>230.14656098837401</v>
          </cell>
          <cell r="E43">
            <v>280.70802353748797</v>
          </cell>
          <cell r="F43">
            <v>11.9318320324226</v>
          </cell>
          <cell r="G43">
            <v>0.217072902494438</v>
          </cell>
          <cell r="H43">
            <v>1.70326625473462</v>
          </cell>
          <cell r="I43">
            <v>641.14832856048997</v>
          </cell>
          <cell r="J43">
            <v>113.182194550888</v>
          </cell>
          <cell r="K43">
            <v>134.62108465636399</v>
          </cell>
          <cell r="L43">
            <v>-206.023673063112</v>
          </cell>
          <cell r="M43">
            <v>10.131606024560901</v>
          </cell>
          <cell r="N43">
            <v>0.19704033890285699</v>
          </cell>
          <cell r="O43">
            <v>1.23246684418445</v>
          </cell>
          <cell r="P43">
            <v>53.340719351787897</v>
          </cell>
          <cell r="Q43">
            <v>-194.10091952474301</v>
          </cell>
          <cell r="R43">
            <v>284.28373473318601</v>
          </cell>
          <cell r="S43">
            <v>8.3195599170551998E-2</v>
          </cell>
          <cell r="T43">
            <v>-0.30273949237384601</v>
          </cell>
          <cell r="U43">
            <v>0.443397763153281</v>
          </cell>
          <cell r="V43">
            <v>-587.80760920870205</v>
          </cell>
          <cell r="W43">
            <v>-835.24924808523303</v>
          </cell>
          <cell r="X43">
            <v>-356.864593827303</v>
          </cell>
          <cell r="Y43">
            <v>0.70834197515859298</v>
          </cell>
          <cell r="Z43">
            <v>0.668773778461907</v>
          </cell>
          <cell r="AA43">
            <v>0.74493976534161299</v>
          </cell>
          <cell r="AB43">
            <v>0.68140988236544497</v>
          </cell>
          <cell r="AC43">
            <v>0.47753827030324197</v>
          </cell>
          <cell r="AD43">
            <v>0.86160919573739003</v>
          </cell>
          <cell r="AE43">
            <v>578759</v>
          </cell>
          <cell r="AF43">
            <v>9.21639565895095E-5</v>
          </cell>
        </row>
        <row r="44">
          <cell r="A44" t="str">
            <v>Connecticut</v>
          </cell>
          <cell r="B44">
            <v>14355.3797957366</v>
          </cell>
          <cell r="C44">
            <v>5.6443735438288902</v>
          </cell>
          <cell r="D44">
            <v>9.3614329473900906</v>
          </cell>
          <cell r="E44">
            <v>0</v>
          </cell>
          <cell r="F44">
            <v>16.2329424384437</v>
          </cell>
          <cell r="G44">
            <v>14.9796682361781</v>
          </cell>
          <cell r="H44">
            <v>5.0100746247078503</v>
          </cell>
          <cell r="I44">
            <v>51.228491790548702</v>
          </cell>
          <cell r="J44">
            <v>5.5684768646866099</v>
          </cell>
          <cell r="K44">
            <v>8.6462725992556795</v>
          </cell>
          <cell r="L44">
            <v>0</v>
          </cell>
          <cell r="M44">
            <v>16.275420981882601</v>
          </cell>
          <cell r="N44">
            <v>13.705205845775501</v>
          </cell>
          <cell r="O44">
            <v>4.7825141629241497</v>
          </cell>
          <cell r="P44">
            <v>48.977890454524598</v>
          </cell>
          <cell r="Q44">
            <v>34.532344992381297</v>
          </cell>
          <cell r="R44">
            <v>58.569160464246004</v>
          </cell>
          <cell r="S44">
            <v>0.95606739028691601</v>
          </cell>
          <cell r="T44">
            <v>0.67408474826019205</v>
          </cell>
          <cell r="U44">
            <v>1.1432926954732501</v>
          </cell>
          <cell r="V44">
            <v>-2.25060133602409</v>
          </cell>
          <cell r="W44">
            <v>-16.696146798167302</v>
          </cell>
          <cell r="X44">
            <v>7.3406686736973503</v>
          </cell>
          <cell r="Y44">
            <v>0.70385395873357803</v>
          </cell>
          <cell r="Z44">
            <v>0.10397381291751701</v>
          </cell>
          <cell r="AA44">
            <v>0.93787030275569505</v>
          </cell>
          <cell r="AB44">
            <v>0.26271249845120298</v>
          </cell>
          <cell r="AC44">
            <v>1.14221744850917E-2</v>
          </cell>
          <cell r="AD44">
            <v>0.49858155485210498</v>
          </cell>
          <cell r="AE44">
            <v>3565287</v>
          </cell>
          <cell r="AF44">
            <v>1.37374327661488E-5</v>
          </cell>
        </row>
        <row r="45">
          <cell r="A45" t="str">
            <v>Vermont</v>
          </cell>
          <cell r="B45">
            <v>24885.293501074801</v>
          </cell>
          <cell r="C45">
            <v>26.873174118043401</v>
          </cell>
          <cell r="D45">
            <v>0.28794067940416501</v>
          </cell>
          <cell r="E45">
            <v>0</v>
          </cell>
          <cell r="F45">
            <v>12.2260844657746</v>
          </cell>
          <cell r="G45">
            <v>1.3505377970382499</v>
          </cell>
          <cell r="H45">
            <v>2.5327922360195698</v>
          </cell>
          <cell r="I45">
            <v>43.270529296280102</v>
          </cell>
          <cell r="J45">
            <v>28.5376354227134</v>
          </cell>
          <cell r="K45">
            <v>0.30763890410338701</v>
          </cell>
          <cell r="L45">
            <v>0</v>
          </cell>
          <cell r="M45">
            <v>12.546190386824099</v>
          </cell>
          <cell r="N45">
            <v>1.3880433421962499</v>
          </cell>
          <cell r="O45">
            <v>2.6615927847964702</v>
          </cell>
          <cell r="P45">
            <v>45.441100840633602</v>
          </cell>
          <cell r="Q45">
            <v>43.270529296280102</v>
          </cell>
          <cell r="R45">
            <v>48.886024094486899</v>
          </cell>
          <cell r="S45">
            <v>1.05016281472989</v>
          </cell>
          <cell r="T45">
            <v>1</v>
          </cell>
          <cell r="U45">
            <v>1.1297764295822801</v>
          </cell>
          <cell r="V45">
            <v>2.17057154435359</v>
          </cell>
          <cell r="W45">
            <v>0</v>
          </cell>
          <cell r="X45">
            <v>5.61549479820681</v>
          </cell>
          <cell r="Y45">
            <v>0.10964471556085099</v>
          </cell>
          <cell r="Z45">
            <v>0</v>
          </cell>
          <cell r="AA45">
            <v>0.34806943620964698</v>
          </cell>
          <cell r="AB45">
            <v>1.79588627728435E-2</v>
          </cell>
          <cell r="AC45">
            <v>0</v>
          </cell>
          <cell r="AD45">
            <v>6.8906529720563006E-2</v>
          </cell>
          <cell r="AE45">
            <v>623989</v>
          </cell>
          <cell r="AF45">
            <v>7.28235607368618E-5</v>
          </cell>
        </row>
        <row r="46">
          <cell r="A46" t="str">
            <v>Maine</v>
          </cell>
          <cell r="B46">
            <v>87950.274891759997</v>
          </cell>
          <cell r="C46">
            <v>9.5922875043776692</v>
          </cell>
          <cell r="D46">
            <v>1.66813122909845</v>
          </cell>
          <cell r="E46">
            <v>0</v>
          </cell>
          <cell r="F46">
            <v>20.3093050157151</v>
          </cell>
          <cell r="G46">
            <v>1.01802754921934</v>
          </cell>
          <cell r="H46">
            <v>6.2129034590610797</v>
          </cell>
          <cell r="I46">
            <v>38.800654757471598</v>
          </cell>
          <cell r="J46">
            <v>9.5794430743747601</v>
          </cell>
          <cell r="K46">
            <v>1.6625549662788599</v>
          </cell>
          <cell r="L46">
            <v>0</v>
          </cell>
          <cell r="M46">
            <v>19.861102424942001</v>
          </cell>
          <cell r="N46">
            <v>1.01264554479192</v>
          </cell>
          <cell r="O46">
            <v>6.1887147489691197</v>
          </cell>
          <cell r="P46">
            <v>38.304460759356701</v>
          </cell>
          <cell r="Q46">
            <v>37.268420804366897</v>
          </cell>
          <cell r="R46">
            <v>38.800654757471598</v>
          </cell>
          <cell r="S46">
            <v>0.98721171069878799</v>
          </cell>
          <cell r="T46">
            <v>0.96051010059798703</v>
          </cell>
          <cell r="U46">
            <v>1</v>
          </cell>
          <cell r="V46">
            <v>-0.49619399811495801</v>
          </cell>
          <cell r="W46">
            <v>-1.53223395310477</v>
          </cell>
          <cell r="X46">
            <v>0</v>
          </cell>
          <cell r="Y46">
            <v>1.9099071849928099E-2</v>
          </cell>
          <cell r="Z46">
            <v>0</v>
          </cell>
          <cell r="AA46">
            <v>4.0926582535560203E-2</v>
          </cell>
          <cell r="AB46">
            <v>9.8594071725469209E-4</v>
          </cell>
          <cell r="AC46">
            <v>0</v>
          </cell>
          <cell r="AD46">
            <v>3.11765111341089E-3</v>
          </cell>
          <cell r="AE46">
            <v>1344212</v>
          </cell>
          <cell r="AF46">
            <v>2.84958479461251E-5</v>
          </cell>
        </row>
        <row r="47">
          <cell r="A47" t="str">
            <v>New Hampshire</v>
          </cell>
          <cell r="B47">
            <v>24200.108732587101</v>
          </cell>
          <cell r="C47">
            <v>4.6144013293524004</v>
          </cell>
          <cell r="D47">
            <v>1.14982072760344</v>
          </cell>
          <cell r="E47">
            <v>0</v>
          </cell>
          <cell r="F47">
            <v>16.836170183176598</v>
          </cell>
          <cell r="G47">
            <v>0.79080822376842597</v>
          </cell>
          <cell r="H47">
            <v>3.1366995913167601</v>
          </cell>
          <cell r="I47">
            <v>26.5279000552177</v>
          </cell>
          <cell r="J47">
            <v>4.5991341035711502</v>
          </cell>
          <cell r="K47">
            <v>1.1335745304511999</v>
          </cell>
          <cell r="L47">
            <v>0</v>
          </cell>
          <cell r="M47">
            <v>16.1790107582794</v>
          </cell>
          <cell r="N47">
            <v>0.78999179407484499</v>
          </cell>
          <cell r="O47">
            <v>3.1114794990100898</v>
          </cell>
          <cell r="P47">
            <v>25.813190685386701</v>
          </cell>
          <cell r="Q47">
            <v>23.296696456514798</v>
          </cell>
          <cell r="R47">
            <v>27.856870024119399</v>
          </cell>
          <cell r="S47">
            <v>0.97305820029692003</v>
          </cell>
          <cell r="T47">
            <v>0.87819602788094497</v>
          </cell>
          <cell r="U47">
            <v>1.0500970663390401</v>
          </cell>
          <cell r="V47">
            <v>-0.71470936983098299</v>
          </cell>
          <cell r="W47">
            <v>-3.2312035987028098</v>
          </cell>
          <cell r="X47">
            <v>1.32896996890173</v>
          </cell>
          <cell r="Y47">
            <v>0.14974689745007999</v>
          </cell>
          <cell r="Z47">
            <v>0</v>
          </cell>
          <cell r="AA47">
            <v>0.33149093927666901</v>
          </cell>
          <cell r="AB47">
            <v>2.6784649417975499E-2</v>
          </cell>
          <cell r="AC47">
            <v>0</v>
          </cell>
          <cell r="AD47">
            <v>7.9794518685646201E-2</v>
          </cell>
          <cell r="AE47">
            <v>1359711</v>
          </cell>
          <cell r="AF47">
            <v>1.8984321436972E-5</v>
          </cell>
        </row>
        <row r="48">
          <cell r="A48" t="str">
            <v>Delaware</v>
          </cell>
          <cell r="B48">
            <v>6448.83409719464</v>
          </cell>
          <cell r="C48">
            <v>3.6446277677913899</v>
          </cell>
          <cell r="D48">
            <v>1.71315795981358</v>
          </cell>
          <cell r="E48">
            <v>0</v>
          </cell>
          <cell r="F48">
            <v>5.2020690612051803</v>
          </cell>
          <cell r="G48">
            <v>4.6832325719994401</v>
          </cell>
          <cell r="H48">
            <v>1.3224137184008899</v>
          </cell>
          <cell r="I48">
            <v>16.565501079210399</v>
          </cell>
          <cell r="J48">
            <v>3.8445301697909602</v>
          </cell>
          <cell r="K48">
            <v>2.0975026792284899</v>
          </cell>
          <cell r="L48">
            <v>0</v>
          </cell>
          <cell r="M48">
            <v>7.7860005382102599</v>
          </cell>
          <cell r="N48">
            <v>5.1569235095923398</v>
          </cell>
          <cell r="O48">
            <v>1.6589337782898701</v>
          </cell>
          <cell r="P48">
            <v>20.5438906751119</v>
          </cell>
          <cell r="Q48">
            <v>19.457869301348399</v>
          </cell>
          <cell r="R48">
            <v>21.705032529925301</v>
          </cell>
          <cell r="S48">
            <v>1.2401611383125699</v>
          </cell>
          <cell r="T48">
            <v>1.17460191565033</v>
          </cell>
          <cell r="U48">
            <v>1.31025511550416</v>
          </cell>
          <cell r="V48">
            <v>3.9783895959014401</v>
          </cell>
          <cell r="W48">
            <v>2.8923682221379199</v>
          </cell>
          <cell r="X48">
            <v>5.1395314507148298</v>
          </cell>
          <cell r="Y48">
            <v>0.54796146835318005</v>
          </cell>
          <cell r="Z48">
            <v>0.409040004470828</v>
          </cell>
          <cell r="AA48">
            <v>0.80680480661864595</v>
          </cell>
          <cell r="AB48">
            <v>0.118173873973224</v>
          </cell>
          <cell r="AC48">
            <v>4.0292947678509598E-2</v>
          </cell>
          <cell r="AD48">
            <v>0.23234070461027101</v>
          </cell>
          <cell r="AE48">
            <v>973764</v>
          </cell>
          <cell r="AF48">
            <v>2.1097402117054899E-5</v>
          </cell>
        </row>
        <row r="49">
          <cell r="A49" t="str">
            <v>Rhode Island</v>
          </cell>
          <cell r="B49">
            <v>3491.1397030958801</v>
          </cell>
          <cell r="C49">
            <v>0.98800608565131998</v>
          </cell>
          <cell r="D49">
            <v>4.4525775786792696</v>
          </cell>
          <cell r="E49">
            <v>0</v>
          </cell>
          <cell r="F49">
            <v>13.2243279095097</v>
          </cell>
          <cell r="G49">
            <v>2.2741381932620799</v>
          </cell>
          <cell r="H49">
            <v>1.11975951440487</v>
          </cell>
          <cell r="I49">
            <v>22.058809281507202</v>
          </cell>
          <cell r="J49">
            <v>0.95056498740103301</v>
          </cell>
          <cell r="K49">
            <v>3.9001458747466402</v>
          </cell>
          <cell r="L49">
            <v>0</v>
          </cell>
          <cell r="M49">
            <v>11.9054105090015</v>
          </cell>
          <cell r="N49">
            <v>1.75109852141964</v>
          </cell>
          <cell r="O49">
            <v>0.97819587121807405</v>
          </cell>
          <cell r="P49">
            <v>19.4854157637869</v>
          </cell>
          <cell r="Q49">
            <v>13.677097024003</v>
          </cell>
          <cell r="R49">
            <v>23.412174431103999</v>
          </cell>
          <cell r="S49">
            <v>0.88333941851169295</v>
          </cell>
          <cell r="T49">
            <v>0.62002879890117701</v>
          </cell>
          <cell r="U49">
            <v>1.0613525930763299</v>
          </cell>
          <cell r="V49">
            <v>-2.5733935177202798</v>
          </cell>
          <cell r="W49">
            <v>-8.3817122575041605</v>
          </cell>
          <cell r="X49">
            <v>1.3533651495968</v>
          </cell>
          <cell r="Y49">
            <v>0.78484757873844102</v>
          </cell>
          <cell r="Z49">
            <v>0.65246320806302704</v>
          </cell>
          <cell r="AA49">
            <v>0.90871312672876603</v>
          </cell>
          <cell r="AB49">
            <v>0.19360403673387999</v>
          </cell>
          <cell r="AC49">
            <v>6.5876503432608105E-2</v>
          </cell>
          <cell r="AD49">
            <v>0.34254606989678898</v>
          </cell>
          <cell r="AE49">
            <v>1059361</v>
          </cell>
          <cell r="AF49">
            <v>1.8393555892454899E-5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"/>
  <sheetViews>
    <sheetView zoomScale="125" workbookViewId="0">
      <selection activeCell="A7" sqref="A7:XFD7"/>
    </sheetView>
  </sheetViews>
  <sheetFormatPr baseColWidth="10" defaultRowHeight="16" x14ac:dyDescent="0.2"/>
  <cols>
    <col min="34" max="34" width="15.1640625" bestFit="1" customWidth="1"/>
    <col min="35" max="35" width="14.5" bestFit="1" customWidth="1"/>
    <col min="36" max="36" width="14.5" customWidth="1"/>
    <col min="46" max="46" width="19" bestFit="1" customWidth="1"/>
  </cols>
  <sheetData>
    <row r="1" spans="1:48" x14ac:dyDescent="0.2">
      <c r="A1" t="e">
        <f>[1]summ_states!A1</f>
        <v>#REF!</v>
      </c>
      <c r="B1" t="str">
        <f>[1]summ_states!B1</f>
        <v>area</v>
      </c>
      <c r="C1" t="str">
        <f>[1]summ_states!C1</f>
        <v>prior_livestock</v>
      </c>
      <c r="D1" t="str">
        <f>[1]summ_states!D1</f>
        <v>prior_ong</v>
      </c>
      <c r="E1" t="str">
        <f>[1]summ_states!E1</f>
        <v>prior_coal</v>
      </c>
      <c r="F1" t="str">
        <f>[1]summ_states!F1</f>
        <v>prior_landfills</v>
      </c>
      <c r="G1" t="str">
        <f>[1]summ_states!G1</f>
        <v>prior_wastewater</v>
      </c>
      <c r="H1" t="str">
        <f>[1]summ_states!H1</f>
        <v>prior_other_anth</v>
      </c>
      <c r="I1" t="str">
        <f>[1]summ_states!I1</f>
        <v>prior_total</v>
      </c>
      <c r="J1" t="str">
        <f>[1]summ_states!J1</f>
        <v>post_livestock</v>
      </c>
      <c r="K1" t="str">
        <f>[1]summ_states!K1</f>
        <v>post_ong</v>
      </c>
      <c r="L1" t="str">
        <f>[1]summ_states!L1</f>
        <v>post_coal</v>
      </c>
      <c r="M1" t="str">
        <f>[1]summ_states!M1</f>
        <v>post_landfills</v>
      </c>
      <c r="N1" t="str">
        <f>[1]summ_states!N1</f>
        <v>post_wastewater</v>
      </c>
      <c r="O1" t="str">
        <f>[1]summ_states!O1</f>
        <v>post_other_anth</v>
      </c>
      <c r="P1" t="str">
        <f>[1]summ_states!P1</f>
        <v>post_mean</v>
      </c>
      <c r="Q1" t="str">
        <f>[1]summ_states!Q1</f>
        <v>post_min</v>
      </c>
      <c r="R1" t="str">
        <f>[1]summ_states!R1</f>
        <v>post_max</v>
      </c>
      <c r="S1" t="str">
        <f>[1]summ_states!S1</f>
        <v>xhat_mean</v>
      </c>
      <c r="T1" t="str">
        <f>[1]summ_states!T1</f>
        <v>xhat_min</v>
      </c>
      <c r="U1" t="str">
        <f>[1]summ_states!U1</f>
        <v>xhat_max</v>
      </c>
      <c r="V1" t="str">
        <f>[1]summ_states!V1</f>
        <v>diff_mean</v>
      </c>
      <c r="W1" t="str">
        <f>[1]summ_states!W1</f>
        <v>diff_min</v>
      </c>
      <c r="X1" t="str">
        <f>[1]summ_states!X1</f>
        <v>diff_max</v>
      </c>
      <c r="Y1" t="str">
        <f>[1]summ_states!Y1</f>
        <v>frac_mean</v>
      </c>
      <c r="Z1" t="str">
        <f>[1]summ_states!Z1</f>
        <v>frac_min</v>
      </c>
      <c r="AA1" t="str">
        <f>[1]summ_states!AA1</f>
        <v>frac_max</v>
      </c>
      <c r="AB1" t="str">
        <f>[1]summ_states!AB1</f>
        <v>dofs_mean</v>
      </c>
      <c r="AC1" t="str">
        <f>[1]summ_states!AC1</f>
        <v>dofs_min</v>
      </c>
      <c r="AD1" t="str">
        <f>[1]summ_states!AD1</f>
        <v>dofs_max</v>
      </c>
      <c r="AE1" t="str">
        <f>[1]summ_states!AE1</f>
        <v>pop</v>
      </c>
      <c r="AF1" t="str">
        <f>[1]summ_states!AF1</f>
        <v>post_mean_pc</v>
      </c>
      <c r="AG1" t="s">
        <v>25</v>
      </c>
      <c r="AH1" t="s">
        <v>26</v>
      </c>
      <c r="AI1" t="s">
        <v>27</v>
      </c>
      <c r="AJ1" t="s">
        <v>32</v>
      </c>
      <c r="AK1" t="s">
        <v>28</v>
      </c>
      <c r="AL1" t="s">
        <v>29</v>
      </c>
      <c r="AM1" t="s">
        <v>13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</row>
    <row r="2" spans="1:48" x14ac:dyDescent="0.2">
      <c r="A2" t="str">
        <f>[1]summ_states!A2</f>
        <v>Texas</v>
      </c>
      <c r="B2">
        <f>[1]summ_states!B2</f>
        <v>696300.84190922999</v>
      </c>
      <c r="C2">
        <f>[1]summ_states!C2</f>
        <v>977.24055697914503</v>
      </c>
      <c r="D2">
        <f>[1]summ_states!D2</f>
        <v>3545.5613626057102</v>
      </c>
      <c r="E2">
        <f>[1]summ_states!E2</f>
        <v>17.010353253623801</v>
      </c>
      <c r="F2">
        <f>[1]summ_states!F2</f>
        <v>480.23390941672398</v>
      </c>
      <c r="G2">
        <f>[1]summ_states!G2</f>
        <v>44.3228589424576</v>
      </c>
      <c r="H2">
        <f>[1]summ_states!H2</f>
        <v>85.298883741407394</v>
      </c>
      <c r="I2">
        <f>[1]summ_states!I2</f>
        <v>5149.66792493907</v>
      </c>
      <c r="J2">
        <f>[1]summ_states!J2</f>
        <v>1173.95918990614</v>
      </c>
      <c r="K2">
        <f>[1]summ_states!K2</f>
        <v>4325.9465365843398</v>
      </c>
      <c r="L2">
        <f>[1]summ_states!L2</f>
        <v>24.436736270630799</v>
      </c>
      <c r="M2">
        <f>[1]summ_states!M2</f>
        <v>643.43556521219205</v>
      </c>
      <c r="N2">
        <f>[1]summ_states!N2</f>
        <v>48.6958625495717</v>
      </c>
      <c r="O2">
        <f>[1]summ_states!O2</f>
        <v>115.403784355394</v>
      </c>
      <c r="P2">
        <f>[1]summ_states!P2</f>
        <v>6331.8776748782802</v>
      </c>
      <c r="Q2">
        <f>[1]summ_states!Q2</f>
        <v>6100.92969281348</v>
      </c>
      <c r="R2">
        <f>[1]summ_states!R2</f>
        <v>6528.3939520650401</v>
      </c>
      <c r="S2">
        <f>[1]summ_states!S2</f>
        <v>1.22957009406644</v>
      </c>
      <c r="T2">
        <f>[1]summ_states!T2</f>
        <v>1.1847229339328</v>
      </c>
      <c r="U2">
        <f>[1]summ_states!U2</f>
        <v>1.2677310551325001</v>
      </c>
      <c r="V2">
        <f>[1]summ_states!V2</f>
        <v>1182.2097499392</v>
      </c>
      <c r="W2">
        <f>[1]summ_states!W2</f>
        <v>951.26176787441204</v>
      </c>
      <c r="X2">
        <f>[1]summ_states!X2</f>
        <v>1378.7260271259699</v>
      </c>
      <c r="Y2">
        <f>[1]summ_states!Y2</f>
        <v>0.95225878901130301</v>
      </c>
      <c r="Z2">
        <f>[1]summ_states!Z2</f>
        <v>0.89603436715533102</v>
      </c>
      <c r="AA2">
        <f>[1]summ_states!AA2</f>
        <v>0.976058874006133</v>
      </c>
      <c r="AB2">
        <f>[1]summ_states!AB2</f>
        <v>0.93858937556199296</v>
      </c>
      <c r="AC2">
        <f>[1]summ_states!AC2</f>
        <v>0.89491806895137205</v>
      </c>
      <c r="AD2">
        <f>[1]summ_states!AD2</f>
        <v>0.96848281785171197</v>
      </c>
      <c r="AE2">
        <f>[1]summ_states!AE2</f>
        <v>28995881</v>
      </c>
      <c r="AF2">
        <f>[1]summ_states!AF2</f>
        <v>2.1837162577947799E-4</v>
      </c>
      <c r="AG2" t="str">
        <f>_xlfn.CONCAT(TEXT(ROUND(P2,0), "0"), " (", TEXT(ROUND(Q2,0), "0"), ", ",TEXT(ROUND(R2,0), "0"), ")")</f>
        <v>6332 (6101, 6528)</v>
      </c>
      <c r="AH2" t="str">
        <f>_xlfn.CONCAT(TEXT(ROUND(S2,2), "0.00"), " (", TEXT(ROUND(T2,2), "0.00"), ", ", TEXT(ROUND(U2,2), "0.00"), ")")</f>
        <v>1.23 (1.18, 1.27)</v>
      </c>
      <c r="AI2" t="str">
        <f>_xlfn.CONCAT(TEXT(ROUND(AB2,2), "0.00"), " (", TEXT(ROUND(AC2,2), "0.00"), ", ",TEXT(ROUND(AD2,2), "0.00"), ")")</f>
        <v>0.94 (0.89, 0.97)</v>
      </c>
      <c r="AJ2" t="str">
        <f>_xlfn.CONCAT(TEXT(ROUND(100*Y2,2), "0"), " (", TEXT(ROUND(100*Z2,2), "0"), ", ", TEXT(ROUND(100*AA2,2), "0"), ")")</f>
        <v>95 (90, 98)</v>
      </c>
      <c r="AK2">
        <f>SUM($I$2:I2)/SUM($I$2:$I$49)</f>
        <v>0.18204668432143359</v>
      </c>
      <c r="AL2">
        <f>SUM($P$2:P2)/SUM($P$2:$P$49)</f>
        <v>0.2056175810036297</v>
      </c>
      <c r="AM2">
        <f>P2-I2</f>
        <v>1182.2097499392103</v>
      </c>
      <c r="AN2">
        <f>(J2-C2)/$AM2</f>
        <v>0.16639909536959097</v>
      </c>
      <c r="AO2">
        <f t="shared" ref="AO2:AS2" si="0">(K2-D2)/$AM2</f>
        <v>0.6601072051882142</v>
      </c>
      <c r="AP2">
        <f t="shared" si="0"/>
        <v>6.2817812299288392E-3</v>
      </c>
      <c r="AQ2">
        <f t="shared" si="0"/>
        <v>0.13804796974805864</v>
      </c>
      <c r="AR2">
        <f t="shared" si="0"/>
        <v>3.6990082405757201E-3</v>
      </c>
      <c r="AS2">
        <f t="shared" si="0"/>
        <v>2.5464940223623268E-2</v>
      </c>
      <c r="AT2" t="str" cm="1">
        <f t="array" ref="AT2">_xlfn.IFS(Q2&gt;I2, "Significant increase", R2&lt;I2, "Significant decrease", AND(Q2&lt;=I2, I2&lt;=R2), "No significant change")</f>
        <v>Significant increase</v>
      </c>
      <c r="AU2">
        <f>SUMIF($AM$2:AM2, "&gt;0")/SUMIF($AM$2:$AM$49, "&gt;0")</f>
        <v>0.25044093735813311</v>
      </c>
      <c r="AV2">
        <f>SUMIF(AM2:AM49, "&gt;0")</f>
        <v>4720.5131972838699</v>
      </c>
    </row>
    <row r="3" spans="1:48" x14ac:dyDescent="0.2">
      <c r="A3" t="str">
        <f>[1]summ_states!A3</f>
        <v>California</v>
      </c>
      <c r="B3">
        <f>[1]summ_states!B3</f>
        <v>419528.14195896598</v>
      </c>
      <c r="C3">
        <f>[1]summ_states!C3</f>
        <v>877.08980386952896</v>
      </c>
      <c r="D3">
        <f>[1]summ_states!D3</f>
        <v>190.679394617025</v>
      </c>
      <c r="E3">
        <f>[1]summ_states!E3</f>
        <v>0</v>
      </c>
      <c r="F3">
        <f>[1]summ_states!F3</f>
        <v>507.90839475567901</v>
      </c>
      <c r="G3">
        <f>[1]summ_states!G3</f>
        <v>50.9227318602248</v>
      </c>
      <c r="H3">
        <f>[1]summ_states!H3</f>
        <v>137.85350493356799</v>
      </c>
      <c r="I3">
        <f>[1]summ_states!I3</f>
        <v>1764.45383003602</v>
      </c>
      <c r="J3">
        <f>[1]summ_states!J3</f>
        <v>1100.2202726537</v>
      </c>
      <c r="K3">
        <f>[1]summ_states!K3</f>
        <v>230.37122580955099</v>
      </c>
      <c r="L3">
        <f>[1]summ_states!L3</f>
        <v>0</v>
      </c>
      <c r="M3">
        <f>[1]summ_states!M3</f>
        <v>513.86884324793698</v>
      </c>
      <c r="N3">
        <f>[1]summ_states!N3</f>
        <v>58.415606255871701</v>
      </c>
      <c r="O3">
        <f>[1]summ_states!O3</f>
        <v>148.501803897342</v>
      </c>
      <c r="P3">
        <f>[1]summ_states!P3</f>
        <v>2051.3777518644101</v>
      </c>
      <c r="Q3">
        <f>[1]summ_states!Q3</f>
        <v>1944.13309810186</v>
      </c>
      <c r="R3">
        <f>[1]summ_states!R3</f>
        <v>2124.3698139195799</v>
      </c>
      <c r="S3">
        <f>[1]summ_states!S3</f>
        <v>1.16261344839072</v>
      </c>
      <c r="T3">
        <f>[1]summ_states!T3</f>
        <v>1.10183279664629</v>
      </c>
      <c r="U3">
        <f>[1]summ_states!U3</f>
        <v>1.2039815254764701</v>
      </c>
      <c r="V3">
        <f>[1]summ_states!V3</f>
        <v>286.92392182838501</v>
      </c>
      <c r="W3">
        <f>[1]summ_states!W3</f>
        <v>179.67926806584001</v>
      </c>
      <c r="X3">
        <f>[1]summ_states!X3</f>
        <v>359.91598388356101</v>
      </c>
      <c r="Y3">
        <f>[1]summ_states!Y3</f>
        <v>0.88552249109708803</v>
      </c>
      <c r="Z3">
        <f>[1]summ_states!Z3</f>
        <v>0.80152318596198802</v>
      </c>
      <c r="AA3">
        <f>[1]summ_states!AA3</f>
        <v>0.92757332232936895</v>
      </c>
      <c r="AB3">
        <f>[1]summ_states!AB3</f>
        <v>0.85982736749612398</v>
      </c>
      <c r="AC3">
        <f>[1]summ_states!AC3</f>
        <v>0.75270243037217199</v>
      </c>
      <c r="AD3">
        <f>[1]summ_states!AD3</f>
        <v>0.93094086339291204</v>
      </c>
      <c r="AE3">
        <f>[1]summ_states!AE3</f>
        <v>39512223</v>
      </c>
      <c r="AF3">
        <f>[1]summ_states!AF3</f>
        <v>5.19175484473352E-5</v>
      </c>
      <c r="AG3" t="str">
        <f t="shared" ref="AG3:AG49" si="1">_xlfn.CONCAT(TEXT(ROUND(P3,0), "0"), " (", TEXT(ROUND(Q3,0), "0"), ", ",TEXT(ROUND(R3,0), "0"), ")")</f>
        <v>2051 (1944, 2124)</v>
      </c>
      <c r="AH3" t="str">
        <f t="shared" ref="AH3:AH49" si="2">_xlfn.CONCAT(TEXT(ROUND(S3,2), "0.00"), " (", TEXT(ROUND(T3,2), "0.00"), ", ", TEXT(ROUND(U3,2), "0.00"), ")")</f>
        <v>1.16 (1.10, 1.20)</v>
      </c>
      <c r="AI3" t="str">
        <f t="shared" ref="AI3:AI49" si="3">_xlfn.CONCAT(TEXT(ROUND(AB3,2), "0.00"), " (", TEXT(ROUND(AC3,2), "0.00"), ", ",TEXT(ROUND(AD3,2), "0.00"), ")")</f>
        <v>0.86 (0.75, 0.93)</v>
      </c>
      <c r="AJ3" t="str">
        <f t="shared" ref="AJ3:AJ49" si="4">_xlfn.CONCAT(TEXT(ROUND(100*Y3,2), "0"), " (", TEXT(ROUND(100*Z3,2), "0"), ", ", TEXT(ROUND(100*AA3,2), "0"), ")")</f>
        <v>89 (80, 93)</v>
      </c>
      <c r="AK3">
        <f>SUM($I$2:I3)/SUM($I$2:$I$49)</f>
        <v>0.24442215669718145</v>
      </c>
      <c r="AL3">
        <f>SUM($P$2:P3)/SUM($P$2:$P$49)</f>
        <v>0.27223278627465264</v>
      </c>
      <c r="AM3">
        <f t="shared" ref="AM3:AM49" si="5">P3-I3</f>
        <v>286.92392182839012</v>
      </c>
      <c r="AN3">
        <f t="shared" ref="AN3:AN49" si="6">(J3-C3)/$AM3</f>
        <v>0.77766422319302442</v>
      </c>
      <c r="AO3">
        <f t="shared" ref="AO3:AO49" si="7">(K3-D3)/$AM3</f>
        <v>0.13833573352683284</v>
      </c>
      <c r="AP3">
        <f t="shared" ref="AP3:AP49" si="8">(L3-E3)/$AM3</f>
        <v>0</v>
      </c>
      <c r="AQ3">
        <f t="shared" ref="AQ3:AQ49" si="9">(M3-F3)/$AM3</f>
        <v>2.0773619899922203E-2</v>
      </c>
      <c r="AR3">
        <f t="shared" ref="AR3:AR49" si="10">(N3-G3)/$AM3</f>
        <v>2.6114498742033809E-2</v>
      </c>
      <c r="AS3">
        <f t="shared" ref="AS3:AS49" si="11">(O3-H3)/$AM3</f>
        <v>3.7111924638137297E-2</v>
      </c>
      <c r="AT3" t="str" cm="1">
        <f t="array" ref="AT3">_xlfn.IFS(Q3&gt;I3, "Significant increase", R3&lt;I3, "Significant decrease", AND(Q3&lt;=I3, I3&lt;=R3), "No significant change")</f>
        <v>Significant increase</v>
      </c>
      <c r="AU3">
        <f>SUMIF($AM$2:AM3, "&gt;0")/SUMIF($AM$2:$AM$49, "&gt;0")</f>
        <v>0.31122329508853475</v>
      </c>
    </row>
    <row r="4" spans="1:48" x14ac:dyDescent="0.2">
      <c r="A4" t="str">
        <f>[1]summ_states!A4</f>
        <v>Oklahoma</v>
      </c>
      <c r="B4">
        <f>[1]summ_states!B4</f>
        <v>181251.38394315101</v>
      </c>
      <c r="C4">
        <f>[1]summ_states!C4</f>
        <v>333.32242556618701</v>
      </c>
      <c r="D4">
        <f>[1]summ_states!D4</f>
        <v>635.52164909754902</v>
      </c>
      <c r="E4">
        <f>[1]summ_states!E4</f>
        <v>13.1518210652271</v>
      </c>
      <c r="F4">
        <f>[1]summ_states!F4</f>
        <v>107.841009695396</v>
      </c>
      <c r="G4">
        <f>[1]summ_states!G4</f>
        <v>3.0047687391042301</v>
      </c>
      <c r="H4">
        <f>[1]summ_states!H4</f>
        <v>5.6667192569985803</v>
      </c>
      <c r="I4">
        <f>[1]summ_states!I4</f>
        <v>1098.5083934204599</v>
      </c>
      <c r="J4">
        <f>[1]summ_states!J4</f>
        <v>398.26194267717199</v>
      </c>
      <c r="K4">
        <f>[1]summ_states!K4</f>
        <v>898.97739524921894</v>
      </c>
      <c r="L4">
        <f>[1]summ_states!L4</f>
        <v>20.815744748483802</v>
      </c>
      <c r="M4">
        <f>[1]summ_states!M4</f>
        <v>121.528644902724</v>
      </c>
      <c r="N4">
        <f>[1]summ_states!N4</f>
        <v>3.10105519124712</v>
      </c>
      <c r="O4">
        <f>[1]summ_states!O4</f>
        <v>6.42056434341188</v>
      </c>
      <c r="P4">
        <f>[1]summ_states!P4</f>
        <v>1449.10534711225</v>
      </c>
      <c r="Q4">
        <f>[1]summ_states!Q4</f>
        <v>1384.1839820646801</v>
      </c>
      <c r="R4">
        <f>[1]summ_states!R4</f>
        <v>1516.2690631830999</v>
      </c>
      <c r="S4">
        <f>[1]summ_states!S4</f>
        <v>1.3191572825403</v>
      </c>
      <c r="T4">
        <f>[1]summ_states!T4</f>
        <v>1.2600577204100301</v>
      </c>
      <c r="U4">
        <f>[1]summ_states!U4</f>
        <v>1.3802981135736601</v>
      </c>
      <c r="V4">
        <f>[1]summ_states!V4</f>
        <v>350.59695369179502</v>
      </c>
      <c r="W4">
        <f>[1]summ_states!W4</f>
        <v>285.67558864421699</v>
      </c>
      <c r="X4">
        <f>[1]summ_states!X4</f>
        <v>417.760669762639</v>
      </c>
      <c r="Y4">
        <f>[1]summ_states!Y4</f>
        <v>0.97476511001640398</v>
      </c>
      <c r="Z4">
        <f>[1]summ_states!Z4</f>
        <v>0.90504697792322797</v>
      </c>
      <c r="AA4">
        <f>[1]summ_states!AA4</f>
        <v>0.99780067746370704</v>
      </c>
      <c r="AB4">
        <f>[1]summ_states!AB4</f>
        <v>0.86015018667186505</v>
      </c>
      <c r="AC4">
        <f>[1]summ_states!AC4</f>
        <v>0.74779161338115996</v>
      </c>
      <c r="AD4">
        <f>[1]summ_states!AD4</f>
        <v>0.92390242665712297</v>
      </c>
      <c r="AE4">
        <f>[1]summ_states!AE4</f>
        <v>3956971</v>
      </c>
      <c r="AF4">
        <f>[1]summ_states!AF4</f>
        <v>3.66215811819762E-4</v>
      </c>
      <c r="AG4" t="str">
        <f t="shared" si="1"/>
        <v>1449 (1384, 1516)</v>
      </c>
      <c r="AH4" t="str">
        <f t="shared" si="2"/>
        <v>1.32 (1.26, 1.38)</v>
      </c>
      <c r="AI4" t="str">
        <f t="shared" si="3"/>
        <v>0.86 (0.75, 0.92)</v>
      </c>
      <c r="AJ4" t="str">
        <f t="shared" si="4"/>
        <v>97 (91, 100)</v>
      </c>
      <c r="AK4">
        <f>SUM($I$2:I4)/SUM($I$2:$I$49)</f>
        <v>0.2832556919146636</v>
      </c>
      <c r="AL4">
        <f>SUM($P$2:P4)/SUM($P$2:$P$49)</f>
        <v>0.31929016030997365</v>
      </c>
      <c r="AM4">
        <f t="shared" si="5"/>
        <v>350.59695369179008</v>
      </c>
      <c r="AN4">
        <f t="shared" si="6"/>
        <v>0.18522556008308427</v>
      </c>
      <c r="AO4">
        <f t="shared" si="7"/>
        <v>0.75144904534245893</v>
      </c>
      <c r="AP4">
        <f t="shared" si="8"/>
        <v>2.1859641398921166E-2</v>
      </c>
      <c r="AQ4">
        <f t="shared" si="9"/>
        <v>3.9040941637390282E-2</v>
      </c>
      <c r="AR4">
        <f t="shared" si="10"/>
        <v>2.7463573521958022E-4</v>
      </c>
      <c r="AS4">
        <f t="shared" si="11"/>
        <v>2.150175802942102E-3</v>
      </c>
      <c r="AT4" t="str" cm="1">
        <f t="array" ref="AT4">_xlfn.IFS(Q4&gt;I4, "Significant increase", R4&lt;I4, "Significant decrease", AND(Q4&lt;=I4, I4&lt;=R4), "No significant change")</f>
        <v>Significant increase</v>
      </c>
      <c r="AU4">
        <f>SUMIF($AM$2:AM4, "&gt;0")/SUMIF($AM$2:$AM$49, "&gt;0")</f>
        <v>0.38549423535272459</v>
      </c>
    </row>
    <row r="5" spans="1:48" x14ac:dyDescent="0.2">
      <c r="A5" t="str">
        <f>[1]summ_states!A5</f>
        <v>Pennsylvania</v>
      </c>
      <c r="B5">
        <f>[1]summ_states!B5</f>
        <v>119030.738739425</v>
      </c>
      <c r="C5">
        <f>[1]summ_states!C5</f>
        <v>164.83512645372301</v>
      </c>
      <c r="D5">
        <f>[1]summ_states!D5</f>
        <v>408.641334495781</v>
      </c>
      <c r="E5">
        <f>[1]summ_states!E5</f>
        <v>460.75425524034398</v>
      </c>
      <c r="F5">
        <f>[1]summ_states!F5</f>
        <v>130.55926670236201</v>
      </c>
      <c r="G5">
        <f>[1]summ_states!G5</f>
        <v>16.175389046505501</v>
      </c>
      <c r="H5">
        <f>[1]summ_states!H5</f>
        <v>16.4767680734465</v>
      </c>
      <c r="I5">
        <f>[1]summ_states!I5</f>
        <v>1197.4421400121601</v>
      </c>
      <c r="J5">
        <f>[1]summ_states!J5</f>
        <v>198.26641900022</v>
      </c>
      <c r="K5">
        <f>[1]summ_states!K5</f>
        <v>229.545300151074</v>
      </c>
      <c r="L5">
        <f>[1]summ_states!L5</f>
        <v>525.29813408176699</v>
      </c>
      <c r="M5">
        <f>[1]summ_states!M5</f>
        <v>204.85474260832501</v>
      </c>
      <c r="N5">
        <f>[1]summ_states!N5</f>
        <v>21.064223000532198</v>
      </c>
      <c r="O5">
        <f>[1]summ_states!O5</f>
        <v>21.212219668647101</v>
      </c>
      <c r="P5">
        <f>[1]summ_states!P5</f>
        <v>1200.24103851056</v>
      </c>
      <c r="Q5">
        <f>[1]summ_states!Q5</f>
        <v>1041.8782053134901</v>
      </c>
      <c r="R5">
        <f>[1]summ_states!R5</f>
        <v>1388.0082121427499</v>
      </c>
      <c r="S5">
        <f>[1]summ_states!S5</f>
        <v>1.00233739769536</v>
      </c>
      <c r="T5">
        <f>[1]summ_states!T5</f>
        <v>0.87008647056876398</v>
      </c>
      <c r="U5">
        <f>[1]summ_states!U5</f>
        <v>1.159144284106</v>
      </c>
      <c r="V5">
        <f>[1]summ_states!V5</f>
        <v>2.7988984984031302</v>
      </c>
      <c r="W5">
        <f>[1]summ_states!W5</f>
        <v>-155.56393469867101</v>
      </c>
      <c r="X5">
        <f>[1]summ_states!X5</f>
        <v>190.566072130593</v>
      </c>
      <c r="Y5">
        <f>[1]summ_states!Y5</f>
        <v>0.87076653861131503</v>
      </c>
      <c r="Z5">
        <f>[1]summ_states!Z5</f>
        <v>0.72604374763539903</v>
      </c>
      <c r="AA5">
        <f>[1]summ_states!AA5</f>
        <v>0.95269423392590802</v>
      </c>
      <c r="AB5">
        <f>[1]summ_states!AB5</f>
        <v>0.56859435285384996</v>
      </c>
      <c r="AC5">
        <f>[1]summ_states!AC5</f>
        <v>0.35027103481594002</v>
      </c>
      <c r="AD5">
        <f>[1]summ_states!AD5</f>
        <v>0.77406735836261997</v>
      </c>
      <c r="AE5">
        <f>[1]summ_states!AE5</f>
        <v>12801989</v>
      </c>
      <c r="AF5">
        <f>[1]summ_states!AF5</f>
        <v>9.3754262600176193E-5</v>
      </c>
      <c r="AG5" t="str">
        <f t="shared" si="1"/>
        <v>1200 (1042, 1388)</v>
      </c>
      <c r="AH5" t="str">
        <f t="shared" si="2"/>
        <v>1.00 (0.87, 1.16)</v>
      </c>
      <c r="AI5" t="str">
        <f t="shared" si="3"/>
        <v>0.57 (0.35, 0.77)</v>
      </c>
      <c r="AJ5" t="str">
        <f t="shared" si="4"/>
        <v>87 (73, 95)</v>
      </c>
      <c r="AK5">
        <f>SUM($I$2:I5)/SUM($I$2:$I$49)</f>
        <v>0.32558664886827243</v>
      </c>
      <c r="AL5">
        <f>SUM($P$2:P5)/SUM($P$2:$P$49)</f>
        <v>0.35826606471491301</v>
      </c>
      <c r="AM5">
        <f t="shared" si="5"/>
        <v>2.7988984983999217</v>
      </c>
      <c r="AN5">
        <f>(J5-C5)/$AM5</f>
        <v>11.944446204679819</v>
      </c>
      <c r="AO5">
        <f t="shared" si="7"/>
        <v>-63.988041884010038</v>
      </c>
      <c r="AP5">
        <f t="shared" si="8"/>
        <v>23.060457132804761</v>
      </c>
      <c r="AQ5">
        <f t="shared" si="9"/>
        <v>26.544540985832942</v>
      </c>
      <c r="AR5">
        <f t="shared" si="10"/>
        <v>1.7466992664512677</v>
      </c>
      <c r="AS5">
        <f t="shared" si="11"/>
        <v>1.6918982942424567</v>
      </c>
      <c r="AT5" t="str" cm="1">
        <f t="array" ref="AT5">_xlfn.IFS(Q5&gt;I5, "Significant increase", R5&lt;I5, "Significant decrease", AND(Q5&lt;=I5, I5&lt;=R5), "No significant change")</f>
        <v>No significant change</v>
      </c>
      <c r="AU5">
        <f>SUMIF($AM$2:AM5, "&gt;0")/SUMIF($AM$2:$AM$49, "&gt;0")</f>
        <v>0.38608715785530551</v>
      </c>
    </row>
    <row r="6" spans="1:48" x14ac:dyDescent="0.2">
      <c r="A6" t="str">
        <f>[1]summ_states!A6</f>
        <v>Louisiana</v>
      </c>
      <c r="B6">
        <f>[1]summ_states!B6</f>
        <v>134788.45474039001</v>
      </c>
      <c r="C6">
        <f>[1]summ_states!C6</f>
        <v>63.015002948614601</v>
      </c>
      <c r="D6">
        <f>[1]summ_states!D6</f>
        <v>430.89271946213501</v>
      </c>
      <c r="E6">
        <f>[1]summ_states!E6</f>
        <v>1.5288317638311499</v>
      </c>
      <c r="F6">
        <f>[1]summ_states!F6</f>
        <v>103.696107801899</v>
      </c>
      <c r="G6">
        <f>[1]summ_states!G6</f>
        <v>7.1406622355128597</v>
      </c>
      <c r="H6">
        <f>[1]summ_states!H6</f>
        <v>114.251207429706</v>
      </c>
      <c r="I6">
        <f>[1]summ_states!I6</f>
        <v>720.52453164170095</v>
      </c>
      <c r="J6">
        <f>[1]summ_states!J6</f>
        <v>82.707743464910095</v>
      </c>
      <c r="K6">
        <f>[1]summ_states!K6</f>
        <v>764.70089070662198</v>
      </c>
      <c r="L6">
        <f>[1]summ_states!L6</f>
        <v>1.8081990472695</v>
      </c>
      <c r="M6">
        <f>[1]summ_states!M6</f>
        <v>138.350243896845</v>
      </c>
      <c r="N6">
        <f>[1]summ_states!N6</f>
        <v>9.2804760419038903</v>
      </c>
      <c r="O6">
        <f>[1]summ_states!O6</f>
        <v>191.195653013536</v>
      </c>
      <c r="P6">
        <f>[1]summ_states!P6</f>
        <v>1188.0432061710801</v>
      </c>
      <c r="Q6">
        <f>[1]summ_states!Q6</f>
        <v>1010.1670667301501</v>
      </c>
      <c r="R6">
        <f>[1]summ_states!R6</f>
        <v>1415.2400898748001</v>
      </c>
      <c r="S6">
        <f>[1]summ_states!S6</f>
        <v>1.64885878828324</v>
      </c>
      <c r="T6">
        <f>[1]summ_states!T6</f>
        <v>1.4019884436529899</v>
      </c>
      <c r="U6">
        <f>[1]summ_states!U6</f>
        <v>1.96418029883064</v>
      </c>
      <c r="V6">
        <f>[1]summ_states!V6</f>
        <v>467.51867452938501</v>
      </c>
      <c r="W6">
        <f>[1]summ_states!W6</f>
        <v>289.64253508845098</v>
      </c>
      <c r="X6">
        <f>[1]summ_states!X6</f>
        <v>694.71555823310598</v>
      </c>
      <c r="Y6">
        <f>[1]summ_states!Y6</f>
        <v>0.80029443190634497</v>
      </c>
      <c r="Z6">
        <f>[1]summ_states!Z6</f>
        <v>0.56979881435732105</v>
      </c>
      <c r="AA6">
        <f>[1]summ_states!AA6</f>
        <v>0.91761117622732502</v>
      </c>
      <c r="AB6">
        <f>[1]summ_states!AB6</f>
        <v>0.55015373924863697</v>
      </c>
      <c r="AC6">
        <f>[1]summ_states!AC6</f>
        <v>0.27794280129534898</v>
      </c>
      <c r="AD6">
        <f>[1]summ_states!AD6</f>
        <v>0.759919958437559</v>
      </c>
      <c r="AE6">
        <f>[1]summ_states!AE6</f>
        <v>4648794</v>
      </c>
      <c r="AF6">
        <f>[1]summ_states!AF6</f>
        <v>2.5555944319560802E-4</v>
      </c>
      <c r="AG6" t="str">
        <f t="shared" si="1"/>
        <v>1188 (1010, 1415)</v>
      </c>
      <c r="AH6" t="str">
        <f t="shared" si="2"/>
        <v>1.65 (1.40, 1.96)</v>
      </c>
      <c r="AI6" t="str">
        <f t="shared" si="3"/>
        <v>0.55 (0.28, 0.76)</v>
      </c>
      <c r="AJ6" t="str">
        <f t="shared" si="4"/>
        <v>80 (57, 92)</v>
      </c>
      <c r="AK6">
        <f>SUM($I$2:I6)/SUM($I$2:$I$49)</f>
        <v>0.35105801981287121</v>
      </c>
      <c r="AL6">
        <f>SUM($P$2:P6)/SUM($P$2:$P$49)</f>
        <v>0.39684586406098771</v>
      </c>
      <c r="AM6">
        <f t="shared" si="5"/>
        <v>467.51867452937915</v>
      </c>
      <c r="AN6">
        <f>(J6-C6)/$AM6</f>
        <v>4.2121826547610965E-2</v>
      </c>
      <c r="AO6">
        <f t="shared" si="7"/>
        <v>0.71399965269945653</v>
      </c>
      <c r="AP6">
        <f t="shared" si="8"/>
        <v>5.9755320730144317E-4</v>
      </c>
      <c r="AQ6">
        <f t="shared" si="9"/>
        <v>7.4123533417847054E-2</v>
      </c>
      <c r="AR6">
        <f t="shared" si="10"/>
        <v>4.576959002857036E-3</v>
      </c>
      <c r="AS6">
        <f t="shared" si="11"/>
        <v>0.16458047512494556</v>
      </c>
      <c r="AT6" t="str" cm="1">
        <f t="array" ref="AT6">_xlfn.IFS(Q6&gt;I6, "Significant increase", R6&lt;I6, "Significant decrease", AND(Q6&lt;=I6, I6&lt;=R6), "No significant change")</f>
        <v>Significant increase</v>
      </c>
      <c r="AU6">
        <f>SUMIF($AM$2:AM6, "&gt;0")/SUMIF($AM$2:$AM$49, "&gt;0")</f>
        <v>0.48512695607012335</v>
      </c>
    </row>
    <row r="7" spans="1:48" x14ac:dyDescent="0.2">
      <c r="A7" t="str">
        <f>[1]summ_states!A7</f>
        <v>New Mexico</v>
      </c>
      <c r="B7">
        <f>[1]summ_states!B7</f>
        <v>315381.73739672097</v>
      </c>
      <c r="C7">
        <f>[1]summ_states!C7</f>
        <v>213.21449304341999</v>
      </c>
      <c r="D7">
        <f>[1]summ_states!D7</f>
        <v>945.55739680458896</v>
      </c>
      <c r="E7">
        <f>[1]summ_states!E7</f>
        <v>39.016268753411197</v>
      </c>
      <c r="F7">
        <f>[1]summ_states!F7</f>
        <v>63.635278382430698</v>
      </c>
      <c r="G7">
        <f>[1]summ_states!G7</f>
        <v>2.0513615977798301</v>
      </c>
      <c r="H7">
        <f>[1]summ_states!H7</f>
        <v>3.7374411722330199</v>
      </c>
      <c r="I7">
        <f>[1]summ_states!I7</f>
        <v>1267.2122397538601</v>
      </c>
      <c r="J7">
        <f>[1]summ_states!J7</f>
        <v>209.08634342113299</v>
      </c>
      <c r="K7">
        <f>[1]summ_states!K7</f>
        <v>928.12131865083904</v>
      </c>
      <c r="L7">
        <f>[1]summ_states!L7</f>
        <v>30.658161630058501</v>
      </c>
      <c r="M7">
        <f>[1]summ_states!M7</f>
        <v>-37.328105862214699</v>
      </c>
      <c r="N7">
        <f>[1]summ_states!N7</f>
        <v>1.5380747655756699</v>
      </c>
      <c r="O7">
        <f>[1]summ_states!O7</f>
        <v>3.2619518751606602</v>
      </c>
      <c r="P7">
        <f>[1]summ_states!P7</f>
        <v>1135.3377444805501</v>
      </c>
      <c r="Q7">
        <f>[1]summ_states!Q7</f>
        <v>1099.83391226095</v>
      </c>
      <c r="R7">
        <f>[1]summ_states!R7</f>
        <v>1180.1781574878</v>
      </c>
      <c r="S7">
        <f>[1]summ_states!S7</f>
        <v>0.89593337947956897</v>
      </c>
      <c r="T7">
        <f>[1]summ_states!T7</f>
        <v>0.86791610573030897</v>
      </c>
      <c r="U7">
        <f>[1]summ_states!U7</f>
        <v>0.93131846462991597</v>
      </c>
      <c r="V7">
        <f>[1]summ_states!V7</f>
        <v>-131.87449527331</v>
      </c>
      <c r="W7">
        <f>[1]summ_states!W7</f>
        <v>-167.37832749290601</v>
      </c>
      <c r="X7">
        <f>[1]summ_states!X7</f>
        <v>-87.034082266057496</v>
      </c>
      <c r="Y7">
        <f>[1]summ_states!Y7</f>
        <v>0.90703011775653097</v>
      </c>
      <c r="Z7">
        <f>[1]summ_states!Z7</f>
        <v>0.89753628295275101</v>
      </c>
      <c r="AA7">
        <f>[1]summ_states!AA7</f>
        <v>0.91923275842145302</v>
      </c>
      <c r="AB7">
        <f>[1]summ_states!AB7</f>
        <v>0.95777543745184002</v>
      </c>
      <c r="AC7">
        <f>[1]summ_states!AC7</f>
        <v>0.92867788311766497</v>
      </c>
      <c r="AD7">
        <f>[1]summ_states!AD7</f>
        <v>0.97876172595725996</v>
      </c>
      <c r="AE7">
        <f>[1]summ_states!AE7</f>
        <v>2096829</v>
      </c>
      <c r="AF7">
        <f>[1]summ_states!AF7</f>
        <v>5.4145461765387295E-4</v>
      </c>
      <c r="AG7" t="str">
        <f t="shared" si="1"/>
        <v>1135 (1100, 1180)</v>
      </c>
      <c r="AH7" t="str">
        <f t="shared" si="2"/>
        <v>0.90 (0.87, 0.93)</v>
      </c>
      <c r="AI7" t="str">
        <f t="shared" si="3"/>
        <v>0.96 (0.93, 0.98)</v>
      </c>
      <c r="AJ7" t="str">
        <f t="shared" si="4"/>
        <v>91 (90, 92)</v>
      </c>
      <c r="AK7">
        <f>SUM($I$2:I7)/SUM($I$2:$I$49)</f>
        <v>0.3958554300422808</v>
      </c>
      <c r="AL7">
        <f>SUM($P$2:P7)/SUM($P$2:$P$49)</f>
        <v>0.43371413799628533</v>
      </c>
      <c r="AM7">
        <f t="shared" si="5"/>
        <v>-131.87449527331</v>
      </c>
      <c r="AN7">
        <f t="shared" si="6"/>
        <v>3.1303624053547308E-2</v>
      </c>
      <c r="AO7">
        <f t="shared" si="7"/>
        <v>0.13221721241558976</v>
      </c>
      <c r="AP7">
        <f t="shared" si="8"/>
        <v>6.3379253934056856E-2</v>
      </c>
      <c r="AQ7">
        <f t="shared" si="9"/>
        <v>0.76560205243173596</v>
      </c>
      <c r="AR7">
        <f t="shared" si="10"/>
        <v>3.8922373211011936E-3</v>
      </c>
      <c r="AS7">
        <f t="shared" si="11"/>
        <v>3.6056198439805036E-3</v>
      </c>
      <c r="AT7" t="str" cm="1">
        <f t="array" ref="AT7">_xlfn.IFS(Q7&gt;I7, "Significant increase", R7&lt;I7, "Significant decrease", AND(Q7&lt;=I7, I7&lt;=R7), "No significant change")</f>
        <v>Significant decrease</v>
      </c>
      <c r="AU7">
        <f>SUMIF($AM$2:AM7, "&gt;0")/SUMIF($AM$2:$AM$49, "&gt;0")</f>
        <v>0.48512695607012335</v>
      </c>
    </row>
    <row r="8" spans="1:48" x14ac:dyDescent="0.2">
      <c r="A8" t="str">
        <f>[1]summ_states!A8</f>
        <v>Iowa</v>
      </c>
      <c r="B8">
        <f>[1]summ_states!B8</f>
        <v>145701.021602564</v>
      </c>
      <c r="C8">
        <f>[1]summ_states!C8</f>
        <v>621.23617024685802</v>
      </c>
      <c r="D8">
        <f>[1]summ_states!D8</f>
        <v>37.006190694960303</v>
      </c>
      <c r="E8">
        <f>[1]summ_states!E8</f>
        <v>0</v>
      </c>
      <c r="F8">
        <f>[1]summ_states!F8</f>
        <v>71.7346302898152</v>
      </c>
      <c r="G8">
        <f>[1]summ_states!G8</f>
        <v>7.5820973878108697</v>
      </c>
      <c r="H8">
        <f>[1]summ_states!H8</f>
        <v>5.2090864988488903</v>
      </c>
      <c r="I8">
        <f>[1]summ_states!I8</f>
        <v>742.76817511829404</v>
      </c>
      <c r="J8">
        <f>[1]summ_states!J8</f>
        <v>794.29423926189895</v>
      </c>
      <c r="K8">
        <f>[1]summ_states!K8</f>
        <v>59.162996547079402</v>
      </c>
      <c r="L8">
        <f>[1]summ_states!L8</f>
        <v>0</v>
      </c>
      <c r="M8">
        <f>[1]summ_states!M8</f>
        <v>117.421763537895</v>
      </c>
      <c r="N8">
        <f>[1]summ_states!N8</f>
        <v>12.9700949084329</v>
      </c>
      <c r="O8">
        <f>[1]summ_states!O8</f>
        <v>7.4654603888713797</v>
      </c>
      <c r="P8">
        <f>[1]summ_states!P8</f>
        <v>991.31455464417797</v>
      </c>
      <c r="Q8">
        <f>[1]summ_states!Q8</f>
        <v>943.29173159215702</v>
      </c>
      <c r="R8">
        <f>[1]summ_states!R8</f>
        <v>1016.9599426186099</v>
      </c>
      <c r="S8">
        <f>[1]summ_states!S8</f>
        <v>1.33462174047279</v>
      </c>
      <c r="T8">
        <f>[1]summ_states!T8</f>
        <v>1.2699678892972599</v>
      </c>
      <c r="U8">
        <f>[1]summ_states!U8</f>
        <v>1.3691485132042001</v>
      </c>
      <c r="V8">
        <f>[1]summ_states!V8</f>
        <v>248.54637952588399</v>
      </c>
      <c r="W8">
        <f>[1]summ_states!W8</f>
        <v>200.52355647386301</v>
      </c>
      <c r="X8">
        <f>[1]summ_states!X8</f>
        <v>274.19176750032102</v>
      </c>
      <c r="Y8">
        <f>[1]summ_states!Y8</f>
        <v>0.92790195702952905</v>
      </c>
      <c r="Z8">
        <f>[1]summ_states!Z8</f>
        <v>0.77683450660964404</v>
      </c>
      <c r="AA8">
        <f>[1]summ_states!AA8</f>
        <v>0.99148815164939696</v>
      </c>
      <c r="AB8">
        <f>[1]summ_states!AB8</f>
        <v>0.75229720855587001</v>
      </c>
      <c r="AC8">
        <f>[1]summ_states!AC8</f>
        <v>0.54329658126847902</v>
      </c>
      <c r="AD8">
        <f>[1]summ_states!AD8</f>
        <v>0.87866222787645198</v>
      </c>
      <c r="AE8">
        <f>[1]summ_states!AE8</f>
        <v>3155070</v>
      </c>
      <c r="AF8">
        <f>[1]summ_states!AF8</f>
        <v>3.1419732514466499E-4</v>
      </c>
      <c r="AG8" t="str">
        <f t="shared" si="1"/>
        <v>991 (943, 1017)</v>
      </c>
      <c r="AH8" t="str">
        <f t="shared" si="2"/>
        <v>1.33 (1.27, 1.37)</v>
      </c>
      <c r="AI8" t="str">
        <f t="shared" si="3"/>
        <v>0.75 (0.54, 0.88)</v>
      </c>
      <c r="AJ8" t="str">
        <f t="shared" si="4"/>
        <v>93 (78, 99)</v>
      </c>
      <c r="AK8">
        <f>SUM($I$2:I8)/SUM($I$2:$I$49)</f>
        <v>0.42211313936853162</v>
      </c>
      <c r="AL8">
        <f>SUM($P$2:P8)/SUM($P$2:$P$49)</f>
        <v>0.46590548963093997</v>
      </c>
      <c r="AM8">
        <f t="shared" si="5"/>
        <v>248.54637952588394</v>
      </c>
      <c r="AN8">
        <f t="shared" si="6"/>
        <v>0.69628078809741201</v>
      </c>
      <c r="AO8">
        <f t="shared" si="7"/>
        <v>8.914555864537009E-2</v>
      </c>
      <c r="AP8">
        <f t="shared" si="8"/>
        <v>0</v>
      </c>
      <c r="AQ8">
        <f t="shared" si="9"/>
        <v>0.18381733556220192</v>
      </c>
      <c r="AR8">
        <f t="shared" si="10"/>
        <v>2.167803663404768E-2</v>
      </c>
      <c r="AS8">
        <f t="shared" si="11"/>
        <v>9.0782810609699813E-3</v>
      </c>
      <c r="AT8" t="str" cm="1">
        <f t="array" ref="AT8">_xlfn.IFS(Q8&gt;I8, "Significant increase", R8&lt;I8, "Significant decrease", AND(Q8&lt;=I8, I8&lt;=R8), "No significant change")</f>
        <v>Significant increase</v>
      </c>
      <c r="AU8">
        <f>SUMIF($AM$2:AM8, "&gt;0")/SUMIF($AM$2:$AM$49, "&gt;0")</f>
        <v>0.53777936252222147</v>
      </c>
    </row>
    <row r="9" spans="1:48" x14ac:dyDescent="0.2">
      <c r="A9" t="str">
        <f>[1]summ_states!A9</f>
        <v>Florida</v>
      </c>
      <c r="B9">
        <f>[1]summ_states!B9</f>
        <v>163019.467194417</v>
      </c>
      <c r="C9">
        <f>[1]summ_states!C9</f>
        <v>163.67430766970901</v>
      </c>
      <c r="D9">
        <f>[1]summ_states!D9</f>
        <v>18.4668195127751</v>
      </c>
      <c r="E9">
        <f>[1]summ_states!E9</f>
        <v>0</v>
      </c>
      <c r="F9">
        <f>[1]summ_states!F9</f>
        <v>297.36495849352298</v>
      </c>
      <c r="G9">
        <f>[1]summ_states!G9</f>
        <v>10.704083725518201</v>
      </c>
      <c r="H9">
        <f>[1]summ_states!H9</f>
        <v>30.449915257277201</v>
      </c>
      <c r="I9">
        <f>[1]summ_states!I9</f>
        <v>520.66008465880395</v>
      </c>
      <c r="J9">
        <f>[1]summ_states!J9</f>
        <v>251.59868057344099</v>
      </c>
      <c r="K9">
        <f>[1]summ_states!K9</f>
        <v>25.241209132083299</v>
      </c>
      <c r="L9">
        <f>[1]summ_states!L9</f>
        <v>0</v>
      </c>
      <c r="M9">
        <f>[1]summ_states!M9</f>
        <v>611.67216046492797</v>
      </c>
      <c r="N9">
        <f>[1]summ_states!N9</f>
        <v>17.017453559742702</v>
      </c>
      <c r="O9">
        <f>[1]summ_states!O9</f>
        <v>47.238221660862301</v>
      </c>
      <c r="P9">
        <f>[1]summ_states!P9</f>
        <v>952.767725391059</v>
      </c>
      <c r="Q9">
        <f>[1]summ_states!Q9</f>
        <v>633.61534050602199</v>
      </c>
      <c r="R9">
        <f>[1]summ_states!R9</f>
        <v>1376.8015955426699</v>
      </c>
      <c r="S9">
        <f>[1]summ_states!S9</f>
        <v>1.8299227335919499</v>
      </c>
      <c r="T9">
        <f>[1]summ_states!T9</f>
        <v>1.2169462556770301</v>
      </c>
      <c r="U9">
        <f>[1]summ_states!U9</f>
        <v>2.6443386695273698</v>
      </c>
      <c r="V9">
        <f>[1]summ_states!V9</f>
        <v>432.10764073225403</v>
      </c>
      <c r="W9">
        <f>[1]summ_states!W9</f>
        <v>112.955255847218</v>
      </c>
      <c r="X9">
        <f>[1]summ_states!X9</f>
        <v>856.141510883867</v>
      </c>
      <c r="Y9">
        <f>[1]summ_states!Y9</f>
        <v>0.55841830091589995</v>
      </c>
      <c r="Z9">
        <f>[1]summ_states!Z9</f>
        <v>0.15090271407858399</v>
      </c>
      <c r="AA9">
        <f>[1]summ_states!AA9</f>
        <v>0.82636892418947305</v>
      </c>
      <c r="AB9">
        <f>[1]summ_states!AB9</f>
        <v>0.32320502917625599</v>
      </c>
      <c r="AC9">
        <f>[1]summ_states!AC9</f>
        <v>4.2379910414353003E-2</v>
      </c>
      <c r="AD9">
        <f>[1]summ_states!AD9</f>
        <v>0.57780082612957195</v>
      </c>
      <c r="AE9">
        <f>[1]summ_states!AE9</f>
        <v>21477737</v>
      </c>
      <c r="AF9">
        <f>[1]summ_states!AF9</f>
        <v>4.43607129275798E-5</v>
      </c>
      <c r="AG9" t="str">
        <f t="shared" si="1"/>
        <v>953 (634, 1377)</v>
      </c>
      <c r="AH9" t="str">
        <f t="shared" si="2"/>
        <v>1.83 (1.22, 2.64)</v>
      </c>
      <c r="AI9" t="str">
        <f t="shared" si="3"/>
        <v>0.32 (0.04, 0.58)</v>
      </c>
      <c r="AJ9" t="str">
        <f t="shared" si="4"/>
        <v>56 (15, 83)</v>
      </c>
      <c r="AK9">
        <f>SUM($I$2:I9)/SUM($I$2:$I$49)</f>
        <v>0.44051907222715836</v>
      </c>
      <c r="AL9">
        <f>SUM($P$2:P9)/SUM($P$2:$P$49)</f>
        <v>0.49684509475478755</v>
      </c>
      <c r="AM9">
        <f t="shared" si="5"/>
        <v>432.10764073225505</v>
      </c>
      <c r="AN9">
        <f t="shared" si="6"/>
        <v>0.20347794071573053</v>
      </c>
      <c r="AO9">
        <f t="shared" si="7"/>
        <v>1.5677551102378642E-2</v>
      </c>
      <c r="AP9">
        <f t="shared" si="8"/>
        <v>0</v>
      </c>
      <c r="AQ9">
        <f t="shared" si="9"/>
        <v>0.72738172701314896</v>
      </c>
      <c r="AR9">
        <f t="shared" si="10"/>
        <v>1.4610641514058361E-2</v>
      </c>
      <c r="AS9">
        <f t="shared" si="11"/>
        <v>3.8852139654682857E-2</v>
      </c>
      <c r="AT9" t="str" cm="1">
        <f t="array" ref="AT9">_xlfn.IFS(Q9&gt;I9, "Significant increase", R9&lt;I9, "Significant decrease", AND(Q9&lt;=I9, I9&lt;=R9), "No significant change")</f>
        <v>Significant increase</v>
      </c>
      <c r="AU9">
        <f>SUMIF($AM$2:AM9, "&gt;0")/SUMIF($AM$2:$AM$49, "&gt;0")</f>
        <v>0.62931763869543189</v>
      </c>
    </row>
    <row r="10" spans="1:48" x14ac:dyDescent="0.2">
      <c r="A10" t="str">
        <f>[1]summ_states!A10</f>
        <v>Illinois</v>
      </c>
      <c r="B10">
        <f>[1]summ_states!B10</f>
        <v>147590.184681788</v>
      </c>
      <c r="C10">
        <f>[1]summ_states!C10</f>
        <v>153.22519964937399</v>
      </c>
      <c r="D10">
        <f>[1]summ_states!D10</f>
        <v>86.814315742796097</v>
      </c>
      <c r="E10">
        <f>[1]summ_states!E10</f>
        <v>209.468895737536</v>
      </c>
      <c r="F10">
        <f>[1]summ_states!F10</f>
        <v>236.75835117426601</v>
      </c>
      <c r="G10">
        <f>[1]summ_states!G10</f>
        <v>28.061355581294599</v>
      </c>
      <c r="H10">
        <f>[1]summ_states!H10</f>
        <v>16.6592548028324</v>
      </c>
      <c r="I10">
        <f>[1]summ_states!I10</f>
        <v>730.98737268809998</v>
      </c>
      <c r="J10">
        <f>[1]summ_states!J10</f>
        <v>194.976089552856</v>
      </c>
      <c r="K10">
        <f>[1]summ_states!K10</f>
        <v>122.65249990723299</v>
      </c>
      <c r="L10">
        <f>[1]summ_states!L10</f>
        <v>162.94865602534099</v>
      </c>
      <c r="M10">
        <f>[1]summ_states!M10</f>
        <v>379.530927567145</v>
      </c>
      <c r="N10">
        <f>[1]summ_states!N10</f>
        <v>37.655995615511998</v>
      </c>
      <c r="O10">
        <f>[1]summ_states!O10</f>
        <v>21.283689198405</v>
      </c>
      <c r="P10">
        <f>[1]summ_states!P10</f>
        <v>919.04785786649302</v>
      </c>
      <c r="Q10">
        <f>[1]summ_states!Q10</f>
        <v>861.91531630096995</v>
      </c>
      <c r="R10">
        <f>[1]summ_states!R10</f>
        <v>971.48037269015401</v>
      </c>
      <c r="S10">
        <f>[1]summ_states!S10</f>
        <v>1.2572691296798</v>
      </c>
      <c r="T10">
        <f>[1]summ_states!T10</f>
        <v>1.17911108796777</v>
      </c>
      <c r="U10">
        <f>[1]summ_states!U10</f>
        <v>1.32899747517891</v>
      </c>
      <c r="V10">
        <f>[1]summ_states!V10</f>
        <v>188.06048517839201</v>
      </c>
      <c r="W10">
        <f>[1]summ_states!W10</f>
        <v>130.927943612869</v>
      </c>
      <c r="X10">
        <f>[1]summ_states!X10</f>
        <v>240.49300000205301</v>
      </c>
      <c r="Y10">
        <f>[1]summ_states!Y10</f>
        <v>0.79608924994333596</v>
      </c>
      <c r="Z10">
        <f>[1]summ_states!Z10</f>
        <v>0.60618956574152505</v>
      </c>
      <c r="AA10">
        <f>[1]summ_states!AA10</f>
        <v>0.91013564402257696</v>
      </c>
      <c r="AB10">
        <f>[1]summ_states!AB10</f>
        <v>0.55463826223328305</v>
      </c>
      <c r="AC10">
        <f>[1]summ_states!AC10</f>
        <v>0.29275230716994399</v>
      </c>
      <c r="AD10">
        <f>[1]summ_states!AD10</f>
        <v>0.78607722449711304</v>
      </c>
      <c r="AE10">
        <f>[1]summ_states!AE10</f>
        <v>12671821</v>
      </c>
      <c r="AF10">
        <f>[1]summ_states!AF10</f>
        <v>7.2526897110249101E-5</v>
      </c>
      <c r="AG10" t="str">
        <f t="shared" si="1"/>
        <v>919 (862, 971)</v>
      </c>
      <c r="AH10" t="str">
        <f t="shared" si="2"/>
        <v>1.26 (1.18, 1.33)</v>
      </c>
      <c r="AI10" t="str">
        <f t="shared" si="3"/>
        <v>0.55 (0.29, 0.79)</v>
      </c>
      <c r="AJ10" t="str">
        <f t="shared" si="4"/>
        <v>80 (61, 91)</v>
      </c>
      <c r="AK10">
        <f>SUM($I$2:I10)/SUM($I$2:$I$49)</f>
        <v>0.46636031663716154</v>
      </c>
      <c r="AL10">
        <f>SUM($P$2:P10)/SUM($P$2:$P$49)</f>
        <v>0.52668970121502034</v>
      </c>
      <c r="AM10">
        <f t="shared" si="5"/>
        <v>188.06048517839304</v>
      </c>
      <c r="AN10">
        <f t="shared" si="6"/>
        <v>0.22200777512552605</v>
      </c>
      <c r="AO10">
        <f t="shared" si="7"/>
        <v>0.19056732800854476</v>
      </c>
      <c r="AP10">
        <f t="shared" si="8"/>
        <v>-0.24736849778977327</v>
      </c>
      <c r="AQ10">
        <f t="shared" si="9"/>
        <v>0.75918434570370164</v>
      </c>
      <c r="AR10">
        <f t="shared" si="10"/>
        <v>5.1018905035345313E-2</v>
      </c>
      <c r="AS10">
        <f t="shared" si="11"/>
        <v>2.4590143916654737E-2</v>
      </c>
      <c r="AT10" t="str" cm="1">
        <f t="array" ref="AT10">_xlfn.IFS(Q10&gt;I10, "Significant increase", R10&lt;I10, "Significant decrease", AND(Q10&lt;=I10, I10&lt;=R10), "No significant change")</f>
        <v>Significant increase</v>
      </c>
      <c r="AU10">
        <f>SUMIF($AM$2:AM10, "&gt;0")/SUMIF($AM$2:$AM$49, "&gt;0")</f>
        <v>0.66915663020309268</v>
      </c>
    </row>
    <row r="11" spans="1:48" x14ac:dyDescent="0.2">
      <c r="A11" t="str">
        <f>[1]summ_states!A11</f>
        <v>Kansas</v>
      </c>
      <c r="B11">
        <f>[1]summ_states!B11</f>
        <v>213215.02687935799</v>
      </c>
      <c r="C11">
        <f>[1]summ_states!C11</f>
        <v>440.14563008965001</v>
      </c>
      <c r="D11">
        <f>[1]summ_states!D11</f>
        <v>338.21086977736297</v>
      </c>
      <c r="E11">
        <f>[1]summ_states!E11</f>
        <v>0.29075626543293898</v>
      </c>
      <c r="F11">
        <f>[1]summ_states!F11</f>
        <v>84.480846022798303</v>
      </c>
      <c r="G11">
        <f>[1]summ_states!G11</f>
        <v>10.8250722476111</v>
      </c>
      <c r="H11">
        <f>[1]summ_states!H11</f>
        <v>4.2801926256782501</v>
      </c>
      <c r="I11">
        <f>[1]summ_states!I11</f>
        <v>878.23336702853396</v>
      </c>
      <c r="J11">
        <f>[1]summ_states!J11</f>
        <v>449.14619944506398</v>
      </c>
      <c r="K11">
        <f>[1]summ_states!K11</f>
        <v>359.40434720851101</v>
      </c>
      <c r="L11">
        <f>[1]summ_states!L11</f>
        <v>7.7703469055900407E-2</v>
      </c>
      <c r="M11">
        <f>[1]summ_states!M11</f>
        <v>38.716936013782203</v>
      </c>
      <c r="N11">
        <f>[1]summ_states!N11</f>
        <v>9.0178185443587502</v>
      </c>
      <c r="O11">
        <f>[1]summ_states!O11</f>
        <v>3.0798495316568899</v>
      </c>
      <c r="P11">
        <f>[1]summ_states!P11</f>
        <v>859.44285421242898</v>
      </c>
      <c r="Q11">
        <f>[1]summ_states!Q11</f>
        <v>838.78251689294405</v>
      </c>
      <c r="R11">
        <f>[1]summ_states!R11</f>
        <v>887.601986312191</v>
      </c>
      <c r="S11">
        <f>[1]summ_states!S11</f>
        <v>0.97860419164022105</v>
      </c>
      <c r="T11">
        <f>[1]summ_states!T11</f>
        <v>0.95507930851105005</v>
      </c>
      <c r="U11">
        <f>[1]summ_states!U11</f>
        <v>1.01066757383103</v>
      </c>
      <c r="V11">
        <f>[1]summ_states!V11</f>
        <v>-18.790512816105299</v>
      </c>
      <c r="W11">
        <f>[1]summ_states!W11</f>
        <v>-39.450850135590102</v>
      </c>
      <c r="X11">
        <f>[1]summ_states!X11</f>
        <v>9.3686192836569209</v>
      </c>
      <c r="Y11">
        <f>[1]summ_states!Y11</f>
        <v>0.95453373833995103</v>
      </c>
      <c r="Z11">
        <f>[1]summ_states!Z11</f>
        <v>0.83198084334413303</v>
      </c>
      <c r="AA11">
        <f>[1]summ_states!AA11</f>
        <v>0.996111665883196</v>
      </c>
      <c r="AB11">
        <f>[1]summ_states!AB11</f>
        <v>0.79664596122244102</v>
      </c>
      <c r="AC11">
        <f>[1]summ_states!AC11</f>
        <v>0.65835938165813002</v>
      </c>
      <c r="AD11">
        <f>[1]summ_states!AD11</f>
        <v>0.89178462911190104</v>
      </c>
      <c r="AE11">
        <f>[1]summ_states!AE11</f>
        <v>2913314</v>
      </c>
      <c r="AF11">
        <f>[1]summ_states!AF11</f>
        <v>2.9500522573688501E-4</v>
      </c>
      <c r="AG11" t="str">
        <f t="shared" si="1"/>
        <v>859 (839, 888)</v>
      </c>
      <c r="AH11" t="str">
        <f t="shared" si="2"/>
        <v>0.98 (0.96, 1.01)</v>
      </c>
      <c r="AI11" t="str">
        <f t="shared" si="3"/>
        <v>0.80 (0.66, 0.89)</v>
      </c>
      <c r="AJ11" t="str">
        <f t="shared" si="4"/>
        <v>95 (83, 100)</v>
      </c>
      <c r="AK11">
        <f>SUM($I$2:I11)/SUM($I$2:$I$49)</f>
        <v>0.4974068763102078</v>
      </c>
      <c r="AL11">
        <f>SUM($P$2:P11)/SUM($P$2:$P$49)</f>
        <v>0.55459873069534937</v>
      </c>
      <c r="AM11">
        <f t="shared" si="5"/>
        <v>-18.790512816104979</v>
      </c>
      <c r="AN11">
        <f t="shared" si="6"/>
        <v>-0.478995408134884</v>
      </c>
      <c r="AO11">
        <f t="shared" si="7"/>
        <v>-1.1278818007022953</v>
      </c>
      <c r="AP11">
        <f t="shared" si="8"/>
        <v>1.1338317291395858E-2</v>
      </c>
      <c r="AQ11">
        <f t="shared" si="9"/>
        <v>2.4354795665711024</v>
      </c>
      <c r="AR11">
        <f t="shared" si="10"/>
        <v>9.617905168098384E-2</v>
      </c>
      <c r="AS11">
        <f t="shared" si="11"/>
        <v>6.3880273293689449E-2</v>
      </c>
      <c r="AT11" t="str" cm="1">
        <f t="array" ref="AT11">_xlfn.IFS(Q11&gt;I11, "Significant increase", R11&lt;I11, "Significant decrease", AND(Q11&lt;=I11, I11&lt;=R11), "No significant change")</f>
        <v>No significant change</v>
      </c>
      <c r="AU11">
        <f>SUMIF($AM$2:AM11, "&gt;0")/SUMIF($AM$2:$AM$49, "&gt;0")</f>
        <v>0.66915663020309268</v>
      </c>
    </row>
    <row r="12" spans="1:48" x14ac:dyDescent="0.2">
      <c r="A12" t="str">
        <f>[1]summ_states!A12</f>
        <v>Colorado</v>
      </c>
      <c r="B12">
        <f>[1]summ_states!B12</f>
        <v>269719.01070513699</v>
      </c>
      <c r="C12">
        <f>[1]summ_states!C12</f>
        <v>254.91433889243399</v>
      </c>
      <c r="D12">
        <f>[1]summ_states!D12</f>
        <v>375.87881751663599</v>
      </c>
      <c r="E12">
        <f>[1]summ_states!E12</f>
        <v>175.980593491663</v>
      </c>
      <c r="F12">
        <f>[1]summ_states!F12</f>
        <v>112.830881228807</v>
      </c>
      <c r="G12">
        <f>[1]summ_states!G12</f>
        <v>4.2100817387213896</v>
      </c>
      <c r="H12">
        <f>[1]summ_states!H12</f>
        <v>6.0904969644109004</v>
      </c>
      <c r="I12">
        <f>[1]summ_states!I12</f>
        <v>929.90520983267504</v>
      </c>
      <c r="J12">
        <f>[1]summ_states!J12</f>
        <v>231.684199131611</v>
      </c>
      <c r="K12">
        <f>[1]summ_states!K12</f>
        <v>353.34810593989999</v>
      </c>
      <c r="L12">
        <f>[1]summ_states!L12</f>
        <v>102.113246969841</v>
      </c>
      <c r="M12">
        <f>[1]summ_states!M12</f>
        <v>112.417171666553</v>
      </c>
      <c r="N12">
        <f>[1]summ_states!N12</f>
        <v>3.7336480973542501</v>
      </c>
      <c r="O12">
        <f>[1]summ_states!O12</f>
        <v>5.2584465498137796</v>
      </c>
      <c r="P12">
        <f>[1]summ_states!P12</f>
        <v>808.55481835507396</v>
      </c>
      <c r="Q12">
        <f>[1]summ_states!Q12</f>
        <v>740.20538891922797</v>
      </c>
      <c r="R12">
        <f>[1]summ_states!R12</f>
        <v>861.27701765644895</v>
      </c>
      <c r="S12">
        <f>[1]summ_states!S12</f>
        <v>0.86950240713304905</v>
      </c>
      <c r="T12">
        <f>[1]summ_states!T12</f>
        <v>0.79600090535294299</v>
      </c>
      <c r="U12">
        <f>[1]summ_states!U12</f>
        <v>0.92619872278318105</v>
      </c>
      <c r="V12">
        <f>[1]summ_states!V12</f>
        <v>-121.3503914776</v>
      </c>
      <c r="W12">
        <f>[1]summ_states!W12</f>
        <v>-189.69982091344701</v>
      </c>
      <c r="X12">
        <f>[1]summ_states!X12</f>
        <v>-68.628192176225397</v>
      </c>
      <c r="Y12">
        <f>[1]summ_states!Y12</f>
        <v>0.77378973002794305</v>
      </c>
      <c r="Z12">
        <f>[1]summ_states!Z12</f>
        <v>0.70505691210935395</v>
      </c>
      <c r="AA12">
        <f>[1]summ_states!AA12</f>
        <v>0.82848104148149504</v>
      </c>
      <c r="AB12">
        <f>[1]summ_states!AB12</f>
        <v>0.58501501800122302</v>
      </c>
      <c r="AC12">
        <f>[1]summ_states!AC12</f>
        <v>0.43560284848261599</v>
      </c>
      <c r="AD12">
        <f>[1]summ_states!AD12</f>
        <v>0.72244039382110403</v>
      </c>
      <c r="AE12">
        <f>[1]summ_states!AE12</f>
        <v>5758736</v>
      </c>
      <c r="AF12">
        <f>[1]summ_states!AF12</f>
        <v>1.4040491148666499E-4</v>
      </c>
      <c r="AG12" t="str">
        <f t="shared" si="1"/>
        <v>809 (740, 861)</v>
      </c>
      <c r="AH12" t="str">
        <f t="shared" si="2"/>
        <v>0.87 (0.80, 0.93)</v>
      </c>
      <c r="AI12" t="str">
        <f t="shared" si="3"/>
        <v>0.59 (0.44, 0.72)</v>
      </c>
      <c r="AJ12" t="str">
        <f t="shared" si="4"/>
        <v>77 (71, 83)</v>
      </c>
      <c r="AK12">
        <f>SUM($I$2:I12)/SUM($I$2:$I$49)</f>
        <v>0.53028009505960294</v>
      </c>
      <c r="AL12">
        <f>SUM($P$2:P12)/SUM($P$2:$P$49)</f>
        <v>0.58085525275650796</v>
      </c>
      <c r="AM12">
        <f t="shared" si="5"/>
        <v>-121.35039147760108</v>
      </c>
      <c r="AN12">
        <f t="shared" si="6"/>
        <v>0.19143028281957233</v>
      </c>
      <c r="AO12">
        <f t="shared" si="7"/>
        <v>0.18566657513333798</v>
      </c>
      <c r="AP12">
        <f t="shared" si="8"/>
        <v>0.60871123382784043</v>
      </c>
      <c r="AQ12">
        <f t="shared" si="9"/>
        <v>3.4092148959433848E-3</v>
      </c>
      <c r="AR12">
        <f t="shared" si="10"/>
        <v>3.9260989236699732E-3</v>
      </c>
      <c r="AS12">
        <f t="shared" si="11"/>
        <v>6.8565943996208795E-3</v>
      </c>
      <c r="AT12" t="str" cm="1">
        <f t="array" ref="AT12">_xlfn.IFS(Q12&gt;I12, "Significant increase", R12&lt;I12, "Significant decrease", AND(Q12&lt;=I12, I12&lt;=R12), "No significant change")</f>
        <v>Significant decrease</v>
      </c>
      <c r="AU12">
        <f>SUMIF($AM$2:AM12, "&gt;0")/SUMIF($AM$2:$AM$49, "&gt;0")</f>
        <v>0.66915663020309268</v>
      </c>
    </row>
    <row r="13" spans="1:48" x14ac:dyDescent="0.2">
      <c r="A13" t="str">
        <f>[1]summ_states!A13</f>
        <v>Michigan</v>
      </c>
      <c r="B13">
        <f>[1]summ_states!B13</f>
        <v>175539.17242573501</v>
      </c>
      <c r="C13">
        <f>[1]summ_states!C13</f>
        <v>160.22136712568701</v>
      </c>
      <c r="D13">
        <f>[1]summ_states!D13</f>
        <v>112.68999696754</v>
      </c>
      <c r="E13">
        <f>[1]summ_states!E13</f>
        <v>0</v>
      </c>
      <c r="F13">
        <f>[1]summ_states!F13</f>
        <v>267.62042933854798</v>
      </c>
      <c r="G13">
        <f>[1]summ_states!G13</f>
        <v>11.493590534508799</v>
      </c>
      <c r="H13">
        <f>[1]summ_states!H13</f>
        <v>16.289762090516799</v>
      </c>
      <c r="I13">
        <f>[1]summ_states!I13</f>
        <v>568.31514605680195</v>
      </c>
      <c r="J13">
        <f>[1]summ_states!J13</f>
        <v>191.322292982075</v>
      </c>
      <c r="K13">
        <f>[1]summ_states!K13</f>
        <v>133.43703324470999</v>
      </c>
      <c r="L13">
        <f>[1]summ_states!L13</f>
        <v>0</v>
      </c>
      <c r="M13">
        <f>[1]summ_states!M13</f>
        <v>405.22956643224398</v>
      </c>
      <c r="N13">
        <f>[1]summ_states!N13</f>
        <v>19.845744825088399</v>
      </c>
      <c r="O13">
        <f>[1]summ_states!O13</f>
        <v>22.767413030176101</v>
      </c>
      <c r="P13">
        <f>[1]summ_states!P13</f>
        <v>772.602050514295</v>
      </c>
      <c r="Q13">
        <f>[1]summ_states!Q13</f>
        <v>674.32428343203696</v>
      </c>
      <c r="R13">
        <f>[1]summ_states!R13</f>
        <v>905.85775036152995</v>
      </c>
      <c r="S13">
        <f>[1]summ_states!S13</f>
        <v>1.35946060187717</v>
      </c>
      <c r="T13">
        <f>[1]summ_states!T13</f>
        <v>1.1865323106568</v>
      </c>
      <c r="U13">
        <f>[1]summ_states!U13</f>
        <v>1.5939356123916999</v>
      </c>
      <c r="V13">
        <f>[1]summ_states!V13</f>
        <v>204.286904457492</v>
      </c>
      <c r="W13">
        <f>[1]summ_states!W13</f>
        <v>106.009137375234</v>
      </c>
      <c r="X13">
        <f>[1]summ_states!X13</f>
        <v>337.54260430472698</v>
      </c>
      <c r="Y13">
        <f>[1]summ_states!Y13</f>
        <v>0.66613533901454602</v>
      </c>
      <c r="Z13">
        <f>[1]summ_states!Z13</f>
        <v>0.33742243583290699</v>
      </c>
      <c r="AA13">
        <f>[1]summ_states!AA13</f>
        <v>0.86838381013738897</v>
      </c>
      <c r="AB13">
        <f>[1]summ_states!AB13</f>
        <v>0.49281185965094398</v>
      </c>
      <c r="AC13">
        <f>[1]summ_states!AC13</f>
        <v>0.162661136353703</v>
      </c>
      <c r="AD13">
        <f>[1]summ_states!AD13</f>
        <v>0.742280983059868</v>
      </c>
      <c r="AE13">
        <f>[1]summ_states!AE13</f>
        <v>9986857</v>
      </c>
      <c r="AF13">
        <f>[1]summ_states!AF13</f>
        <v>7.7361881772643299E-5</v>
      </c>
      <c r="AG13" t="str">
        <f t="shared" si="1"/>
        <v>773 (674, 906)</v>
      </c>
      <c r="AH13" t="str">
        <f t="shared" si="2"/>
        <v>1.36 (1.19, 1.59)</v>
      </c>
      <c r="AI13" t="str">
        <f t="shared" si="3"/>
        <v>0.49 (0.16, 0.74)</v>
      </c>
      <c r="AJ13" t="str">
        <f t="shared" si="4"/>
        <v>67 (34, 87)</v>
      </c>
      <c r="AK13">
        <f>SUM($I$2:I13)/SUM($I$2:$I$49)</f>
        <v>0.55037068915174847</v>
      </c>
      <c r="AL13">
        <f>SUM($P$2:P13)/SUM($P$2:$P$49)</f>
        <v>0.60594426629438358</v>
      </c>
      <c r="AM13">
        <f t="shared" si="5"/>
        <v>204.28690445749305</v>
      </c>
      <c r="AN13">
        <f t="shared" si="6"/>
        <v>0.15224140744106926</v>
      </c>
      <c r="AO13">
        <f t="shared" si="7"/>
        <v>0.10155832715888517</v>
      </c>
      <c r="AP13">
        <f t="shared" si="8"/>
        <v>0</v>
      </c>
      <c r="AQ13">
        <f t="shared" si="9"/>
        <v>0.67360723615217832</v>
      </c>
      <c r="AR13">
        <f t="shared" si="10"/>
        <v>4.0884433159138069E-2</v>
      </c>
      <c r="AS13">
        <f t="shared" si="11"/>
        <v>3.1708596088728426E-2</v>
      </c>
      <c r="AT13" t="str" cm="1">
        <f t="array" ref="AT13">_xlfn.IFS(Q13&gt;I13, "Significant increase", R13&lt;I13, "Significant decrease", AND(Q13&lt;=I13, I13&lt;=R13), "No significant change")</f>
        <v>Significant increase</v>
      </c>
      <c r="AU13">
        <f>SUMIF($AM$2:AM13, "&gt;0")/SUMIF($AM$2:$AM$49, "&gt;0")</f>
        <v>0.71243304866010237</v>
      </c>
    </row>
    <row r="14" spans="1:48" x14ac:dyDescent="0.2">
      <c r="A14" t="str">
        <f>[1]summ_states!A14</f>
        <v>Alabama</v>
      </c>
      <c r="B14">
        <f>[1]summ_states!B14</f>
        <v>136013.08515321201</v>
      </c>
      <c r="C14">
        <f>[1]summ_states!C14</f>
        <v>101.69161854857499</v>
      </c>
      <c r="D14">
        <f>[1]summ_states!D14</f>
        <v>113.04343022368499</v>
      </c>
      <c r="E14">
        <f>[1]summ_states!E14</f>
        <v>164.766462016605</v>
      </c>
      <c r="F14">
        <f>[1]summ_states!F14</f>
        <v>237.83238480149001</v>
      </c>
      <c r="G14">
        <f>[1]summ_states!G14</f>
        <v>21.088609387893001</v>
      </c>
      <c r="H14">
        <f>[1]summ_states!H14</f>
        <v>10.1556653893711</v>
      </c>
      <c r="I14">
        <f>[1]summ_states!I14</f>
        <v>648.57817036762106</v>
      </c>
      <c r="J14">
        <f>[1]summ_states!J14</f>
        <v>108.90099958502699</v>
      </c>
      <c r="K14">
        <f>[1]summ_states!K14</f>
        <v>120.68212371365701</v>
      </c>
      <c r="L14">
        <f>[1]summ_states!L14</f>
        <v>155.02689547249301</v>
      </c>
      <c r="M14">
        <f>[1]summ_states!M14</f>
        <v>265.52560354406899</v>
      </c>
      <c r="N14">
        <f>[1]summ_states!N14</f>
        <v>25.382389175111602</v>
      </c>
      <c r="O14">
        <f>[1]summ_states!O14</f>
        <v>10.664198693059101</v>
      </c>
      <c r="P14">
        <f>[1]summ_states!P14</f>
        <v>686.18221018341796</v>
      </c>
      <c r="Q14">
        <f>[1]summ_states!Q14</f>
        <v>628.99570745753601</v>
      </c>
      <c r="R14">
        <f>[1]summ_states!R14</f>
        <v>739.98791511233196</v>
      </c>
      <c r="S14">
        <f>[1]summ_states!S14</f>
        <v>1.0579791943883601</v>
      </c>
      <c r="T14">
        <f>[1]summ_states!T14</f>
        <v>0.96980708909924296</v>
      </c>
      <c r="U14">
        <f>[1]summ_states!U14</f>
        <v>1.1409386700340201</v>
      </c>
      <c r="V14">
        <f>[1]summ_states!V14</f>
        <v>37.604039815796298</v>
      </c>
      <c r="W14">
        <f>[1]summ_states!W14</f>
        <v>-19.5824629100854</v>
      </c>
      <c r="X14">
        <f>[1]summ_states!X14</f>
        <v>91.409744744710594</v>
      </c>
      <c r="Y14">
        <f>[1]summ_states!Y14</f>
        <v>0.84744106267163299</v>
      </c>
      <c r="Z14">
        <f>[1]summ_states!Z14</f>
        <v>0.72235289665769897</v>
      </c>
      <c r="AA14">
        <f>[1]summ_states!AA14</f>
        <v>0.92353609141862403</v>
      </c>
      <c r="AB14">
        <f>[1]summ_states!AB14</f>
        <v>0.74593562057677598</v>
      </c>
      <c r="AC14">
        <f>[1]summ_states!AC14</f>
        <v>0.54991822088490605</v>
      </c>
      <c r="AD14">
        <f>[1]summ_states!AD14</f>
        <v>0.89317906931361601</v>
      </c>
      <c r="AE14">
        <f>[1]summ_states!AE14</f>
        <v>4903185</v>
      </c>
      <c r="AF14">
        <f>[1]summ_states!AF14</f>
        <v>1.3994622070825699E-4</v>
      </c>
      <c r="AG14" t="str">
        <f t="shared" si="1"/>
        <v>686 (629, 740)</v>
      </c>
      <c r="AH14" t="str">
        <f t="shared" si="2"/>
        <v>1.06 (0.97, 1.14)</v>
      </c>
      <c r="AI14" t="str">
        <f t="shared" si="3"/>
        <v>0.75 (0.55, 0.89)</v>
      </c>
      <c r="AJ14" t="str">
        <f t="shared" si="4"/>
        <v>85 (72, 92)</v>
      </c>
      <c r="AK14">
        <f>SUM($I$2:I14)/SUM($I$2:$I$49)</f>
        <v>0.57329867347222951</v>
      </c>
      <c r="AL14">
        <f>SUM($P$2:P14)/SUM($P$2:$P$49)</f>
        <v>0.62822693400058671</v>
      </c>
      <c r="AM14">
        <f t="shared" si="5"/>
        <v>37.604039815796909</v>
      </c>
      <c r="AN14">
        <f t="shared" si="6"/>
        <v>0.19171825877663934</v>
      </c>
      <c r="AO14">
        <f t="shared" si="7"/>
        <v>0.20313491655125598</v>
      </c>
      <c r="AP14">
        <f t="shared" si="8"/>
        <v>-0.25900319731127786</v>
      </c>
      <c r="AQ14">
        <f t="shared" si="9"/>
        <v>0.7364426502640139</v>
      </c>
      <c r="AR14">
        <f t="shared" si="10"/>
        <v>0.11418400278937174</v>
      </c>
      <c r="AS14">
        <f t="shared" si="11"/>
        <v>1.3523368930015158E-2</v>
      </c>
      <c r="AT14" t="str" cm="1">
        <f t="array" ref="AT14">_xlfn.IFS(Q14&gt;I14, "Significant increase", R14&lt;I14, "Significant decrease", AND(Q14&lt;=I14, I14&lt;=R14), "No significant change")</f>
        <v>No significant change</v>
      </c>
      <c r="AU14">
        <f>SUMIF($AM$2:AM14, "&gt;0")/SUMIF($AM$2:$AM$49, "&gt;0")</f>
        <v>0.72039914010910711</v>
      </c>
    </row>
    <row r="15" spans="1:48" x14ac:dyDescent="0.2">
      <c r="A15" t="str">
        <f>[1]summ_states!A15</f>
        <v>North Carolina</v>
      </c>
      <c r="B15">
        <f>[1]summ_states!B15</f>
        <v>133657.47415158001</v>
      </c>
      <c r="C15">
        <f>[1]summ_states!C15</f>
        <v>252.401626882296</v>
      </c>
      <c r="D15">
        <f>[1]summ_states!D15</f>
        <v>23.9026108561294</v>
      </c>
      <c r="E15">
        <f>[1]summ_states!E15</f>
        <v>0</v>
      </c>
      <c r="F15">
        <f>[1]summ_states!F15</f>
        <v>182.51756258251399</v>
      </c>
      <c r="G15">
        <f>[1]summ_states!G15</f>
        <v>123.189047632401</v>
      </c>
      <c r="H15">
        <f>[1]summ_states!H15</f>
        <v>11.486436279702099</v>
      </c>
      <c r="I15">
        <f>[1]summ_states!I15</f>
        <v>593.49728423304396</v>
      </c>
      <c r="J15">
        <f>[1]summ_states!J15</f>
        <v>389.65311999588698</v>
      </c>
      <c r="K15">
        <f>[1]summ_states!K15</f>
        <v>23.335800825108599</v>
      </c>
      <c r="L15">
        <f>[1]summ_states!L15</f>
        <v>0</v>
      </c>
      <c r="M15">
        <f>[1]summ_states!M15</f>
        <v>228.84798896651</v>
      </c>
      <c r="N15">
        <f>[1]summ_states!N15</f>
        <v>16.5429604380707</v>
      </c>
      <c r="O15">
        <f>[1]summ_states!O15</f>
        <v>13.2981159418263</v>
      </c>
      <c r="P15">
        <f>[1]summ_states!P15</f>
        <v>671.67798616740401</v>
      </c>
      <c r="Q15">
        <f>[1]summ_states!Q15</f>
        <v>547.42335017856203</v>
      </c>
      <c r="R15">
        <f>[1]summ_states!R15</f>
        <v>765.90890721169501</v>
      </c>
      <c r="S15">
        <f>[1]summ_states!S15</f>
        <v>1.13172882844003</v>
      </c>
      <c r="T15">
        <f>[1]summ_states!T15</f>
        <v>0.92236875335660296</v>
      </c>
      <c r="U15">
        <f>[1]summ_states!U15</f>
        <v>1.29050111526871</v>
      </c>
      <c r="V15">
        <f>[1]summ_states!V15</f>
        <v>78.180701934359803</v>
      </c>
      <c r="W15">
        <f>[1]summ_states!W15</f>
        <v>-46.073934054481498</v>
      </c>
      <c r="X15">
        <f>[1]summ_states!X15</f>
        <v>172.411622978651</v>
      </c>
      <c r="Y15">
        <f>[1]summ_states!Y15</f>
        <v>0.80131824788268802</v>
      </c>
      <c r="Z15">
        <f>[1]summ_states!Z15</f>
        <v>0.60888004026991704</v>
      </c>
      <c r="AA15">
        <f>[1]summ_states!AA15</f>
        <v>0.91923939210933803</v>
      </c>
      <c r="AB15">
        <f>[1]summ_states!AB15</f>
        <v>0.47609363921793302</v>
      </c>
      <c r="AC15">
        <f>[1]summ_states!AC15</f>
        <v>0.24485296267944101</v>
      </c>
      <c r="AD15">
        <f>[1]summ_states!AD15</f>
        <v>0.708883399991728</v>
      </c>
      <c r="AE15">
        <f>[1]summ_states!AE15</f>
        <v>10488084</v>
      </c>
      <c r="AF15">
        <f>[1]summ_states!AF15</f>
        <v>6.4042010549057797E-5</v>
      </c>
      <c r="AG15" t="str">
        <f t="shared" si="1"/>
        <v>672 (547, 766)</v>
      </c>
      <c r="AH15" t="str">
        <f t="shared" si="2"/>
        <v>1.13 (0.92, 1.29)</v>
      </c>
      <c r="AI15" t="str">
        <f t="shared" si="3"/>
        <v>0.48 (0.24, 0.71)</v>
      </c>
      <c r="AJ15" t="str">
        <f t="shared" si="4"/>
        <v>80 (61, 92)</v>
      </c>
      <c r="AK15">
        <f>SUM($I$2:I15)/SUM($I$2:$I$49)</f>
        <v>0.59427948511353146</v>
      </c>
      <c r="AL15">
        <f>SUM($P$2:P15)/SUM($P$2:$P$49)</f>
        <v>0.65003860027409632</v>
      </c>
      <c r="AM15">
        <f t="shared" si="5"/>
        <v>78.180701934360059</v>
      </c>
      <c r="AN15">
        <f t="shared" si="6"/>
        <v>1.7555674190393726</v>
      </c>
      <c r="AO15">
        <f t="shared" si="7"/>
        <v>-7.2499992580866051E-3</v>
      </c>
      <c r="AP15">
        <f t="shared" si="8"/>
        <v>0</v>
      </c>
      <c r="AQ15">
        <f t="shared" si="9"/>
        <v>0.59260693799979813</v>
      </c>
      <c r="AR15">
        <f t="shared" si="10"/>
        <v>-1.3640973354763375</v>
      </c>
      <c r="AS15">
        <f t="shared" si="11"/>
        <v>2.3172977695253665E-2</v>
      </c>
      <c r="AT15" t="str" cm="1">
        <f t="array" ref="AT15">_xlfn.IFS(Q15&gt;I15, "Significant increase", R15&lt;I15, "Significant decrease", AND(Q15&lt;=I15, I15&lt;=R15), "No significant change")</f>
        <v>No significant change</v>
      </c>
      <c r="AU15">
        <f>SUMIF($AM$2:AM15, "&gt;0")/SUMIF($AM$2:$AM$49, "&gt;0")</f>
        <v>0.73696104739904844</v>
      </c>
    </row>
    <row r="16" spans="1:48" x14ac:dyDescent="0.2">
      <c r="A16" t="str">
        <f>[1]summ_states!A16</f>
        <v>Indiana</v>
      </c>
      <c r="B16">
        <f>[1]summ_states!B16</f>
        <v>94346.700995873107</v>
      </c>
      <c r="C16">
        <f>[1]summ_states!C16</f>
        <v>126.733073532109</v>
      </c>
      <c r="D16">
        <f>[1]summ_states!D16</f>
        <v>44.920803117924898</v>
      </c>
      <c r="E16">
        <f>[1]summ_states!E16</f>
        <v>81.999673082823406</v>
      </c>
      <c r="F16">
        <f>[1]summ_states!F16</f>
        <v>163.19223126781699</v>
      </c>
      <c r="G16">
        <f>[1]summ_states!G16</f>
        <v>9.9544743434852805</v>
      </c>
      <c r="H16">
        <f>[1]summ_states!H16</f>
        <v>11.161207851220199</v>
      </c>
      <c r="I16">
        <f>[1]summ_states!I16</f>
        <v>437.96146319538099</v>
      </c>
      <c r="J16">
        <f>[1]summ_states!J16</f>
        <v>172.73083794025899</v>
      </c>
      <c r="K16">
        <f>[1]summ_states!K16</f>
        <v>60.626934001793103</v>
      </c>
      <c r="L16">
        <f>[1]summ_states!L16</f>
        <v>78.383657949341398</v>
      </c>
      <c r="M16">
        <f>[1]summ_states!M16</f>
        <v>281.09854655797398</v>
      </c>
      <c r="N16">
        <f>[1]summ_states!N16</f>
        <v>17.121977629368899</v>
      </c>
      <c r="O16">
        <f>[1]summ_states!O16</f>
        <v>16.0584071393592</v>
      </c>
      <c r="P16">
        <f>[1]summ_states!P16</f>
        <v>626.02036121809601</v>
      </c>
      <c r="Q16">
        <f>[1]summ_states!Q16</f>
        <v>550.29560777935296</v>
      </c>
      <c r="R16">
        <f>[1]summ_states!R16</f>
        <v>693.43994328403903</v>
      </c>
      <c r="S16">
        <f>[1]summ_states!S16</f>
        <v>1.4293959944571999</v>
      </c>
      <c r="T16">
        <f>[1]summ_states!T16</f>
        <v>1.25649321692456</v>
      </c>
      <c r="U16">
        <f>[1]summ_states!U16</f>
        <v>1.58333552505893</v>
      </c>
      <c r="V16">
        <f>[1]summ_states!V16</f>
        <v>188.058898022715</v>
      </c>
      <c r="W16">
        <f>[1]summ_states!W16</f>
        <v>112.33414458397201</v>
      </c>
      <c r="X16">
        <f>[1]summ_states!X16</f>
        <v>255.47848008865799</v>
      </c>
      <c r="Y16">
        <f>[1]summ_states!Y16</f>
        <v>0.78292798414240605</v>
      </c>
      <c r="Z16">
        <f>[1]summ_states!Z16</f>
        <v>0.56882884505828701</v>
      </c>
      <c r="AA16">
        <f>[1]summ_states!AA16</f>
        <v>0.90847905265082995</v>
      </c>
      <c r="AB16">
        <f>[1]summ_states!AB16</f>
        <v>0.53609242505495203</v>
      </c>
      <c r="AC16">
        <f>[1]summ_states!AC16</f>
        <v>0.281950752656767</v>
      </c>
      <c r="AD16">
        <f>[1]summ_states!AD16</f>
        <v>0.74064503352478395</v>
      </c>
      <c r="AE16">
        <f>[1]summ_states!AE16</f>
        <v>6732219</v>
      </c>
      <c r="AF16">
        <f>[1]summ_states!AF16</f>
        <v>9.2988710144173295E-5</v>
      </c>
      <c r="AG16" t="str">
        <f t="shared" si="1"/>
        <v>626 (550, 693)</v>
      </c>
      <c r="AH16" t="str">
        <f t="shared" si="2"/>
        <v>1.43 (1.26, 1.58)</v>
      </c>
      <c r="AI16" t="str">
        <f t="shared" si="3"/>
        <v>0.54 (0.28, 0.74)</v>
      </c>
      <c r="AJ16" t="str">
        <f t="shared" si="4"/>
        <v>78 (57, 91)</v>
      </c>
      <c r="AK16">
        <f>SUM($I$2:I16)/SUM($I$2:$I$49)</f>
        <v>0.60976192658304162</v>
      </c>
      <c r="AL16">
        <f>SUM($P$2:P16)/SUM($P$2:$P$49)</f>
        <v>0.67036760834122666</v>
      </c>
      <c r="AM16">
        <f t="shared" si="5"/>
        <v>188.05889802271503</v>
      </c>
      <c r="AN16">
        <f t="shared" si="6"/>
        <v>0.24459233193312699</v>
      </c>
      <c r="AO16">
        <f t="shared" si="7"/>
        <v>8.3517084535777261E-2</v>
      </c>
      <c r="AP16">
        <f t="shared" si="8"/>
        <v>-1.9228099130120618E-2</v>
      </c>
      <c r="AQ16">
        <f t="shared" si="9"/>
        <v>0.62696483138976733</v>
      </c>
      <c r="AR16">
        <f t="shared" si="10"/>
        <v>3.8113077132983515E-2</v>
      </c>
      <c r="AS16">
        <f t="shared" si="11"/>
        <v>2.6040774138469558E-2</v>
      </c>
      <c r="AT16" t="str" cm="1">
        <f t="array" ref="AT16">_xlfn.IFS(Q16&gt;I16, "Significant increase", R16&lt;I16, "Significant decrease", AND(Q16&lt;=I16, I16&lt;=R16), "No significant change")</f>
        <v>Significant increase</v>
      </c>
      <c r="AU16">
        <f>SUMIF($AM$2:AM16, "&gt;0")/SUMIF($AM$2:$AM$49, "&gt;0")</f>
        <v>0.77679970268147025</v>
      </c>
    </row>
    <row r="17" spans="1:47" x14ac:dyDescent="0.2">
      <c r="A17" t="str">
        <f>[1]summ_states!A17</f>
        <v>Ohio</v>
      </c>
      <c r="B17">
        <f>[1]summ_states!B17</f>
        <v>111336.73494681501</v>
      </c>
      <c r="C17">
        <f>[1]summ_states!C17</f>
        <v>143.43577084844901</v>
      </c>
      <c r="D17">
        <f>[1]summ_states!D17</f>
        <v>195.498364333685</v>
      </c>
      <c r="E17">
        <f>[1]summ_states!E17</f>
        <v>94.248988782336895</v>
      </c>
      <c r="F17">
        <f>[1]summ_states!F17</f>
        <v>251.789739401091</v>
      </c>
      <c r="G17">
        <f>[1]summ_states!G17</f>
        <v>22.029246853066098</v>
      </c>
      <c r="H17">
        <f>[1]summ_states!H17</f>
        <v>16.282971635671998</v>
      </c>
      <c r="I17">
        <f>[1]summ_states!I17</f>
        <v>723.28508185430098</v>
      </c>
      <c r="J17">
        <f>[1]summ_states!J17</f>
        <v>146.840752180061</v>
      </c>
      <c r="K17">
        <f>[1]summ_states!K17</f>
        <v>157.793875612888</v>
      </c>
      <c r="L17">
        <f>[1]summ_states!L17</f>
        <v>29.0029054504156</v>
      </c>
      <c r="M17">
        <f>[1]summ_states!M17</f>
        <v>243.45358625503201</v>
      </c>
      <c r="N17">
        <f>[1]summ_states!N17</f>
        <v>23.9421815689069</v>
      </c>
      <c r="O17">
        <f>[1]summ_states!O17</f>
        <v>16.191227472498799</v>
      </c>
      <c r="P17">
        <f>[1]summ_states!P17</f>
        <v>617.22452853980303</v>
      </c>
      <c r="Q17">
        <f>[1]summ_states!Q17</f>
        <v>577.49413886577202</v>
      </c>
      <c r="R17">
        <f>[1]summ_states!R17</f>
        <v>673.42942011849004</v>
      </c>
      <c r="S17">
        <f>[1]summ_states!S17</f>
        <v>0.85336272518909295</v>
      </c>
      <c r="T17">
        <f>[1]summ_states!T17</f>
        <v>0.79843225493499503</v>
      </c>
      <c r="U17">
        <f>[1]summ_states!U17</f>
        <v>0.93107052393781398</v>
      </c>
      <c r="V17">
        <f>[1]summ_states!V17</f>
        <v>-106.06055331449799</v>
      </c>
      <c r="W17">
        <f>[1]summ_states!W17</f>
        <v>-145.790942988528</v>
      </c>
      <c r="X17">
        <f>[1]summ_states!X17</f>
        <v>-49.855661735811701</v>
      </c>
      <c r="Y17">
        <f>[1]summ_states!Y17</f>
        <v>0.87368579204361696</v>
      </c>
      <c r="Z17">
        <f>[1]summ_states!Z17</f>
        <v>0.69663942954265501</v>
      </c>
      <c r="AA17">
        <f>[1]summ_states!AA17</f>
        <v>0.95101307278176594</v>
      </c>
      <c r="AB17">
        <f>[1]summ_states!AB17</f>
        <v>0.62832618469324497</v>
      </c>
      <c r="AC17">
        <f>[1]summ_states!AC17</f>
        <v>0.37718107507597598</v>
      </c>
      <c r="AD17">
        <f>[1]summ_states!AD17</f>
        <v>0.82474526344259802</v>
      </c>
      <c r="AE17">
        <f>[1]summ_states!AE17</f>
        <v>11689100</v>
      </c>
      <c r="AF17">
        <f>[1]summ_states!AF17</f>
        <v>5.2803426143997601E-5</v>
      </c>
      <c r="AG17" t="str">
        <f t="shared" si="1"/>
        <v>617 (577, 673)</v>
      </c>
      <c r="AH17" t="str">
        <f t="shared" si="2"/>
        <v>0.85 (0.80, 0.93)</v>
      </c>
      <c r="AI17" t="str">
        <f t="shared" si="3"/>
        <v>0.63 (0.38, 0.82)</v>
      </c>
      <c r="AJ17" t="str">
        <f t="shared" si="4"/>
        <v>87 (70, 95)</v>
      </c>
      <c r="AK17">
        <f>SUM($I$2:I17)/SUM($I$2:$I$49)</f>
        <v>0.63533088615285505</v>
      </c>
      <c r="AL17">
        <f>SUM($P$2:P17)/SUM($P$2:$P$49)</f>
        <v>0.6904109858369708</v>
      </c>
      <c r="AM17">
        <f t="shared" si="5"/>
        <v>-106.06055331449795</v>
      </c>
      <c r="AN17">
        <f t="shared" si="6"/>
        <v>-3.2104125664094083E-2</v>
      </c>
      <c r="AO17">
        <f t="shared" si="7"/>
        <v>0.35549964187904143</v>
      </c>
      <c r="AP17">
        <f t="shared" si="8"/>
        <v>0.61517766306997457</v>
      </c>
      <c r="AQ17">
        <f t="shared" si="9"/>
        <v>7.8598054465547268E-2</v>
      </c>
      <c r="AR17">
        <f t="shared" si="10"/>
        <v>-1.8036250576295203E-2</v>
      </c>
      <c r="AS17">
        <f t="shared" si="11"/>
        <v>8.6501682582358066E-4</v>
      </c>
      <c r="AT17" t="str" cm="1">
        <f t="array" ref="AT17">_xlfn.IFS(Q17&gt;I17, "Significant increase", R17&lt;I17, "Significant decrease", AND(Q17&lt;=I17, I17&lt;=R17), "No significant change")</f>
        <v>Significant decrease</v>
      </c>
      <c r="AU17">
        <f>SUMIF($AM$2:AM17, "&gt;0")/SUMIF($AM$2:$AM$49, "&gt;0")</f>
        <v>0.77679970268147025</v>
      </c>
    </row>
    <row r="18" spans="1:47" x14ac:dyDescent="0.2">
      <c r="A18" t="str">
        <f>[1]summ_states!A18</f>
        <v>Nebraska</v>
      </c>
      <c r="B18">
        <f>[1]summ_states!B18</f>
        <v>200297.47578692599</v>
      </c>
      <c r="C18">
        <f>[1]summ_states!C18</f>
        <v>479.63331500082899</v>
      </c>
      <c r="D18">
        <f>[1]summ_states!D18</f>
        <v>21.959664885380601</v>
      </c>
      <c r="E18">
        <f>[1]summ_states!E18</f>
        <v>0</v>
      </c>
      <c r="F18">
        <f>[1]summ_states!F18</f>
        <v>40.638541321756598</v>
      </c>
      <c r="G18">
        <f>[1]summ_states!G18</f>
        <v>5.4452710513316003</v>
      </c>
      <c r="H18">
        <f>[1]summ_states!H18</f>
        <v>3.28534991472951</v>
      </c>
      <c r="I18">
        <f>[1]summ_states!I18</f>
        <v>550.96214217402701</v>
      </c>
      <c r="J18">
        <f>[1]summ_states!J18</f>
        <v>538.87256906553705</v>
      </c>
      <c r="K18">
        <f>[1]summ_states!K18</f>
        <v>24.6717930265484</v>
      </c>
      <c r="L18">
        <f>[1]summ_states!L18</f>
        <v>0</v>
      </c>
      <c r="M18">
        <f>[1]summ_states!M18</f>
        <v>45.276492804057497</v>
      </c>
      <c r="N18">
        <f>[1]summ_states!N18</f>
        <v>4.6827652291116797</v>
      </c>
      <c r="O18">
        <f>[1]summ_states!O18</f>
        <v>3.4053503297955801</v>
      </c>
      <c r="P18">
        <f>[1]summ_states!P18</f>
        <v>616.90897045505005</v>
      </c>
      <c r="Q18">
        <f>[1]summ_states!Q18</f>
        <v>603.771622416279</v>
      </c>
      <c r="R18">
        <f>[1]summ_states!R18</f>
        <v>628.81498291469597</v>
      </c>
      <c r="S18">
        <f>[1]summ_states!S18</f>
        <v>1.11969393762846</v>
      </c>
      <c r="T18">
        <f>[1]summ_states!T18</f>
        <v>1.09584956242886</v>
      </c>
      <c r="U18">
        <f>[1]summ_states!U18</f>
        <v>1.14130343045616</v>
      </c>
      <c r="V18">
        <f>[1]summ_states!V18</f>
        <v>65.946828281022306</v>
      </c>
      <c r="W18">
        <f>[1]summ_states!W18</f>
        <v>52.809480242251702</v>
      </c>
      <c r="X18">
        <f>[1]summ_states!X18</f>
        <v>77.852840740668398</v>
      </c>
      <c r="Y18">
        <f>[1]summ_states!Y18</f>
        <v>0.76122990153091896</v>
      </c>
      <c r="Z18">
        <f>[1]summ_states!Z18</f>
        <v>0.54385850020687598</v>
      </c>
      <c r="AA18">
        <f>[1]summ_states!AA18</f>
        <v>0.87337672925536003</v>
      </c>
      <c r="AB18">
        <f>[1]summ_states!AB18</f>
        <v>0.64476959667282496</v>
      </c>
      <c r="AC18">
        <f>[1]summ_states!AC18</f>
        <v>0.47573246139605002</v>
      </c>
      <c r="AD18">
        <f>[1]summ_states!AD18</f>
        <v>0.73017653122683102</v>
      </c>
      <c r="AE18">
        <f>[1]summ_states!AE18</f>
        <v>1934408</v>
      </c>
      <c r="AF18">
        <f>[1]summ_states!AF18</f>
        <v>3.1891357482757003E-4</v>
      </c>
      <c r="AG18" t="str">
        <f t="shared" si="1"/>
        <v>617 (604, 629)</v>
      </c>
      <c r="AH18" t="str">
        <f t="shared" si="2"/>
        <v>1.12 (1.10, 1.14)</v>
      </c>
      <c r="AI18" t="str">
        <f t="shared" si="3"/>
        <v>0.64 (0.48, 0.73)</v>
      </c>
      <c r="AJ18" t="str">
        <f t="shared" si="4"/>
        <v>76 (54, 87)</v>
      </c>
      <c r="AK18">
        <f>SUM($I$2:I18)/SUM($I$2:$I$49)</f>
        <v>0.65480803159822909</v>
      </c>
      <c r="AL18">
        <f>SUM($P$2:P18)/SUM($P$2:$P$49)</f>
        <v>0.71044411608957725</v>
      </c>
      <c r="AM18">
        <f t="shared" si="5"/>
        <v>65.946828281023045</v>
      </c>
      <c r="AN18">
        <f t="shared" si="6"/>
        <v>0.89828814529591017</v>
      </c>
      <c r="AO18">
        <f t="shared" si="7"/>
        <v>4.1125983036067335E-2</v>
      </c>
      <c r="AP18">
        <f t="shared" si="8"/>
        <v>0</v>
      </c>
      <c r="AQ18">
        <f t="shared" si="9"/>
        <v>7.0328651175412524E-2</v>
      </c>
      <c r="AR18">
        <f t="shared" si="10"/>
        <v>-1.1562433586200845E-2</v>
      </c>
      <c r="AS18">
        <f t="shared" si="11"/>
        <v>1.8196540788088448E-3</v>
      </c>
      <c r="AT18" t="str" cm="1">
        <f t="array" ref="AT18">_xlfn.IFS(Q18&gt;I18, "Significant increase", R18&lt;I18, "Significant decrease", AND(Q18&lt;=I18, I18&lt;=R18), "No significant change")</f>
        <v>Significant increase</v>
      </c>
      <c r="AU18">
        <f>SUMIF($AM$2:AM18, "&gt;0")/SUMIF($AM$2:$AM$49, "&gt;0")</f>
        <v>0.79076996937174615</v>
      </c>
    </row>
    <row r="19" spans="1:47" x14ac:dyDescent="0.2">
      <c r="A19" t="str">
        <f>[1]summ_states!A19</f>
        <v>Arkansas</v>
      </c>
      <c r="B19">
        <f>[1]summ_states!B19</f>
        <v>137917.37424069399</v>
      </c>
      <c r="C19">
        <f>[1]summ_states!C19</f>
        <v>123.500025702432</v>
      </c>
      <c r="D19">
        <f>[1]summ_states!D19</f>
        <v>105.230823122987</v>
      </c>
      <c r="E19">
        <f>[1]summ_states!E19</f>
        <v>8.8009520656543891</v>
      </c>
      <c r="F19">
        <f>[1]summ_states!F19</f>
        <v>92.665560121925907</v>
      </c>
      <c r="G19">
        <f>[1]summ_states!G19</f>
        <v>8.2325242149700006</v>
      </c>
      <c r="H19">
        <f>[1]summ_states!H19</f>
        <v>188.800676549397</v>
      </c>
      <c r="I19">
        <f>[1]summ_states!I19</f>
        <v>527.23056177736703</v>
      </c>
      <c r="J19">
        <f>[1]summ_states!J19</f>
        <v>122.040404776839</v>
      </c>
      <c r="K19">
        <f>[1]summ_states!K19</f>
        <v>134.35607036219</v>
      </c>
      <c r="L19">
        <f>[1]summ_states!L19</f>
        <v>13.595193673943101</v>
      </c>
      <c r="M19">
        <f>[1]summ_states!M19</f>
        <v>106.97558086685299</v>
      </c>
      <c r="N19">
        <f>[1]summ_states!N19</f>
        <v>10.449764099805201</v>
      </c>
      <c r="O19">
        <f>[1]summ_states!O19</f>
        <v>222.210159835745</v>
      </c>
      <c r="P19">
        <f>[1]summ_states!P19</f>
        <v>609.62717361537705</v>
      </c>
      <c r="Q19">
        <f>[1]summ_states!Q19</f>
        <v>565.72734816836999</v>
      </c>
      <c r="R19">
        <f>[1]summ_states!R19</f>
        <v>646.31941708843897</v>
      </c>
      <c r="S19">
        <f>[1]summ_states!S19</f>
        <v>1.1562819339611801</v>
      </c>
      <c r="T19">
        <f>[1]summ_states!T19</f>
        <v>1.0730169857020899</v>
      </c>
      <c r="U19">
        <f>[1]summ_states!U19</f>
        <v>1.22587623697231</v>
      </c>
      <c r="V19">
        <f>[1]summ_states!V19</f>
        <v>82.3966118380105</v>
      </c>
      <c r="W19">
        <f>[1]summ_states!W19</f>
        <v>38.496786391003397</v>
      </c>
      <c r="X19">
        <f>[1]summ_states!X19</f>
        <v>119.088855311072</v>
      </c>
      <c r="Y19">
        <f>[1]summ_states!Y19</f>
        <v>0.88172890350076405</v>
      </c>
      <c r="Z19">
        <f>[1]summ_states!Z19</f>
        <v>0.65787438987042601</v>
      </c>
      <c r="AA19">
        <f>[1]summ_states!AA19</f>
        <v>0.96558475535575605</v>
      </c>
      <c r="AB19">
        <f>[1]summ_states!AB19</f>
        <v>0.74383551672654302</v>
      </c>
      <c r="AC19">
        <f>[1]summ_states!AC19</f>
        <v>0.48254990973011003</v>
      </c>
      <c r="AD19">
        <f>[1]summ_states!AD19</f>
        <v>0.86137904500569296</v>
      </c>
      <c r="AE19">
        <f>[1]summ_states!AE19</f>
        <v>3017804</v>
      </c>
      <c r="AF19">
        <f>[1]summ_states!AF19</f>
        <v>2.02010194702962E-4</v>
      </c>
      <c r="AG19" t="str">
        <f t="shared" si="1"/>
        <v>610 (566, 646)</v>
      </c>
      <c r="AH19" t="str">
        <f t="shared" si="2"/>
        <v>1.16 (1.07, 1.23)</v>
      </c>
      <c r="AI19" t="str">
        <f t="shared" si="3"/>
        <v>0.74 (0.48, 0.86)</v>
      </c>
      <c r="AJ19" t="str">
        <f t="shared" si="4"/>
        <v>88 (66, 97)</v>
      </c>
      <c r="AK19">
        <f>SUM($I$2:I19)/SUM($I$2:$I$49)</f>
        <v>0.67344623838039397</v>
      </c>
      <c r="AL19">
        <f>SUM($P$2:P19)/SUM($P$2:$P$49)</f>
        <v>0.73024078165849682</v>
      </c>
      <c r="AM19">
        <f t="shared" si="5"/>
        <v>82.396611838010017</v>
      </c>
      <c r="AN19">
        <f t="shared" si="6"/>
        <v>-1.7714574580597855E-2</v>
      </c>
      <c r="AO19">
        <f t="shared" si="7"/>
        <v>0.35347627274362453</v>
      </c>
      <c r="AP19">
        <f t="shared" si="8"/>
        <v>5.8184936265511598E-2</v>
      </c>
      <c r="AQ19">
        <f t="shared" si="9"/>
        <v>0.17367244144771732</v>
      </c>
      <c r="AR19">
        <f t="shared" si="10"/>
        <v>2.6909357501182771E-2</v>
      </c>
      <c r="AS19">
        <f t="shared" si="11"/>
        <v>0.40547156662254924</v>
      </c>
      <c r="AT19" t="str" cm="1">
        <f t="array" ref="AT19">_xlfn.IFS(Q19&gt;I19, "Significant increase", R19&lt;I19, "Significant decrease", AND(Q19&lt;=I19, I19&lt;=R19), "No significant change")</f>
        <v>Significant increase</v>
      </c>
      <c r="AU19">
        <f>SUMIF($AM$2:AM19, "&gt;0")/SUMIF($AM$2:$AM$49, "&gt;0")</f>
        <v>0.8082249808068207</v>
      </c>
    </row>
    <row r="20" spans="1:47" x14ac:dyDescent="0.2">
      <c r="A20" t="str">
        <f>[1]summ_states!A20</f>
        <v>Georgia</v>
      </c>
      <c r="B20">
        <f>[1]summ_states!B20</f>
        <v>153690.073894114</v>
      </c>
      <c r="C20">
        <f>[1]summ_states!C20</f>
        <v>108.663543991509</v>
      </c>
      <c r="D20">
        <f>[1]summ_states!D20</f>
        <v>32.313097655622798</v>
      </c>
      <c r="E20">
        <f>[1]summ_states!E20</f>
        <v>2.0974944576993299E-2</v>
      </c>
      <c r="F20">
        <f>[1]summ_states!F20</f>
        <v>218.09084219491501</v>
      </c>
      <c r="G20">
        <f>[1]summ_states!G20</f>
        <v>5.3296791766028901</v>
      </c>
      <c r="H20">
        <f>[1]summ_states!H20</f>
        <v>11.6706375734434</v>
      </c>
      <c r="I20">
        <f>[1]summ_states!I20</f>
        <v>376.08877553667202</v>
      </c>
      <c r="J20">
        <f>[1]summ_states!J20</f>
        <v>127.850065194175</v>
      </c>
      <c r="K20">
        <f>[1]summ_states!K20</f>
        <v>49.153877614623703</v>
      </c>
      <c r="L20">
        <f>[1]summ_states!L20</f>
        <v>1.04235021406684E-2</v>
      </c>
      <c r="M20">
        <f>[1]summ_states!M20</f>
        <v>400.07674518431702</v>
      </c>
      <c r="N20">
        <f>[1]summ_states!N20</f>
        <v>9.0458437536298302</v>
      </c>
      <c r="O20">
        <f>[1]summ_states!O20</f>
        <v>18.7909462952884</v>
      </c>
      <c r="P20">
        <f>[1]summ_states!P20</f>
        <v>604.92790154417503</v>
      </c>
      <c r="Q20">
        <f>[1]summ_states!Q20</f>
        <v>499.88822937453801</v>
      </c>
      <c r="R20">
        <f>[1]summ_states!R20</f>
        <v>730.81345391025297</v>
      </c>
      <c r="S20">
        <f>[1]summ_states!S20</f>
        <v>1.6084710336833401</v>
      </c>
      <c r="T20">
        <f>[1]summ_states!T20</f>
        <v>1.3291761464064</v>
      </c>
      <c r="U20">
        <f>[1]summ_states!U20</f>
        <v>1.9431940048394001</v>
      </c>
      <c r="V20">
        <f>[1]summ_states!V20</f>
        <v>228.83912600750301</v>
      </c>
      <c r="W20">
        <f>[1]summ_states!W20</f>
        <v>123.799453837866</v>
      </c>
      <c r="X20">
        <f>[1]summ_states!X20</f>
        <v>354.72467837358101</v>
      </c>
      <c r="Y20">
        <f>[1]summ_states!Y20</f>
        <v>0.71803573837352397</v>
      </c>
      <c r="Z20">
        <f>[1]summ_states!Z20</f>
        <v>0.48304920631070403</v>
      </c>
      <c r="AA20">
        <f>[1]summ_states!AA20</f>
        <v>0.86432402894514604</v>
      </c>
      <c r="AB20">
        <f>[1]summ_states!AB20</f>
        <v>0.57573654864138402</v>
      </c>
      <c r="AC20">
        <f>[1]summ_states!AC20</f>
        <v>0.35399896227834199</v>
      </c>
      <c r="AD20">
        <f>[1]summ_states!AD20</f>
        <v>0.729856923338839</v>
      </c>
      <c r="AE20">
        <f>[1]summ_states!AE20</f>
        <v>10617423</v>
      </c>
      <c r="AF20">
        <f>[1]summ_states!AF20</f>
        <v>5.6975021296992201E-5</v>
      </c>
      <c r="AG20" t="str">
        <f t="shared" si="1"/>
        <v>605 (500, 731)</v>
      </c>
      <c r="AH20" t="str">
        <f t="shared" si="2"/>
        <v>1.61 (1.33, 1.94)</v>
      </c>
      <c r="AI20" t="str">
        <f t="shared" si="3"/>
        <v>0.58 (0.35, 0.73)</v>
      </c>
      <c r="AJ20" t="str">
        <f t="shared" si="4"/>
        <v>72 (48, 86)</v>
      </c>
      <c r="AK20">
        <f>SUM($I$2:I20)/SUM($I$2:$I$49)</f>
        <v>0.68674140917488147</v>
      </c>
      <c r="AL20">
        <f>SUM($P$2:P20)/SUM($P$2:$P$49)</f>
        <v>0.74988484589723081</v>
      </c>
      <c r="AM20">
        <f t="shared" si="5"/>
        <v>228.83912600750301</v>
      </c>
      <c r="AN20">
        <f t="shared" si="6"/>
        <v>8.3842835521216449E-2</v>
      </c>
      <c r="AO20">
        <f t="shared" si="7"/>
        <v>7.3592222854621206E-2</v>
      </c>
      <c r="AP20">
        <f t="shared" si="8"/>
        <v>-4.6108559407707866E-5</v>
      </c>
      <c r="AQ20">
        <f t="shared" si="9"/>
        <v>0.79525693951232446</v>
      </c>
      <c r="AR20">
        <f t="shared" si="10"/>
        <v>1.6239201057362443E-2</v>
      </c>
      <c r="AS20">
        <f t="shared" si="11"/>
        <v>3.1114909613889821E-2</v>
      </c>
      <c r="AT20" t="str" cm="1">
        <f t="array" ref="AT20">_xlfn.IFS(Q20&gt;I20, "Significant increase", R20&lt;I20, "Significant decrease", AND(Q20&lt;=I20, I20&lt;=R20), "No significant change")</f>
        <v>Significant increase</v>
      </c>
      <c r="AU20">
        <f>SUMIF($AM$2:AM20, "&gt;0")/SUMIF($AM$2:$AM$49, "&gt;0")</f>
        <v>0.85670257560290652</v>
      </c>
    </row>
    <row r="21" spans="1:47" x14ac:dyDescent="0.2">
      <c r="A21" t="str">
        <f>[1]summ_states!A21</f>
        <v>West Virginia</v>
      </c>
      <c r="B21">
        <f>[1]summ_states!B21</f>
        <v>62787.377554144601</v>
      </c>
      <c r="C21">
        <f>[1]summ_states!C21</f>
        <v>30.507918065290198</v>
      </c>
      <c r="D21">
        <f>[1]summ_states!D21</f>
        <v>239.95192842651699</v>
      </c>
      <c r="E21">
        <f>[1]summ_states!E21</f>
        <v>815.64709753028501</v>
      </c>
      <c r="F21">
        <f>[1]summ_states!F21</f>
        <v>48.7559608689307</v>
      </c>
      <c r="G21">
        <f>[1]summ_states!G21</f>
        <v>2.1223172564877699</v>
      </c>
      <c r="H21">
        <f>[1]summ_states!H21</f>
        <v>6.2585775841540299</v>
      </c>
      <c r="I21">
        <f>[1]summ_states!I21</f>
        <v>1143.2437997316599</v>
      </c>
      <c r="J21">
        <f>[1]summ_states!J21</f>
        <v>25.787802616031801</v>
      </c>
      <c r="K21">
        <f>[1]summ_states!K21</f>
        <v>178.72919446735401</v>
      </c>
      <c r="L21">
        <f>[1]summ_states!L21</f>
        <v>342.83104477934597</v>
      </c>
      <c r="M21">
        <f>[1]summ_states!M21</f>
        <v>31.169165700406399</v>
      </c>
      <c r="N21">
        <f>[1]summ_states!N21</f>
        <v>1.7518058439943101</v>
      </c>
      <c r="O21">
        <f>[1]summ_states!O21</f>
        <v>4.40699164923228</v>
      </c>
      <c r="P21">
        <f>[1]summ_states!P21</f>
        <v>584.67600505636597</v>
      </c>
      <c r="Q21">
        <f>[1]summ_states!Q21</f>
        <v>484.71360297032697</v>
      </c>
      <c r="R21">
        <f>[1]summ_states!R21</f>
        <v>730.16807448788802</v>
      </c>
      <c r="S21">
        <f>[1]summ_states!S21</f>
        <v>0.51141847888752801</v>
      </c>
      <c r="T21">
        <f>[1]summ_states!T21</f>
        <v>0.423980959340514</v>
      </c>
      <c r="U21">
        <f>[1]summ_states!U21</f>
        <v>0.638680983583089</v>
      </c>
      <c r="V21">
        <f>[1]summ_states!V21</f>
        <v>-558.56779467529896</v>
      </c>
      <c r="W21">
        <f>[1]summ_states!W21</f>
        <v>-658.53019676133795</v>
      </c>
      <c r="X21">
        <f>[1]summ_states!X21</f>
        <v>-413.07572524377701</v>
      </c>
      <c r="Y21">
        <f>[1]summ_states!Y21</f>
        <v>0.96088997009682897</v>
      </c>
      <c r="Z21">
        <f>[1]summ_states!Z21</f>
        <v>0.92236717206367302</v>
      </c>
      <c r="AA21">
        <f>[1]summ_states!AA21</f>
        <v>0.97851743148281101</v>
      </c>
      <c r="AB21">
        <f>[1]summ_states!AB21</f>
        <v>0.65875780036967502</v>
      </c>
      <c r="AC21">
        <f>[1]summ_states!AC21</f>
        <v>0.459068958283324</v>
      </c>
      <c r="AD21">
        <f>[1]summ_states!AD21</f>
        <v>0.83484925845195401</v>
      </c>
      <c r="AE21">
        <f>[1]summ_states!AE21</f>
        <v>1792147</v>
      </c>
      <c r="AF21">
        <f>[1]summ_states!AF21</f>
        <v>3.2624332995918599E-4</v>
      </c>
      <c r="AG21" t="str">
        <f t="shared" si="1"/>
        <v>585 (485, 730)</v>
      </c>
      <c r="AH21" t="str">
        <f t="shared" si="2"/>
        <v>0.51 (0.42, 0.64)</v>
      </c>
      <c r="AI21" t="str">
        <f t="shared" si="3"/>
        <v>0.66 (0.46, 0.83)</v>
      </c>
      <c r="AJ21" t="str">
        <f t="shared" si="4"/>
        <v>96 (92, 98)</v>
      </c>
      <c r="AK21">
        <f>SUM($I$2:I21)/SUM($I$2:$I$49)</f>
        <v>0.72715639246036157</v>
      </c>
      <c r="AL21">
        <f>SUM($P$2:P21)/SUM($P$2:$P$49)</f>
        <v>0.76887126225008096</v>
      </c>
      <c r="AM21">
        <f t="shared" si="5"/>
        <v>-558.56779467529395</v>
      </c>
      <c r="AN21">
        <f t="shared" si="6"/>
        <v>8.4503895395585601E-3</v>
      </c>
      <c r="AO21">
        <f t="shared" si="7"/>
        <v>0.10960663064141196</v>
      </c>
      <c r="AP21">
        <f t="shared" si="8"/>
        <v>0.84647925866509355</v>
      </c>
      <c r="AQ21">
        <f t="shared" si="9"/>
        <v>3.1485515878601343E-2</v>
      </c>
      <c r="AR21">
        <f t="shared" si="10"/>
        <v>6.633239796949718E-4</v>
      </c>
      <c r="AS21">
        <f t="shared" si="11"/>
        <v>3.3148812956502655E-3</v>
      </c>
      <c r="AT21" t="str" cm="1">
        <f t="array" ref="AT21">_xlfn.IFS(Q21&gt;I21, "Significant increase", R21&lt;I21, "Significant decrease", AND(Q21&lt;=I21, I21&lt;=R21), "No significant change")</f>
        <v>Significant decrease</v>
      </c>
      <c r="AU21">
        <f>SUMIF($AM$2:AM21, "&gt;0")/SUMIF($AM$2:$AM$49, "&gt;0")</f>
        <v>0.85670257560290652</v>
      </c>
    </row>
    <row r="22" spans="1:47" x14ac:dyDescent="0.2">
      <c r="A22" t="str">
        <f>[1]summ_states!A22</f>
        <v>Wisconsin</v>
      </c>
      <c r="B22">
        <f>[1]summ_states!B22</f>
        <v>153966.43334027001</v>
      </c>
      <c r="C22">
        <f>[1]summ_states!C22</f>
        <v>380.320958715811</v>
      </c>
      <c r="D22">
        <f>[1]summ_states!D22</f>
        <v>15.4524300754838</v>
      </c>
      <c r="E22">
        <f>[1]summ_states!E22</f>
        <v>0</v>
      </c>
      <c r="F22">
        <f>[1]summ_states!F22</f>
        <v>102.504235791177</v>
      </c>
      <c r="G22">
        <f>[1]summ_states!G22</f>
        <v>8.5132322450109896</v>
      </c>
      <c r="H22">
        <f>[1]summ_states!H22</f>
        <v>12.700572763358201</v>
      </c>
      <c r="I22">
        <f>[1]summ_states!I22</f>
        <v>519.49142959084099</v>
      </c>
      <c r="J22">
        <f>[1]summ_states!J22</f>
        <v>414.21829394735499</v>
      </c>
      <c r="K22">
        <f>[1]summ_states!K22</f>
        <v>16.521619210873698</v>
      </c>
      <c r="L22">
        <f>[1]summ_states!L22</f>
        <v>0</v>
      </c>
      <c r="M22">
        <f>[1]summ_states!M22</f>
        <v>121.46033785079401</v>
      </c>
      <c r="N22">
        <f>[1]summ_states!N22</f>
        <v>8.21601931068661</v>
      </c>
      <c r="O22">
        <f>[1]summ_states!O22</f>
        <v>14.5233500174356</v>
      </c>
      <c r="P22">
        <f>[1]summ_states!P22</f>
        <v>574.93962033714502</v>
      </c>
      <c r="Q22">
        <f>[1]summ_states!Q22</f>
        <v>517.65406228439304</v>
      </c>
      <c r="R22">
        <f>[1]summ_states!R22</f>
        <v>628.843331806989</v>
      </c>
      <c r="S22">
        <f>[1]summ_states!S22</f>
        <v>1.10673552553114</v>
      </c>
      <c r="T22">
        <f>[1]summ_states!T22</f>
        <v>0.99646314221604104</v>
      </c>
      <c r="U22">
        <f>[1]summ_states!U22</f>
        <v>1.2104979908952</v>
      </c>
      <c r="V22">
        <f>[1]summ_states!V22</f>
        <v>55.448190746303403</v>
      </c>
      <c r="W22">
        <f>[1]summ_states!W22</f>
        <v>-1.8373673064481799</v>
      </c>
      <c r="X22">
        <f>[1]summ_states!X22</f>
        <v>109.351902216147</v>
      </c>
      <c r="Y22">
        <f>[1]summ_states!Y22</f>
        <v>0.69575336769686602</v>
      </c>
      <c r="Z22">
        <f>[1]summ_states!Z22</f>
        <v>0.22484461348557799</v>
      </c>
      <c r="AA22">
        <f>[1]summ_states!AA22</f>
        <v>0.90461680570675596</v>
      </c>
      <c r="AB22">
        <f>[1]summ_states!AB22</f>
        <v>0.46825345889064501</v>
      </c>
      <c r="AC22">
        <f>[1]summ_states!AC22</f>
        <v>7.4800674876884202E-2</v>
      </c>
      <c r="AD22">
        <f>[1]summ_states!AD22</f>
        <v>0.69909598608608003</v>
      </c>
      <c r="AE22">
        <f>[1]summ_states!AE22</f>
        <v>5822434</v>
      </c>
      <c r="AF22">
        <f>[1]summ_states!AF22</f>
        <v>9.8745579655715304E-5</v>
      </c>
      <c r="AG22" t="str">
        <f t="shared" si="1"/>
        <v>575 (518, 629)</v>
      </c>
      <c r="AH22" t="str">
        <f t="shared" si="2"/>
        <v>1.11 (1.00, 1.21)</v>
      </c>
      <c r="AI22" t="str">
        <f t="shared" si="3"/>
        <v>0.47 (0.07, 0.70)</v>
      </c>
      <c r="AJ22" t="str">
        <f t="shared" si="4"/>
        <v>70 (22, 90)</v>
      </c>
      <c r="AK22">
        <f>SUM($I$2:I22)/SUM($I$2:$I$49)</f>
        <v>0.74552101201814269</v>
      </c>
      <c r="AL22">
        <f>SUM($P$2:P22)/SUM($P$2:$P$49)</f>
        <v>0.78754150511119903</v>
      </c>
      <c r="AM22">
        <f t="shared" si="5"/>
        <v>55.448190746304022</v>
      </c>
      <c r="AN22">
        <f t="shared" si="6"/>
        <v>0.61133347680606631</v>
      </c>
      <c r="AO22">
        <f t="shared" si="7"/>
        <v>1.9282669479367395E-2</v>
      </c>
      <c r="AP22">
        <f t="shared" si="8"/>
        <v>0</v>
      </c>
      <c r="AQ22">
        <f t="shared" si="9"/>
        <v>0.34187052461906625</v>
      </c>
      <c r="AR22">
        <f t="shared" si="10"/>
        <v>-5.3601917451957769E-3</v>
      </c>
      <c r="AS22">
        <f t="shared" si="11"/>
        <v>3.2873520840693962E-2</v>
      </c>
      <c r="AT22" t="str" cm="1">
        <f t="array" ref="AT22">_xlfn.IFS(Q22&gt;I22, "Significant increase", R22&lt;I22, "Significant decrease", AND(Q22&lt;=I22, I22&lt;=R22), "No significant change")</f>
        <v>No significant change</v>
      </c>
      <c r="AU22">
        <f>SUMIF($AM$2:AM22, "&gt;0")/SUMIF($AM$2:$AM$49, "&gt;0")</f>
        <v>0.86844879649647555</v>
      </c>
    </row>
    <row r="23" spans="1:47" x14ac:dyDescent="0.2">
      <c r="A23" t="str">
        <f>[1]summ_states!A23</f>
        <v>Idaho</v>
      </c>
      <c r="B23">
        <f>[1]summ_states!B23</f>
        <v>216265.85819606201</v>
      </c>
      <c r="C23">
        <f>[1]summ_states!C23</f>
        <v>319.42011738368501</v>
      </c>
      <c r="D23">
        <f>[1]summ_states!D23</f>
        <v>9.5624936213038492</v>
      </c>
      <c r="E23">
        <f>[1]summ_states!E23</f>
        <v>0</v>
      </c>
      <c r="F23">
        <f>[1]summ_states!F23</f>
        <v>164.98244175949301</v>
      </c>
      <c r="G23">
        <f>[1]summ_states!G23</f>
        <v>1.4595510200286801</v>
      </c>
      <c r="H23">
        <f>[1]summ_states!H23</f>
        <v>3.1701814914727802</v>
      </c>
      <c r="I23">
        <f>[1]summ_states!I23</f>
        <v>498.59478527598401</v>
      </c>
      <c r="J23">
        <f>[1]summ_states!J23</f>
        <v>315.71973876793601</v>
      </c>
      <c r="K23">
        <f>[1]summ_states!K23</f>
        <v>10.5686956661665</v>
      </c>
      <c r="L23">
        <f>[1]summ_states!L23</f>
        <v>0</v>
      </c>
      <c r="M23">
        <f>[1]summ_states!M23</f>
        <v>220.55716222228901</v>
      </c>
      <c r="N23">
        <f>[1]summ_states!N23</f>
        <v>1.53673494770784</v>
      </c>
      <c r="O23">
        <f>[1]summ_states!O23</f>
        <v>3.2884181123480301</v>
      </c>
      <c r="P23">
        <f>[1]summ_states!P23</f>
        <v>551.67074971644797</v>
      </c>
      <c r="Q23">
        <f>[1]summ_states!Q23</f>
        <v>482.81357763685702</v>
      </c>
      <c r="R23">
        <f>[1]summ_states!R23</f>
        <v>618.63359391006895</v>
      </c>
      <c r="S23">
        <f>[1]summ_states!S23</f>
        <v>1.1064511021932999</v>
      </c>
      <c r="T23">
        <f>[1]summ_states!T23</f>
        <v>0.96834863078162503</v>
      </c>
      <c r="U23">
        <f>[1]summ_states!U23</f>
        <v>1.24075424007421</v>
      </c>
      <c r="V23">
        <f>[1]summ_states!V23</f>
        <v>53.075964440463501</v>
      </c>
      <c r="W23">
        <f>[1]summ_states!W23</f>
        <v>-15.781207639126499</v>
      </c>
      <c r="X23">
        <f>[1]summ_states!X23</f>
        <v>120.03880863408401</v>
      </c>
      <c r="Y23">
        <f>[1]summ_states!Y23</f>
        <v>0.577004032099386</v>
      </c>
      <c r="Z23">
        <f>[1]summ_states!Z23</f>
        <v>0.54169530633178697</v>
      </c>
      <c r="AA23">
        <f>[1]summ_states!AA23</f>
        <v>0.63228524502891403</v>
      </c>
      <c r="AB23">
        <f>[1]summ_states!AB23</f>
        <v>0.62544698009112398</v>
      </c>
      <c r="AC23">
        <f>[1]summ_states!AC23</f>
        <v>0.48718631678222302</v>
      </c>
      <c r="AD23">
        <f>[1]summ_states!AD23</f>
        <v>0.76437842846279802</v>
      </c>
      <c r="AE23">
        <f>[1]summ_states!AE23</f>
        <v>1787065</v>
      </c>
      <c r="AF23">
        <f>[1]summ_states!AF23</f>
        <v>3.0870211755948802E-4</v>
      </c>
      <c r="AG23" t="str">
        <f t="shared" si="1"/>
        <v>552 (483, 619)</v>
      </c>
      <c r="AH23" t="str">
        <f t="shared" si="2"/>
        <v>1.11 (0.97, 1.24)</v>
      </c>
      <c r="AI23" t="str">
        <f t="shared" si="3"/>
        <v>0.63 (0.49, 0.76)</v>
      </c>
      <c r="AJ23" t="str">
        <f t="shared" si="4"/>
        <v>58 (54, 63)</v>
      </c>
      <c r="AK23">
        <f>SUM($I$2:I23)/SUM($I$2:$I$49)</f>
        <v>0.76314691116396471</v>
      </c>
      <c r="AL23">
        <f>SUM($P$2:P23)/SUM($P$2:$P$49)</f>
        <v>0.8054561286860038</v>
      </c>
      <c r="AM23">
        <f t="shared" si="5"/>
        <v>53.075964440463963</v>
      </c>
      <c r="AN23">
        <f t="shared" si="6"/>
        <v>-6.9718537472828551E-2</v>
      </c>
      <c r="AO23">
        <f t="shared" si="7"/>
        <v>1.8957772232124415E-2</v>
      </c>
      <c r="AP23">
        <f t="shared" si="8"/>
        <v>0</v>
      </c>
      <c r="AQ23">
        <f t="shared" si="9"/>
        <v>1.0470788623188358</v>
      </c>
      <c r="AR23">
        <f t="shared" si="10"/>
        <v>1.4542162067679091E-3</v>
      </c>
      <c r="AS23">
        <f t="shared" si="11"/>
        <v>2.2276867151020405E-3</v>
      </c>
      <c r="AT23" t="str" cm="1">
        <f t="array" ref="AT23">_xlfn.IFS(Q23&gt;I23, "Significant increase", R23&lt;I23, "Significant decrease", AND(Q23&lt;=I23, I23&lt;=R23), "No significant change")</f>
        <v>No significant change</v>
      </c>
      <c r="AU23">
        <f>SUMIF($AM$2:AM23, "&gt;0")/SUMIF($AM$2:$AM$49, "&gt;0")</f>
        <v>0.8796924817108297</v>
      </c>
    </row>
    <row r="24" spans="1:47" x14ac:dyDescent="0.2">
      <c r="A24" t="str">
        <f>[1]summ_states!A24</f>
        <v>Minnesota</v>
      </c>
      <c r="B24">
        <f>[1]summ_states!B24</f>
        <v>220512.37964920799</v>
      </c>
      <c r="C24">
        <f>[1]summ_states!C24</f>
        <v>291.19111950168099</v>
      </c>
      <c r="D24">
        <f>[1]summ_states!D24</f>
        <v>29.8315812615288</v>
      </c>
      <c r="E24">
        <f>[1]summ_states!E24</f>
        <v>0</v>
      </c>
      <c r="F24">
        <f>[1]summ_states!F24</f>
        <v>76.293913261732001</v>
      </c>
      <c r="G24">
        <f>[1]summ_states!G24</f>
        <v>3.7756736391294301</v>
      </c>
      <c r="H24">
        <f>[1]summ_states!H24</f>
        <v>8.9023387567249195</v>
      </c>
      <c r="I24">
        <f>[1]summ_states!I24</f>
        <v>409.99462642079601</v>
      </c>
      <c r="J24">
        <f>[1]summ_states!J24</f>
        <v>394.20344183438601</v>
      </c>
      <c r="K24">
        <f>[1]summ_states!K24</f>
        <v>23.953341825963399</v>
      </c>
      <c r="L24">
        <f>[1]summ_states!L24</f>
        <v>0</v>
      </c>
      <c r="M24">
        <f>[1]summ_states!M24</f>
        <v>83.421475409008494</v>
      </c>
      <c r="N24">
        <f>[1]summ_states!N24</f>
        <v>3.7285014719215099</v>
      </c>
      <c r="O24">
        <f>[1]summ_states!O24</f>
        <v>9.5937948692238297</v>
      </c>
      <c r="P24">
        <f>[1]summ_states!P24</f>
        <v>514.90055541050299</v>
      </c>
      <c r="Q24">
        <f>[1]summ_states!Q24</f>
        <v>458.85954991396602</v>
      </c>
      <c r="R24">
        <f>[1]summ_states!R24</f>
        <v>567.25567167475901</v>
      </c>
      <c r="S24">
        <f>[1]summ_states!S24</f>
        <v>1.2558714730130001</v>
      </c>
      <c r="T24">
        <f>[1]summ_states!T24</f>
        <v>1.1191843022913599</v>
      </c>
      <c r="U24">
        <f>[1]summ_states!U24</f>
        <v>1.38356855217062</v>
      </c>
      <c r="V24">
        <f>[1]summ_states!V24</f>
        <v>104.90592898970699</v>
      </c>
      <c r="W24">
        <f>[1]summ_states!W24</f>
        <v>48.864923493169698</v>
      </c>
      <c r="X24">
        <f>[1]summ_states!X24</f>
        <v>157.26104525396201</v>
      </c>
      <c r="Y24">
        <f>[1]summ_states!Y24</f>
        <v>0.70989834578878397</v>
      </c>
      <c r="Z24">
        <f>[1]summ_states!Z24</f>
        <v>0.27138578962829601</v>
      </c>
      <c r="AA24">
        <f>[1]summ_states!AA24</f>
        <v>0.86083803115292001</v>
      </c>
      <c r="AB24">
        <f>[1]summ_states!AB24</f>
        <v>0.52840542195191997</v>
      </c>
      <c r="AC24">
        <f>[1]summ_states!AC24</f>
        <v>0.13211174448400201</v>
      </c>
      <c r="AD24">
        <f>[1]summ_states!AD24</f>
        <v>0.69421461921379501</v>
      </c>
      <c r="AE24">
        <f>[1]summ_states!AE24</f>
        <v>5639632</v>
      </c>
      <c r="AF24">
        <f>[1]summ_states!AF24</f>
        <v>9.13003819062136E-5</v>
      </c>
      <c r="AG24" t="str">
        <f t="shared" si="1"/>
        <v>515 (459, 567)</v>
      </c>
      <c r="AH24" t="str">
        <f t="shared" si="2"/>
        <v>1.26 (1.12, 1.38)</v>
      </c>
      <c r="AI24" t="str">
        <f t="shared" si="3"/>
        <v>0.53 (0.13, 0.69)</v>
      </c>
      <c r="AJ24" t="str">
        <f t="shared" si="4"/>
        <v>71 (27, 86)</v>
      </c>
      <c r="AK24">
        <f>SUM($I$2:I24)/SUM($I$2:$I$49)</f>
        <v>0.7776406927858921</v>
      </c>
      <c r="AL24">
        <f>SUM($P$2:P24)/SUM($P$2:$P$49)</f>
        <v>0.82217669912295055</v>
      </c>
      <c r="AM24">
        <f t="shared" si="5"/>
        <v>104.90592898970698</v>
      </c>
      <c r="AN24">
        <f t="shared" si="6"/>
        <v>0.98194947916444508</v>
      </c>
      <c r="AO24">
        <f t="shared" si="7"/>
        <v>-5.6033433879053247E-2</v>
      </c>
      <c r="AP24">
        <f t="shared" si="8"/>
        <v>0</v>
      </c>
      <c r="AQ24">
        <f t="shared" si="9"/>
        <v>6.7942414846503346E-2</v>
      </c>
      <c r="AR24">
        <f t="shared" si="10"/>
        <v>-4.4966159360305122E-4</v>
      </c>
      <c r="AS24">
        <f t="shared" si="11"/>
        <v>6.5912014617091246E-3</v>
      </c>
      <c r="AT24" t="str" cm="1">
        <f t="array" ref="AT24">_xlfn.IFS(Q24&gt;I24, "Significant increase", R24&lt;I24, "Significant decrease", AND(Q24&lt;=I24, I24&lt;=R24), "No significant change")</f>
        <v>Significant increase</v>
      </c>
      <c r="AU24">
        <f>SUMIF($AM$2:AM24, "&gt;0")/SUMIF($AM$2:$AM$49, "&gt;0")</f>
        <v>0.90191589781102588</v>
      </c>
    </row>
    <row r="25" spans="1:47" x14ac:dyDescent="0.2">
      <c r="A25" t="str">
        <f>[1]summ_states!A25</f>
        <v>Mississippi</v>
      </c>
      <c r="B25">
        <f>[1]summ_states!B25</f>
        <v>125688.65599978001</v>
      </c>
      <c r="C25">
        <f>[1]summ_states!C25</f>
        <v>86.299819337991494</v>
      </c>
      <c r="D25">
        <f>[1]summ_states!D25</f>
        <v>97.221431994964405</v>
      </c>
      <c r="E25">
        <f>[1]summ_states!E25</f>
        <v>3.1726975747447699</v>
      </c>
      <c r="F25">
        <f>[1]summ_states!F25</f>
        <v>86.744358730320599</v>
      </c>
      <c r="G25">
        <f>[1]summ_states!G25</f>
        <v>15.825021209706</v>
      </c>
      <c r="H25">
        <f>[1]summ_states!H25</f>
        <v>17.279187995984898</v>
      </c>
      <c r="I25">
        <f>[1]summ_states!I25</f>
        <v>306.54251684371201</v>
      </c>
      <c r="J25">
        <f>[1]summ_states!J25</f>
        <v>104.021928541937</v>
      </c>
      <c r="K25">
        <f>[1]summ_states!K25</f>
        <v>134.71797387170901</v>
      </c>
      <c r="L25">
        <f>[1]summ_states!L25</f>
        <v>6.0755469023436701</v>
      </c>
      <c r="M25">
        <f>[1]summ_states!M25</f>
        <v>141.36096149206199</v>
      </c>
      <c r="N25">
        <f>[1]summ_states!N25</f>
        <v>24.3111067791863</v>
      </c>
      <c r="O25">
        <f>[1]summ_states!O25</f>
        <v>23.3448657775564</v>
      </c>
      <c r="P25">
        <f>[1]summ_states!P25</f>
        <v>433.83238336479502</v>
      </c>
      <c r="Q25">
        <f>[1]summ_states!Q25</f>
        <v>379.75735199839801</v>
      </c>
      <c r="R25">
        <f>[1]summ_states!R25</f>
        <v>502.70588101818601</v>
      </c>
      <c r="S25">
        <f>[1]summ_states!S25</f>
        <v>1.41524375747844</v>
      </c>
      <c r="T25">
        <f>[1]summ_states!T25</f>
        <v>1.23884071909024</v>
      </c>
      <c r="U25">
        <f>[1]summ_states!U25</f>
        <v>1.6399222078367801</v>
      </c>
      <c r="V25">
        <f>[1]summ_states!V25</f>
        <v>127.289866521082</v>
      </c>
      <c r="W25">
        <f>[1]summ_states!W25</f>
        <v>73.214835154685801</v>
      </c>
      <c r="X25">
        <f>[1]summ_states!X25</f>
        <v>196.163364174474</v>
      </c>
      <c r="Y25">
        <f>[1]summ_states!Y25</f>
        <v>0.73225970532662998</v>
      </c>
      <c r="Z25">
        <f>[1]summ_states!Z25</f>
        <v>0.39372485769732501</v>
      </c>
      <c r="AA25">
        <f>[1]summ_states!AA25</f>
        <v>0.96909411820083802</v>
      </c>
      <c r="AB25">
        <f>[1]summ_states!AB25</f>
        <v>0.53377110342008105</v>
      </c>
      <c r="AC25">
        <f>[1]summ_states!AC25</f>
        <v>0.21724768010071299</v>
      </c>
      <c r="AD25">
        <f>[1]summ_states!AD25</f>
        <v>0.75443581954778005</v>
      </c>
      <c r="AE25">
        <f>[1]summ_states!AE25</f>
        <v>2976149</v>
      </c>
      <c r="AF25">
        <f>[1]summ_states!AF25</f>
        <v>1.4576971225728101E-4</v>
      </c>
      <c r="AG25" t="str">
        <f t="shared" si="1"/>
        <v>434 (380, 503)</v>
      </c>
      <c r="AH25" t="str">
        <f t="shared" si="2"/>
        <v>1.42 (1.24, 1.64)</v>
      </c>
      <c r="AI25" t="str">
        <f t="shared" si="3"/>
        <v>0.53 (0.22, 0.75)</v>
      </c>
      <c r="AJ25" t="str">
        <f t="shared" si="4"/>
        <v>73 (39, 97)</v>
      </c>
      <c r="AK25">
        <f>SUM($I$2:I25)/SUM($I$2:$I$49)</f>
        <v>0.78847732334311482</v>
      </c>
      <c r="AL25">
        <f>SUM($P$2:P25)/SUM($P$2:$P$49)</f>
        <v>0.8362647105800296</v>
      </c>
      <c r="AM25">
        <f t="shared" si="5"/>
        <v>127.28986652108301</v>
      </c>
      <c r="AN25">
        <f t="shared" si="6"/>
        <v>0.13922639475005025</v>
      </c>
      <c r="AO25">
        <f t="shared" si="7"/>
        <v>0.29457601694109758</v>
      </c>
      <c r="AP25">
        <f t="shared" si="8"/>
        <v>2.2805030808309486E-2</v>
      </c>
      <c r="AQ25">
        <f t="shared" si="9"/>
        <v>0.42907266897554053</v>
      </c>
      <c r="AR25">
        <f t="shared" si="10"/>
        <v>6.6667408815883636E-2</v>
      </c>
      <c r="AS25">
        <f t="shared" si="11"/>
        <v>4.7652479709112149E-2</v>
      </c>
      <c r="AT25" t="str" cm="1">
        <f t="array" ref="AT25">_xlfn.IFS(Q25&gt;I25, "Significant increase", R25&lt;I25, "Significant decrease", AND(Q25&lt;=I25, I25&lt;=R25), "No significant change")</f>
        <v>Significant increase</v>
      </c>
      <c r="AU25">
        <f>SUMIF($AM$2:AM25, "&gt;0")/SUMIF($AM$2:$AM$49, "&gt;0")</f>
        <v>0.92888115798534854</v>
      </c>
    </row>
    <row r="26" spans="1:47" x14ac:dyDescent="0.2">
      <c r="A26" t="str">
        <f>[1]summ_states!A26</f>
        <v>New York</v>
      </c>
      <c r="B26">
        <f>[1]summ_states!B26</f>
        <v>136705.27298633501</v>
      </c>
      <c r="C26">
        <f>[1]summ_states!C26</f>
        <v>169.63474080921401</v>
      </c>
      <c r="D26">
        <f>[1]summ_states!D26</f>
        <v>84.100819648826302</v>
      </c>
      <c r="E26">
        <f>[1]summ_states!E26</f>
        <v>0</v>
      </c>
      <c r="F26">
        <f>[1]summ_states!F26</f>
        <v>139.53376634859001</v>
      </c>
      <c r="G26">
        <f>[1]summ_states!G26</f>
        <v>35.239558693693503</v>
      </c>
      <c r="H26">
        <f>[1]summ_states!H26</f>
        <v>19.104207773860701</v>
      </c>
      <c r="I26">
        <f>[1]summ_states!I26</f>
        <v>447.61309327418502</v>
      </c>
      <c r="J26">
        <f>[1]summ_states!J26</f>
        <v>146.251594535311</v>
      </c>
      <c r="K26">
        <f>[1]summ_states!K26</f>
        <v>50.259026469562301</v>
      </c>
      <c r="L26">
        <f>[1]summ_states!L26</f>
        <v>0</v>
      </c>
      <c r="M26">
        <f>[1]summ_states!M26</f>
        <v>164.63018965422501</v>
      </c>
      <c r="N26">
        <f>[1]summ_states!N26</f>
        <v>45.941278743896902</v>
      </c>
      <c r="O26">
        <f>[1]summ_states!O26</f>
        <v>24.157881415031401</v>
      </c>
      <c r="P26">
        <f>[1]summ_states!P26</f>
        <v>431.23997081802702</v>
      </c>
      <c r="Q26">
        <f>[1]summ_states!Q26</f>
        <v>351.96195738390202</v>
      </c>
      <c r="R26">
        <f>[1]summ_states!R26</f>
        <v>536.48894504937402</v>
      </c>
      <c r="S26">
        <f>[1]summ_states!S26</f>
        <v>0.96342126112444004</v>
      </c>
      <c r="T26">
        <f>[1]summ_states!T26</f>
        <v>0.78630844957948498</v>
      </c>
      <c r="U26">
        <f>[1]summ_states!U26</f>
        <v>1.1985550760481101</v>
      </c>
      <c r="V26">
        <f>[1]summ_states!V26</f>
        <v>-16.373122456157802</v>
      </c>
      <c r="W26">
        <f>[1]summ_states!W26</f>
        <v>-95.651135890282902</v>
      </c>
      <c r="X26">
        <f>[1]summ_states!X26</f>
        <v>88.875851775188494</v>
      </c>
      <c r="Y26">
        <f>[1]summ_states!Y26</f>
        <v>0.67432715541603805</v>
      </c>
      <c r="Z26">
        <f>[1]summ_states!Z26</f>
        <v>0.27568365827218899</v>
      </c>
      <c r="AA26">
        <f>[1]summ_states!AA26</f>
        <v>0.87977387769127602</v>
      </c>
      <c r="AB26">
        <f>[1]summ_states!AB26</f>
        <v>0.30248505845868001</v>
      </c>
      <c r="AC26">
        <f>[1]summ_states!AC26</f>
        <v>6.0333855400712302E-2</v>
      </c>
      <c r="AD26">
        <f>[1]summ_states!AD26</f>
        <v>0.50049790474203604</v>
      </c>
      <c r="AE26">
        <f>[1]summ_states!AE26</f>
        <v>19453561</v>
      </c>
      <c r="AF26">
        <f>[1]summ_states!AF26</f>
        <v>2.21676623019316E-5</v>
      </c>
      <c r="AG26" t="str">
        <f t="shared" si="1"/>
        <v>431 (352, 536)</v>
      </c>
      <c r="AH26" t="str">
        <f t="shared" si="2"/>
        <v>0.96 (0.79, 1.20)</v>
      </c>
      <c r="AI26" t="str">
        <f t="shared" si="3"/>
        <v>0.30 (0.06, 0.50)</v>
      </c>
      <c r="AJ26" t="str">
        <f t="shared" si="4"/>
        <v>67 (28, 88)</v>
      </c>
      <c r="AK26">
        <f>SUM($I$2:I26)/SUM($I$2:$I$49)</f>
        <v>0.80430096103726578</v>
      </c>
      <c r="AL26">
        <f>SUM($P$2:P26)/SUM($P$2:$P$49)</f>
        <v>0.8502685375938519</v>
      </c>
      <c r="AM26">
        <f t="shared" si="5"/>
        <v>-16.373122456158001</v>
      </c>
      <c r="AN26">
        <f t="shared" si="6"/>
        <v>1.4281421479937999</v>
      </c>
      <c r="AO26">
        <f t="shared" si="7"/>
        <v>2.0669113829620178</v>
      </c>
      <c r="AP26">
        <f t="shared" si="8"/>
        <v>0</v>
      </c>
      <c r="AQ26">
        <f t="shared" si="9"/>
        <v>-1.5327817508746555</v>
      </c>
      <c r="AR26">
        <f t="shared" si="10"/>
        <v>-0.65361509869966417</v>
      </c>
      <c r="AS26">
        <f t="shared" si="11"/>
        <v>-0.30865668138150354</v>
      </c>
      <c r="AT26" t="str" cm="1">
        <f t="array" ref="AT26">_xlfn.IFS(Q26&gt;I26, "Significant increase", R26&lt;I26, "Significant decrease", AND(Q26&lt;=I26, I26&lt;=R26), "No significant change")</f>
        <v>No significant change</v>
      </c>
      <c r="AU26">
        <f>SUMIF($AM$2:AM26, "&gt;0")/SUMIF($AM$2:$AM$49, "&gt;0")</f>
        <v>0.92888115798534854</v>
      </c>
    </row>
    <row r="27" spans="1:47" x14ac:dyDescent="0.2">
      <c r="A27" t="str">
        <f>[1]summ_states!A27</f>
        <v>South Dakota</v>
      </c>
      <c r="B27">
        <f>[1]summ_states!B27</f>
        <v>199563.29622530701</v>
      </c>
      <c r="C27">
        <f>[1]summ_states!C27</f>
        <v>292.48715249360703</v>
      </c>
      <c r="D27">
        <f>[1]summ_states!D27</f>
        <v>8.5745901071961299</v>
      </c>
      <c r="E27">
        <f>[1]summ_states!E27</f>
        <v>0</v>
      </c>
      <c r="F27">
        <f>[1]summ_states!F27</f>
        <v>13.4788066562251</v>
      </c>
      <c r="G27">
        <f>[1]summ_states!G27</f>
        <v>5.4037021832498402</v>
      </c>
      <c r="H27">
        <f>[1]summ_states!H27</f>
        <v>1.9624438042029799</v>
      </c>
      <c r="I27">
        <f>[1]summ_states!I27</f>
        <v>321.906695244481</v>
      </c>
      <c r="J27">
        <f>[1]summ_states!J27</f>
        <v>351.35390395104997</v>
      </c>
      <c r="K27">
        <f>[1]summ_states!K27</f>
        <v>12.5028494437991</v>
      </c>
      <c r="L27">
        <f>[1]summ_states!L27</f>
        <v>0</v>
      </c>
      <c r="M27">
        <f>[1]summ_states!M27</f>
        <v>18.811277989674501</v>
      </c>
      <c r="N27">
        <f>[1]summ_states!N27</f>
        <v>12.1977184831572</v>
      </c>
      <c r="O27">
        <f>[1]summ_states!O27</f>
        <v>2.5247700987131001</v>
      </c>
      <c r="P27">
        <f>[1]summ_states!P27</f>
        <v>397.39051996639398</v>
      </c>
      <c r="Q27">
        <f>[1]summ_states!Q27</f>
        <v>362.900560573608</v>
      </c>
      <c r="R27">
        <f>[1]summ_states!R27</f>
        <v>417.16434827859399</v>
      </c>
      <c r="S27">
        <f>[1]summ_states!S27</f>
        <v>1.2344897631426499</v>
      </c>
      <c r="T27">
        <f>[1]summ_states!T27</f>
        <v>1.1273470416575</v>
      </c>
      <c r="U27">
        <f>[1]summ_states!U27</f>
        <v>1.2959169673739299</v>
      </c>
      <c r="V27">
        <f>[1]summ_states!V27</f>
        <v>75.483824721913706</v>
      </c>
      <c r="W27">
        <f>[1]summ_states!W27</f>
        <v>40.993865329127701</v>
      </c>
      <c r="X27">
        <f>[1]summ_states!X27</f>
        <v>95.257653034112906</v>
      </c>
      <c r="Y27">
        <f>[1]summ_states!Y27</f>
        <v>0.39853976838425298</v>
      </c>
      <c r="Z27">
        <f>[1]summ_states!Z27</f>
        <v>0.14179640636138899</v>
      </c>
      <c r="AA27">
        <f>[1]summ_states!AA27</f>
        <v>0.51992692939259599</v>
      </c>
      <c r="AB27">
        <f>[1]summ_states!AB27</f>
        <v>0.38332291151824899</v>
      </c>
      <c r="AC27">
        <f>[1]summ_states!AC27</f>
        <v>0.112782364363312</v>
      </c>
      <c r="AD27">
        <f>[1]summ_states!AD27</f>
        <v>0.52533673052361796</v>
      </c>
      <c r="AE27">
        <f>[1]summ_states!AE27</f>
        <v>884659</v>
      </c>
      <c r="AF27">
        <f>[1]summ_states!AF27</f>
        <v>4.4920191844133702E-4</v>
      </c>
      <c r="AG27" t="str">
        <f t="shared" si="1"/>
        <v>397 (363, 417)</v>
      </c>
      <c r="AH27" t="str">
        <f t="shared" si="2"/>
        <v>1.23 (1.13, 1.30)</v>
      </c>
      <c r="AI27" t="str">
        <f t="shared" si="3"/>
        <v>0.38 (0.11, 0.53)</v>
      </c>
      <c r="AJ27" t="str">
        <f t="shared" si="4"/>
        <v>40 (14, 52)</v>
      </c>
      <c r="AK27">
        <f>SUM($I$2:I27)/SUM($I$2:$I$49)</f>
        <v>0.81568073297291366</v>
      </c>
      <c r="AL27">
        <f>SUM($P$2:P27)/SUM($P$2:$P$49)</f>
        <v>0.86317315793316307</v>
      </c>
      <c r="AM27">
        <f t="shared" si="5"/>
        <v>75.483824721912981</v>
      </c>
      <c r="AN27">
        <f t="shared" si="6"/>
        <v>0.77985915094143221</v>
      </c>
      <c r="AO27">
        <f t="shared" si="7"/>
        <v>5.2041074376860438E-2</v>
      </c>
      <c r="AP27">
        <f t="shared" si="8"/>
        <v>0</v>
      </c>
      <c r="AQ27">
        <f t="shared" si="9"/>
        <v>7.0643894279265151E-2</v>
      </c>
      <c r="AR27">
        <f t="shared" si="10"/>
        <v>9.0006253988015719E-2</v>
      </c>
      <c r="AS27">
        <f t="shared" si="11"/>
        <v>7.4496264144240775E-3</v>
      </c>
      <c r="AT27" t="str" cm="1">
        <f t="array" ref="AT27">_xlfn.IFS(Q27&gt;I27, "Significant increase", R27&lt;I27, "Significant decrease", AND(Q27&lt;=I27, I27&lt;=R27), "No significant change")</f>
        <v>Significant increase</v>
      </c>
      <c r="AU27">
        <f>SUMIF($AM$2:AM27, "&gt;0")/SUMIF($AM$2:$AM$49, "&gt;0")</f>
        <v>0.94487175510206578</v>
      </c>
    </row>
    <row r="28" spans="1:47" x14ac:dyDescent="0.2">
      <c r="A28" t="str">
        <f>[1]summ_states!A28</f>
        <v>Kentucky</v>
      </c>
      <c r="B28">
        <f>[1]summ_states!B28</f>
        <v>104663.22921866299</v>
      </c>
      <c r="C28">
        <f>[1]summ_states!C28</f>
        <v>152.41847321410901</v>
      </c>
      <c r="D28">
        <f>[1]summ_states!D28</f>
        <v>92.351065806359301</v>
      </c>
      <c r="E28">
        <f>[1]summ_states!E28</f>
        <v>201.77990482347499</v>
      </c>
      <c r="F28">
        <f>[1]summ_states!F28</f>
        <v>107.702595182824</v>
      </c>
      <c r="G28">
        <f>[1]summ_states!G28</f>
        <v>4.2867569312094398</v>
      </c>
      <c r="H28">
        <f>[1]summ_states!H28</f>
        <v>7.3938928996895203</v>
      </c>
      <c r="I28">
        <f>[1]summ_states!I28</f>
        <v>565.93268885766804</v>
      </c>
      <c r="J28">
        <f>[1]summ_states!J28</f>
        <v>142.94476314335299</v>
      </c>
      <c r="K28">
        <f>[1]summ_states!K28</f>
        <v>66.846996531310793</v>
      </c>
      <c r="L28">
        <f>[1]summ_states!L28</f>
        <v>61.8289728216265</v>
      </c>
      <c r="M28">
        <f>[1]summ_states!M28</f>
        <v>102.88583976156301</v>
      </c>
      <c r="N28">
        <f>[1]summ_states!N28</f>
        <v>3.79517218520499</v>
      </c>
      <c r="O28">
        <f>[1]summ_states!O28</f>
        <v>6.93051687721238</v>
      </c>
      <c r="P28">
        <f>[1]summ_states!P28</f>
        <v>385.23226132027202</v>
      </c>
      <c r="Q28">
        <f>[1]summ_states!Q28</f>
        <v>336.07751173680703</v>
      </c>
      <c r="R28">
        <f>[1]summ_states!R28</f>
        <v>448.73261181303798</v>
      </c>
      <c r="S28">
        <f>[1]summ_states!S28</f>
        <v>0.68070332197608296</v>
      </c>
      <c r="T28">
        <f>[1]summ_states!T28</f>
        <v>0.59384714534722804</v>
      </c>
      <c r="U28">
        <f>[1]summ_states!U28</f>
        <v>0.79290809781424998</v>
      </c>
      <c r="V28">
        <f>[1]summ_states!V28</f>
        <v>-180.700427537396</v>
      </c>
      <c r="W28">
        <f>[1]summ_states!W28</f>
        <v>-229.85517712085999</v>
      </c>
      <c r="X28">
        <f>[1]summ_states!X28</f>
        <v>-117.20007704463001</v>
      </c>
      <c r="Y28">
        <f>[1]summ_states!Y28</f>
        <v>0.89308340563903899</v>
      </c>
      <c r="Z28">
        <f>[1]summ_states!Z28</f>
        <v>0.68792913056861904</v>
      </c>
      <c r="AA28">
        <f>[1]summ_states!AA28</f>
        <v>0.97576873155289601</v>
      </c>
      <c r="AB28">
        <f>[1]summ_states!AB28</f>
        <v>0.63587236320156804</v>
      </c>
      <c r="AC28">
        <f>[1]summ_states!AC28</f>
        <v>0.39720389510383702</v>
      </c>
      <c r="AD28">
        <f>[1]summ_states!AD28</f>
        <v>0.81619638858446497</v>
      </c>
      <c r="AE28">
        <f>[1]summ_states!AE28</f>
        <v>4467673</v>
      </c>
      <c r="AF28">
        <f>[1]summ_states!AF28</f>
        <v>8.6226601929074005E-5</v>
      </c>
      <c r="AG28" t="str">
        <f t="shared" si="1"/>
        <v>385 (336, 449)</v>
      </c>
      <c r="AH28" t="str">
        <f t="shared" si="2"/>
        <v>0.68 (0.59, 0.79)</v>
      </c>
      <c r="AI28" t="str">
        <f t="shared" si="3"/>
        <v>0.64 (0.40, 0.82)</v>
      </c>
      <c r="AJ28" t="str">
        <f t="shared" si="4"/>
        <v>89 (69, 98)</v>
      </c>
      <c r="AK28">
        <f>SUM($I$2:I28)/SUM($I$2:$I$49)</f>
        <v>0.83568710446275518</v>
      </c>
      <c r="AL28">
        <f>SUM($P$2:P28)/SUM($P$2:$P$49)</f>
        <v>0.87568295830588661</v>
      </c>
      <c r="AM28">
        <f t="shared" si="5"/>
        <v>-180.70042753739602</v>
      </c>
      <c r="AN28">
        <f t="shared" si="6"/>
        <v>5.2427712539835795E-2</v>
      </c>
      <c r="AO28">
        <f t="shared" si="7"/>
        <v>0.14114006050024663</v>
      </c>
      <c r="AP28">
        <f t="shared" si="8"/>
        <v>0.77449142710459595</v>
      </c>
      <c r="AQ28">
        <f t="shared" si="9"/>
        <v>2.6656026700679295E-2</v>
      </c>
      <c r="AR28">
        <f t="shared" si="10"/>
        <v>2.7204404145790752E-3</v>
      </c>
      <c r="AS28">
        <f t="shared" si="11"/>
        <v>2.564332740060864E-3</v>
      </c>
      <c r="AT28" t="str" cm="1">
        <f t="array" ref="AT28">_xlfn.IFS(Q28&gt;I28, "Significant increase", R28&lt;I28, "Significant decrease", AND(Q28&lt;=I28, I28&lt;=R28), "No significant change")</f>
        <v>Significant decrease</v>
      </c>
      <c r="AU28">
        <f>SUMIF($AM$2:AM28, "&gt;0")/SUMIF($AM$2:$AM$49, "&gt;0")</f>
        <v>0.94487175510206578</v>
      </c>
    </row>
    <row r="29" spans="1:47" x14ac:dyDescent="0.2">
      <c r="A29" t="str">
        <f>[1]summ_states!A29</f>
        <v>Virginia</v>
      </c>
      <c r="B29">
        <f>[1]summ_states!B29</f>
        <v>110591.492190473</v>
      </c>
      <c r="C29">
        <f>[1]summ_states!C29</f>
        <v>111.757451540933</v>
      </c>
      <c r="D29">
        <f>[1]summ_states!D29</f>
        <v>60.891241462106699</v>
      </c>
      <c r="E29">
        <f>[1]summ_states!E29</f>
        <v>172.444942108421</v>
      </c>
      <c r="F29">
        <f>[1]summ_states!F29</f>
        <v>170.85074763115401</v>
      </c>
      <c r="G29">
        <f>[1]summ_states!G29</f>
        <v>22.631464265653602</v>
      </c>
      <c r="H29">
        <f>[1]summ_states!H29</f>
        <v>11.6977089804572</v>
      </c>
      <c r="I29">
        <f>[1]summ_states!I29</f>
        <v>550.273555988726</v>
      </c>
      <c r="J29">
        <f>[1]summ_states!J29</f>
        <v>108.65820064341101</v>
      </c>
      <c r="K29">
        <f>[1]summ_states!K29</f>
        <v>30.530158377165101</v>
      </c>
      <c r="L29">
        <f>[1]summ_states!L29</f>
        <v>14.5486752179691</v>
      </c>
      <c r="M29">
        <f>[1]summ_states!M29</f>
        <v>174.47256345483501</v>
      </c>
      <c r="N29">
        <f>[1]summ_states!N29</f>
        <v>23.370214611101801</v>
      </c>
      <c r="O29">
        <f>[1]summ_states!O29</f>
        <v>10.9977532284381</v>
      </c>
      <c r="P29">
        <f>[1]summ_states!P29</f>
        <v>362.57756553292103</v>
      </c>
      <c r="Q29">
        <f>[1]summ_states!Q29</f>
        <v>298.87629100248398</v>
      </c>
      <c r="R29">
        <f>[1]summ_states!R29</f>
        <v>428.03373907548701</v>
      </c>
      <c r="S29">
        <f>[1]summ_states!S29</f>
        <v>0.65890421516157505</v>
      </c>
      <c r="T29">
        <f>[1]summ_states!T29</f>
        <v>0.54314129354347396</v>
      </c>
      <c r="U29">
        <f>[1]summ_states!U29</f>
        <v>0.77785627605964103</v>
      </c>
      <c r="V29">
        <f>[1]summ_states!V29</f>
        <v>-187.695990455805</v>
      </c>
      <c r="W29">
        <f>[1]summ_states!W29</f>
        <v>-251.39726498624199</v>
      </c>
      <c r="X29">
        <f>[1]summ_states!X29</f>
        <v>-122.239816913239</v>
      </c>
      <c r="Y29">
        <f>[1]summ_states!Y29</f>
        <v>0.71368130664191798</v>
      </c>
      <c r="Z29">
        <f>[1]summ_states!Z29</f>
        <v>0.52269391041141799</v>
      </c>
      <c r="AA29">
        <f>[1]summ_states!AA29</f>
        <v>0.83130643080039401</v>
      </c>
      <c r="AB29">
        <f>[1]summ_states!AB29</f>
        <v>0.55991856906829196</v>
      </c>
      <c r="AC29">
        <f>[1]summ_states!AC29</f>
        <v>0.34564732433191298</v>
      </c>
      <c r="AD29">
        <f>[1]summ_states!AD29</f>
        <v>0.75047103750172495</v>
      </c>
      <c r="AE29">
        <f>[1]summ_states!AE29</f>
        <v>8535519</v>
      </c>
      <c r="AF29">
        <f>[1]summ_states!AF29</f>
        <v>4.2478678277550698E-5</v>
      </c>
      <c r="AG29" t="str">
        <f t="shared" si="1"/>
        <v>363 (299, 428)</v>
      </c>
      <c r="AH29" t="str">
        <f t="shared" si="2"/>
        <v>0.66 (0.54, 0.78)</v>
      </c>
      <c r="AI29" t="str">
        <f t="shared" si="3"/>
        <v>0.56 (0.35, 0.75)</v>
      </c>
      <c r="AJ29" t="str">
        <f t="shared" si="4"/>
        <v>71 (52, 83)</v>
      </c>
      <c r="AK29">
        <f>SUM($I$2:I29)/SUM($I$2:$I$49)</f>
        <v>0.85513990759446346</v>
      </c>
      <c r="AL29">
        <f>SUM($P$2:P29)/SUM($P$2:$P$49)</f>
        <v>0.88745708373582821</v>
      </c>
      <c r="AM29">
        <f t="shared" si="5"/>
        <v>-187.69599045580497</v>
      </c>
      <c r="AN29">
        <f t="shared" si="6"/>
        <v>1.6512078334735388E-2</v>
      </c>
      <c r="AO29">
        <f t="shared" si="7"/>
        <v>0.16175669502162562</v>
      </c>
      <c r="AP29">
        <f t="shared" si="8"/>
        <v>0.84123409619466682</v>
      </c>
      <c r="AQ29">
        <f t="shared" si="9"/>
        <v>-1.9296181100543004E-2</v>
      </c>
      <c r="AR29">
        <f t="shared" si="10"/>
        <v>-3.9358877280979854E-3</v>
      </c>
      <c r="AS29">
        <f t="shared" si="11"/>
        <v>3.7291992776154292E-3</v>
      </c>
      <c r="AT29" t="str" cm="1">
        <f t="array" ref="AT29">_xlfn.IFS(Q29&gt;I29, "Significant increase", R29&lt;I29, "Significant decrease", AND(Q29&lt;=I29, I29&lt;=R29), "No significant change")</f>
        <v>Significant decrease</v>
      </c>
      <c r="AU29">
        <f>SUMIF($AM$2:AM29, "&gt;0")/SUMIF($AM$2:$AM$49, "&gt;0")</f>
        <v>0.94487175510206578</v>
      </c>
    </row>
    <row r="30" spans="1:47" x14ac:dyDescent="0.2">
      <c r="A30" t="str">
        <f>[1]summ_states!A30</f>
        <v>Missouri</v>
      </c>
      <c r="B30">
        <f>[1]summ_states!B30</f>
        <v>180714.91526503899</v>
      </c>
      <c r="C30">
        <f>[1]summ_states!C30</f>
        <v>291.549561469124</v>
      </c>
      <c r="D30">
        <f>[1]summ_states!D30</f>
        <v>16.245706975907101</v>
      </c>
      <c r="E30">
        <f>[1]summ_states!E30</f>
        <v>0.31061001563861801</v>
      </c>
      <c r="F30">
        <f>[1]summ_states!F30</f>
        <v>81.964799786707999</v>
      </c>
      <c r="G30">
        <f>[1]summ_states!G30</f>
        <v>10.388743200238901</v>
      </c>
      <c r="H30">
        <f>[1]summ_states!H30</f>
        <v>38.5931103716607</v>
      </c>
      <c r="I30">
        <f>[1]summ_states!I30</f>
        <v>439.05253181927702</v>
      </c>
      <c r="J30">
        <f>[1]summ_states!J30</f>
        <v>262.760395502824</v>
      </c>
      <c r="K30">
        <f>[1]summ_states!K30</f>
        <v>13.454786344068999</v>
      </c>
      <c r="L30">
        <f>[1]summ_states!L30</f>
        <v>0.26566521922436198</v>
      </c>
      <c r="M30">
        <f>[1]summ_states!M30</f>
        <v>50.936730295404402</v>
      </c>
      <c r="N30">
        <f>[1]summ_states!N30</f>
        <v>8.4398658897766108</v>
      </c>
      <c r="O30">
        <f>[1]summ_states!O30</f>
        <v>23.371503818677201</v>
      </c>
      <c r="P30">
        <f>[1]summ_states!P30</f>
        <v>359.22894706997602</v>
      </c>
      <c r="Q30">
        <f>[1]summ_states!Q30</f>
        <v>327.89697008001201</v>
      </c>
      <c r="R30">
        <f>[1]summ_states!R30</f>
        <v>394.482610863969</v>
      </c>
      <c r="S30">
        <f>[1]summ_states!S30</f>
        <v>0.81819126650166296</v>
      </c>
      <c r="T30">
        <f>[1]summ_states!T30</f>
        <v>0.74682855994776698</v>
      </c>
      <c r="U30">
        <f>[1]summ_states!U30</f>
        <v>0.89848613155554202</v>
      </c>
      <c r="V30">
        <f>[1]summ_states!V30</f>
        <v>-79.823584749301105</v>
      </c>
      <c r="W30">
        <f>[1]summ_states!W30</f>
        <v>-111.155561739265</v>
      </c>
      <c r="X30">
        <f>[1]summ_states!X30</f>
        <v>-44.569920955308199</v>
      </c>
      <c r="Y30">
        <f>[1]summ_states!Y30</f>
        <v>0.67278205490092302</v>
      </c>
      <c r="Z30">
        <f>[1]summ_states!Z30</f>
        <v>0.397205259322648</v>
      </c>
      <c r="AA30">
        <f>[1]summ_states!AA30</f>
        <v>0.82659931817990595</v>
      </c>
      <c r="AB30">
        <f>[1]summ_states!AB30</f>
        <v>0.55218643923706401</v>
      </c>
      <c r="AC30">
        <f>[1]summ_states!AC30</f>
        <v>0.29132612465767699</v>
      </c>
      <c r="AD30">
        <f>[1]summ_states!AD30</f>
        <v>0.69352950574377703</v>
      </c>
      <c r="AE30">
        <f>[1]summ_states!AE30</f>
        <v>6137428</v>
      </c>
      <c r="AF30">
        <f>[1]summ_states!AF30</f>
        <v>5.8530861310304E-5</v>
      </c>
      <c r="AG30" t="str">
        <f t="shared" si="1"/>
        <v>359 (328, 394)</v>
      </c>
      <c r="AH30" t="str">
        <f t="shared" si="2"/>
        <v>0.82 (0.75, 0.90)</v>
      </c>
      <c r="AI30" t="str">
        <f t="shared" si="3"/>
        <v>0.55 (0.29, 0.69)</v>
      </c>
      <c r="AJ30" t="str">
        <f t="shared" si="4"/>
        <v>67 (40, 83)</v>
      </c>
      <c r="AK30">
        <f>SUM($I$2:I30)/SUM($I$2:$I$49)</f>
        <v>0.87066091959478109</v>
      </c>
      <c r="AL30">
        <f>SUM($P$2:P30)/SUM($P$2:$P$49)</f>
        <v>0.8991224681471639</v>
      </c>
      <c r="AM30">
        <f t="shared" si="5"/>
        <v>-79.823584749301006</v>
      </c>
      <c r="AN30">
        <f t="shared" si="6"/>
        <v>0.36065989840868556</v>
      </c>
      <c r="AO30">
        <f t="shared" si="7"/>
        <v>3.4963609321774301E-2</v>
      </c>
      <c r="AP30">
        <f t="shared" si="8"/>
        <v>5.6305159127358778E-4</v>
      </c>
      <c r="AQ30">
        <f t="shared" si="9"/>
        <v>0.38870804397913616</v>
      </c>
      <c r="AR30">
        <f t="shared" si="10"/>
        <v>2.4414805681592194E-2</v>
      </c>
      <c r="AS30">
        <f t="shared" si="11"/>
        <v>0.19069059101754748</v>
      </c>
      <c r="AT30" t="str" cm="1">
        <f t="array" ref="AT30">_xlfn.IFS(Q30&gt;I30, "Significant increase", R30&lt;I30, "Significant decrease", AND(Q30&lt;=I30, I30&lt;=R30), "No significant change")</f>
        <v>Significant decrease</v>
      </c>
      <c r="AU30">
        <f>SUMIF($AM$2:AM30, "&gt;0")/SUMIF($AM$2:$AM$49, "&gt;0")</f>
        <v>0.94487175510206578</v>
      </c>
    </row>
    <row r="31" spans="1:47" x14ac:dyDescent="0.2">
      <c r="A31" t="str">
        <f>[1]summ_states!A31</f>
        <v>Tennessee</v>
      </c>
      <c r="B31">
        <f>[1]summ_states!B31</f>
        <v>109280.640841987</v>
      </c>
      <c r="C31">
        <f>[1]summ_states!C31</f>
        <v>135.68968579009999</v>
      </c>
      <c r="D31">
        <f>[1]summ_states!D31</f>
        <v>38.3612740690157</v>
      </c>
      <c r="E31">
        <f>[1]summ_states!E31</f>
        <v>2.9548167818031899</v>
      </c>
      <c r="F31">
        <f>[1]summ_states!F31</f>
        <v>155.77497983639199</v>
      </c>
      <c r="G31">
        <f>[1]summ_states!G31</f>
        <v>22.561621809731399</v>
      </c>
      <c r="H31">
        <f>[1]summ_states!H31</f>
        <v>8.4218013531550895</v>
      </c>
      <c r="I31">
        <f>[1]summ_states!I31</f>
        <v>363.76417964019799</v>
      </c>
      <c r="J31">
        <f>[1]summ_states!J31</f>
        <v>122.423858884084</v>
      </c>
      <c r="K31">
        <f>[1]summ_states!K31</f>
        <v>39.8663761428379</v>
      </c>
      <c r="L31">
        <f>[1]summ_states!L31</f>
        <v>2.3014753229421898</v>
      </c>
      <c r="M31">
        <f>[1]summ_states!M31</f>
        <v>129.63710401088599</v>
      </c>
      <c r="N31">
        <f>[1]summ_states!N31</f>
        <v>19.602011843363702</v>
      </c>
      <c r="O31">
        <f>[1]summ_states!O31</f>
        <v>7.5148223040059401</v>
      </c>
      <c r="P31">
        <f>[1]summ_states!P31</f>
        <v>321.34564850812097</v>
      </c>
      <c r="Q31">
        <f>[1]summ_states!Q31</f>
        <v>292.21350509595197</v>
      </c>
      <c r="R31">
        <f>[1]summ_states!R31</f>
        <v>349.12690970324701</v>
      </c>
      <c r="S31">
        <f>[1]summ_states!S31</f>
        <v>0.88339002709383196</v>
      </c>
      <c r="T31">
        <f>[1]summ_states!T31</f>
        <v>0.80330478219428403</v>
      </c>
      <c r="U31">
        <f>[1]summ_states!U31</f>
        <v>0.95976165121197698</v>
      </c>
      <c r="V31">
        <f>[1]summ_states!V31</f>
        <v>-42.418531132077703</v>
      </c>
      <c r="W31">
        <f>[1]summ_states!W31</f>
        <v>-71.550674544246107</v>
      </c>
      <c r="X31">
        <f>[1]summ_states!X31</f>
        <v>-14.637269936951</v>
      </c>
      <c r="Y31">
        <f>[1]summ_states!Y31</f>
        <v>0.83819579156234603</v>
      </c>
      <c r="Z31">
        <f>[1]summ_states!Z31</f>
        <v>0.56501302975811396</v>
      </c>
      <c r="AA31">
        <f>[1]summ_states!AA31</f>
        <v>0.95749040264943597</v>
      </c>
      <c r="AB31">
        <f>[1]summ_states!AB31</f>
        <v>0.59701712718889599</v>
      </c>
      <c r="AC31">
        <f>[1]summ_states!AC31</f>
        <v>0.33454921775479302</v>
      </c>
      <c r="AD31">
        <f>[1]summ_states!AD31</f>
        <v>0.77436443849139902</v>
      </c>
      <c r="AE31">
        <f>[1]summ_states!AE31</f>
        <v>6829174</v>
      </c>
      <c r="AF31">
        <f>[1]summ_states!AF31</f>
        <v>4.7054833938646302E-5</v>
      </c>
      <c r="AG31" t="str">
        <f t="shared" si="1"/>
        <v>321 (292, 349)</v>
      </c>
      <c r="AH31" t="str">
        <f t="shared" si="2"/>
        <v>0.88 (0.80, 0.96)</v>
      </c>
      <c r="AI31" t="str">
        <f t="shared" si="3"/>
        <v>0.60 (0.33, 0.77)</v>
      </c>
      <c r="AJ31" t="str">
        <f t="shared" si="4"/>
        <v>84 (57, 96)</v>
      </c>
      <c r="AK31">
        <f>SUM($I$2:I31)/SUM($I$2:$I$49)</f>
        <v>0.88352040174851398</v>
      </c>
      <c r="AL31">
        <f>SUM($P$2:P31)/SUM($P$2:$P$49)</f>
        <v>0.90955765314361958</v>
      </c>
      <c r="AM31">
        <f t="shared" si="5"/>
        <v>-42.418531132077021</v>
      </c>
      <c r="AN31">
        <f t="shared" si="6"/>
        <v>0.31273659299306406</v>
      </c>
      <c r="AO31">
        <f t="shared" si="7"/>
        <v>-3.5482182754886529E-2</v>
      </c>
      <c r="AP31">
        <f t="shared" si="8"/>
        <v>1.5402265034277466E-2</v>
      </c>
      <c r="AQ31">
        <f t="shared" si="9"/>
        <v>0.61619002657403332</v>
      </c>
      <c r="AR31">
        <f t="shared" si="10"/>
        <v>6.9771627809375777E-2</v>
      </c>
      <c r="AS31">
        <f t="shared" si="11"/>
        <v>2.1381670344150346E-2</v>
      </c>
      <c r="AT31" t="str" cm="1">
        <f t="array" ref="AT31">_xlfn.IFS(Q31&gt;I31, "Significant increase", R31&lt;I31, "Significant decrease", AND(Q31&lt;=I31, I31&lt;=R31), "No significant change")</f>
        <v>Significant decrease</v>
      </c>
      <c r="AU31">
        <f>SUMIF($AM$2:AM31, "&gt;0")/SUMIF($AM$2:$AM$49, "&gt;0")</f>
        <v>0.94487175510206578</v>
      </c>
    </row>
    <row r="32" spans="1:47" x14ac:dyDescent="0.2">
      <c r="A32" t="str">
        <f>[1]summ_states!A32</f>
        <v>Montana</v>
      </c>
      <c r="B32">
        <f>[1]summ_states!B32</f>
        <v>380284.42003316601</v>
      </c>
      <c r="C32">
        <f>[1]summ_states!C32</f>
        <v>211.697778507473</v>
      </c>
      <c r="D32">
        <f>[1]summ_states!D32</f>
        <v>69.6111359522518</v>
      </c>
      <c r="E32">
        <f>[1]summ_states!E32</f>
        <v>19.9421599641929</v>
      </c>
      <c r="F32">
        <f>[1]summ_states!F32</f>
        <v>18.708288329804699</v>
      </c>
      <c r="G32">
        <f>[1]summ_states!G32</f>
        <v>0.67631429110840702</v>
      </c>
      <c r="H32">
        <f>[1]summ_states!H32</f>
        <v>2.7477255780448102</v>
      </c>
      <c r="I32">
        <f>[1]summ_states!I32</f>
        <v>323.38340262287602</v>
      </c>
      <c r="J32">
        <f>[1]summ_states!J32</f>
        <v>211.16681703681999</v>
      </c>
      <c r="K32">
        <f>[1]summ_states!K32</f>
        <v>63.120888345500397</v>
      </c>
      <c r="L32">
        <f>[1]summ_states!L32</f>
        <v>9.5754234124432802</v>
      </c>
      <c r="M32">
        <f>[1]summ_states!M32</f>
        <v>18.914595936596498</v>
      </c>
      <c r="N32">
        <f>[1]summ_states!N32</f>
        <v>0.67902947177984496</v>
      </c>
      <c r="O32">
        <f>[1]summ_states!O32</f>
        <v>2.72139827198236</v>
      </c>
      <c r="P32">
        <f>[1]summ_states!P32</f>
        <v>306.17815247512198</v>
      </c>
      <c r="Q32">
        <f>[1]summ_states!Q32</f>
        <v>291.89210677394101</v>
      </c>
      <c r="R32">
        <f>[1]summ_states!R32</f>
        <v>322.09122182785302</v>
      </c>
      <c r="S32">
        <f>[1]summ_states!S32</f>
        <v>0.94679612494578602</v>
      </c>
      <c r="T32">
        <f>[1]summ_states!T32</f>
        <v>0.90261931937904805</v>
      </c>
      <c r="U32">
        <f>[1]summ_states!U32</f>
        <v>0.99600418331756602</v>
      </c>
      <c r="V32">
        <f>[1]summ_states!V32</f>
        <v>-17.205250147753802</v>
      </c>
      <c r="W32">
        <f>[1]summ_states!W32</f>
        <v>-31.491295848934801</v>
      </c>
      <c r="X32">
        <f>[1]summ_states!X32</f>
        <v>-1.29218079502271</v>
      </c>
      <c r="Y32">
        <f>[1]summ_states!Y32</f>
        <v>0.104849548235964</v>
      </c>
      <c r="Z32">
        <f>[1]summ_states!Z32</f>
        <v>8.9238711383210795E-2</v>
      </c>
      <c r="AA32">
        <f>[1]summ_states!AA32</f>
        <v>0.13567594804852301</v>
      </c>
      <c r="AB32">
        <f>[1]summ_states!AB32</f>
        <v>0.31027968894030999</v>
      </c>
      <c r="AC32">
        <f>[1]summ_states!AC32</f>
        <v>0.218729069342181</v>
      </c>
      <c r="AD32">
        <f>[1]summ_states!AD32</f>
        <v>0.40143804005645201</v>
      </c>
      <c r="AE32">
        <f>[1]summ_states!AE32</f>
        <v>1068778</v>
      </c>
      <c r="AF32">
        <f>[1]summ_states!AF32</f>
        <v>2.8647497653874E-4</v>
      </c>
      <c r="AG32" t="str">
        <f t="shared" si="1"/>
        <v>306 (292, 322)</v>
      </c>
      <c r="AH32" t="str">
        <f t="shared" si="2"/>
        <v>0.95 (0.90, 1.00)</v>
      </c>
      <c r="AI32" t="str">
        <f t="shared" si="3"/>
        <v>0.31 (0.22, 0.40)</v>
      </c>
      <c r="AJ32" t="str">
        <f t="shared" si="4"/>
        <v>10 (9, 14)</v>
      </c>
      <c r="AK32">
        <f>SUM($I$2:I32)/SUM($I$2:$I$49)</f>
        <v>0.89495237698850461</v>
      </c>
      <c r="AL32">
        <f>SUM($P$2:P32)/SUM($P$2:$P$49)</f>
        <v>0.91950029801148736</v>
      </c>
      <c r="AM32">
        <f t="shared" si="5"/>
        <v>-17.205250147754043</v>
      </c>
      <c r="AN32">
        <f t="shared" si="6"/>
        <v>3.0860433070909025E-2</v>
      </c>
      <c r="AO32">
        <f t="shared" si="7"/>
        <v>0.37722483259556872</v>
      </c>
      <c r="AP32">
        <f t="shared" si="8"/>
        <v>0.60253332341714794</v>
      </c>
      <c r="AQ32">
        <f t="shared" si="9"/>
        <v>-1.1990968164954633E-2</v>
      </c>
      <c r="AR32">
        <f t="shared" si="10"/>
        <v>-1.5781117089962111E-4</v>
      </c>
      <c r="AS32">
        <f t="shared" si="11"/>
        <v>1.5301902521822389E-3</v>
      </c>
      <c r="AT32" t="str" cm="1">
        <f t="array" ref="AT32">_xlfn.IFS(Q32&gt;I32, "Significant increase", R32&lt;I32, "Significant decrease", AND(Q32&lt;=I32, I32&lt;=R32), "No significant change")</f>
        <v>Significant decrease</v>
      </c>
      <c r="AU32">
        <f>SUMIF($AM$2:AM32, "&gt;0")/SUMIF($AM$2:$AM$49, "&gt;0")</f>
        <v>0.94487175510206578</v>
      </c>
    </row>
    <row r="33" spans="1:47" x14ac:dyDescent="0.2">
      <c r="A33" t="str">
        <f>[1]summ_states!A33</f>
        <v>North Dakota</v>
      </c>
      <c r="B33">
        <f>[1]summ_states!B33</f>
        <v>182822.71916501701</v>
      </c>
      <c r="C33">
        <f>[1]summ_states!C33</f>
        <v>123.00922562189299</v>
      </c>
      <c r="D33">
        <f>[1]summ_states!D33</f>
        <v>136.81515190106799</v>
      </c>
      <c r="E33">
        <f>[1]summ_states!E33</f>
        <v>5.57440118321162</v>
      </c>
      <c r="F33">
        <f>[1]summ_states!F33</f>
        <v>24.682432009097401</v>
      </c>
      <c r="G33">
        <f>[1]summ_states!G33</f>
        <v>1.5245160782212599</v>
      </c>
      <c r="H33">
        <f>[1]summ_states!H33</f>
        <v>2.3636492117863401</v>
      </c>
      <c r="I33">
        <f>[1]summ_states!I33</f>
        <v>293.96937600527798</v>
      </c>
      <c r="J33">
        <f>[1]summ_states!J33</f>
        <v>123.976032354243</v>
      </c>
      <c r="K33">
        <f>[1]summ_states!K33</f>
        <v>145.110179156725</v>
      </c>
      <c r="L33">
        <f>[1]summ_states!L33</f>
        <v>5.8221745723943599</v>
      </c>
      <c r="M33">
        <f>[1]summ_states!M33</f>
        <v>25.544527232114099</v>
      </c>
      <c r="N33">
        <f>[1]summ_states!N33</f>
        <v>1.5389237848497801</v>
      </c>
      <c r="O33">
        <f>[1]summ_states!O33</f>
        <v>2.3875691363570799</v>
      </c>
      <c r="P33">
        <f>[1]summ_states!P33</f>
        <v>304.37940623668402</v>
      </c>
      <c r="Q33">
        <f>[1]summ_states!Q33</f>
        <v>286.23333602059103</v>
      </c>
      <c r="R33">
        <f>[1]summ_states!R33</f>
        <v>319.522941905528</v>
      </c>
      <c r="S33">
        <f>[1]summ_states!S33</f>
        <v>1.0354119547174101</v>
      </c>
      <c r="T33">
        <f>[1]summ_states!T33</f>
        <v>0.97368419768816805</v>
      </c>
      <c r="U33">
        <f>[1]summ_states!U33</f>
        <v>1.0869259453059099</v>
      </c>
      <c r="V33">
        <f>[1]summ_states!V33</f>
        <v>10.4100302314052</v>
      </c>
      <c r="W33">
        <f>[1]summ_states!W33</f>
        <v>-7.7360399846874603</v>
      </c>
      <c r="X33">
        <f>[1]summ_states!X33</f>
        <v>25.553565900249598</v>
      </c>
      <c r="Y33">
        <f>[1]summ_states!Y33</f>
        <v>0.41035972644720697</v>
      </c>
      <c r="Z33">
        <f>[1]summ_states!Z33</f>
        <v>0.32880935682085799</v>
      </c>
      <c r="AA33">
        <f>[1]summ_states!AA33</f>
        <v>0.46688677106489002</v>
      </c>
      <c r="AB33">
        <f>[1]summ_states!AB33</f>
        <v>0.58784618000712496</v>
      </c>
      <c r="AC33">
        <f>[1]summ_states!AC33</f>
        <v>0.40601587916872101</v>
      </c>
      <c r="AD33">
        <f>[1]summ_states!AD33</f>
        <v>0.70396738054584695</v>
      </c>
      <c r="AE33">
        <f>[1]summ_states!AE33</f>
        <v>762062</v>
      </c>
      <c r="AF33">
        <f>[1]summ_states!AF33</f>
        <v>3.9941554130331101E-4</v>
      </c>
      <c r="AG33" t="str">
        <f t="shared" si="1"/>
        <v>304 (286, 320)</v>
      </c>
      <c r="AH33" t="str">
        <f t="shared" si="2"/>
        <v>1.04 (0.97, 1.09)</v>
      </c>
      <c r="AI33" t="str">
        <f t="shared" si="3"/>
        <v>0.59 (0.41, 0.70)</v>
      </c>
      <c r="AJ33" t="str">
        <f t="shared" si="4"/>
        <v>41 (33, 47)</v>
      </c>
      <c r="AK33">
        <f>SUM($I$2:I33)/SUM($I$2:$I$49)</f>
        <v>0.90534453255539693</v>
      </c>
      <c r="AL33">
        <f>SUM($P$2:P33)/SUM($P$2:$P$49)</f>
        <v>0.92938453147765443</v>
      </c>
      <c r="AM33">
        <f t="shared" si="5"/>
        <v>10.41003023140604</v>
      </c>
      <c r="AN33">
        <f t="shared" si="6"/>
        <v>9.2872615243061174E-2</v>
      </c>
      <c r="AO33">
        <f t="shared" si="7"/>
        <v>0.79683027534653272</v>
      </c>
      <c r="AP33">
        <f t="shared" si="8"/>
        <v>2.3801409186616176E-2</v>
      </c>
      <c r="AQ33">
        <f t="shared" si="9"/>
        <v>8.2813901963112627E-2</v>
      </c>
      <c r="AR33">
        <f t="shared" si="10"/>
        <v>1.3840215934295332E-3</v>
      </c>
      <c r="AS33">
        <f t="shared" si="11"/>
        <v>2.2977766672161721E-3</v>
      </c>
      <c r="AT33" t="str" cm="1">
        <f t="array" ref="AT33">_xlfn.IFS(Q33&gt;I33, "Significant increase", R33&lt;I33, "Significant decrease", AND(Q33&lt;=I33, I33&lt;=R33), "No significant change")</f>
        <v>No significant change</v>
      </c>
      <c r="AU33">
        <f>SUMIF($AM$2:AM33, "&gt;0")/SUMIF($AM$2:$AM$49, "&gt;0")</f>
        <v>0.94707703020592449</v>
      </c>
    </row>
    <row r="34" spans="1:47" x14ac:dyDescent="0.2">
      <c r="A34" t="str">
        <f>[1]summ_states!A34</f>
        <v>Washington</v>
      </c>
      <c r="B34">
        <f>[1]summ_states!B34</f>
        <v>183739.45101275199</v>
      </c>
      <c r="C34">
        <f>[1]summ_states!C34</f>
        <v>142.85004699999101</v>
      </c>
      <c r="D34">
        <f>[1]summ_states!D34</f>
        <v>19.690198795648602</v>
      </c>
      <c r="E34">
        <f>[1]summ_states!E34</f>
        <v>0</v>
      </c>
      <c r="F34">
        <f>[1]summ_states!F34</f>
        <v>83.960624385249005</v>
      </c>
      <c r="G34">
        <f>[1]summ_states!G34</f>
        <v>13.288864229403099</v>
      </c>
      <c r="H34">
        <f>[1]summ_states!H34</f>
        <v>13.1823846045236</v>
      </c>
      <c r="I34">
        <f>[1]summ_states!I34</f>
        <v>272.97211901481597</v>
      </c>
      <c r="J34">
        <f>[1]summ_states!J34</f>
        <v>150.663346394277</v>
      </c>
      <c r="K34">
        <f>[1]summ_states!K34</f>
        <v>20.4558594651423</v>
      </c>
      <c r="L34">
        <f>[1]summ_states!L34</f>
        <v>0</v>
      </c>
      <c r="M34">
        <f>[1]summ_states!M34</f>
        <v>100.46563022365299</v>
      </c>
      <c r="N34">
        <f>[1]summ_states!N34</f>
        <v>14.0816811143997</v>
      </c>
      <c r="O34">
        <f>[1]summ_states!O34</f>
        <v>13.242422169646201</v>
      </c>
      <c r="P34">
        <f>[1]summ_states!P34</f>
        <v>298.90893936711899</v>
      </c>
      <c r="Q34">
        <f>[1]summ_states!Q34</f>
        <v>267.86275571243903</v>
      </c>
      <c r="R34">
        <f>[1]summ_states!R34</f>
        <v>352.778350472574</v>
      </c>
      <c r="S34">
        <f>[1]summ_states!S34</f>
        <v>1.0950163718035</v>
      </c>
      <c r="T34">
        <f>[1]summ_states!T34</f>
        <v>0.98128247192124496</v>
      </c>
      <c r="U34">
        <f>[1]summ_states!U34</f>
        <v>1.2923603763849001</v>
      </c>
      <c r="V34">
        <f>[1]summ_states!V34</f>
        <v>25.936820352303201</v>
      </c>
      <c r="W34">
        <f>[1]summ_states!W34</f>
        <v>-5.1093633023769396</v>
      </c>
      <c r="X34">
        <f>[1]summ_states!X34</f>
        <v>79.806231457757605</v>
      </c>
      <c r="Y34">
        <f>[1]summ_states!Y34</f>
        <v>0.189760390494635</v>
      </c>
      <c r="Z34">
        <f>[1]summ_states!Z34</f>
        <v>0.111142003119457</v>
      </c>
      <c r="AA34">
        <f>[1]summ_states!AA34</f>
        <v>0.23965116529022901</v>
      </c>
      <c r="AB34">
        <f>[1]summ_states!AB34</f>
        <v>9.5317644870197796E-2</v>
      </c>
      <c r="AC34">
        <f>[1]summ_states!AC34</f>
        <v>3.9592953659163703E-2</v>
      </c>
      <c r="AD34">
        <f>[1]summ_states!AD34</f>
        <v>0.144617436412664</v>
      </c>
      <c r="AE34">
        <f>[1]summ_states!AE34</f>
        <v>7614893</v>
      </c>
      <c r="AF34">
        <f>[1]summ_states!AF34</f>
        <v>3.9253202818098598E-5</v>
      </c>
      <c r="AG34" t="str">
        <f t="shared" si="1"/>
        <v>299 (268, 353)</v>
      </c>
      <c r="AH34" t="str">
        <f t="shared" si="2"/>
        <v>1.10 (0.98, 1.29)</v>
      </c>
      <c r="AI34" t="str">
        <f t="shared" si="3"/>
        <v>0.10 (0.04, 0.14)</v>
      </c>
      <c r="AJ34" t="str">
        <f t="shared" si="4"/>
        <v>19 (11, 24)</v>
      </c>
      <c r="AK34">
        <f>SUM($I$2:I34)/SUM($I$2:$I$49)</f>
        <v>0.91499441093652201</v>
      </c>
      <c r="AL34">
        <f>SUM($P$2:P34)/SUM($P$2:$P$49)</f>
        <v>0.93909112029835662</v>
      </c>
      <c r="AM34">
        <f t="shared" si="5"/>
        <v>25.936820352303016</v>
      </c>
      <c r="AN34">
        <f t="shared" si="6"/>
        <v>0.30124353286782984</v>
      </c>
      <c r="AO34">
        <f t="shared" si="7"/>
        <v>2.9520221025308244E-2</v>
      </c>
      <c r="AP34">
        <f t="shared" si="8"/>
        <v>0</v>
      </c>
      <c r="AQ34">
        <f t="shared" si="9"/>
        <v>0.63635424906424409</v>
      </c>
      <c r="AR34">
        <f t="shared" si="10"/>
        <v>3.0567235082314313E-2</v>
      </c>
      <c r="AS34">
        <f t="shared" si="11"/>
        <v>2.3147619602982552E-3</v>
      </c>
      <c r="AT34" t="str" cm="1">
        <f t="array" ref="AT34">_xlfn.IFS(Q34&gt;I34, "Significant increase", R34&lt;I34, "Significant decrease", AND(Q34&lt;=I34, I34&lt;=R34), "No significant change")</f>
        <v>No significant change</v>
      </c>
      <c r="AU34">
        <f>SUMIF($AM$2:AM34, "&gt;0")/SUMIF($AM$2:$AM$49, "&gt;0")</f>
        <v>0.95257152185721916</v>
      </c>
    </row>
    <row r="35" spans="1:47" x14ac:dyDescent="0.2">
      <c r="A35" t="str">
        <f>[1]summ_states!A35</f>
        <v>Utah</v>
      </c>
      <c r="B35">
        <f>[1]summ_states!B35</f>
        <v>219962.34016571101</v>
      </c>
      <c r="C35">
        <f>[1]summ_states!C35</f>
        <v>102.03247842090801</v>
      </c>
      <c r="D35">
        <f>[1]summ_states!D35</f>
        <v>134.03998660199301</v>
      </c>
      <c r="E35">
        <f>[1]summ_states!E35</f>
        <v>118.806618454689</v>
      </c>
      <c r="F35">
        <f>[1]summ_states!F35</f>
        <v>50.532958469674398</v>
      </c>
      <c r="G35">
        <f>[1]summ_states!G35</f>
        <v>0.25629743297142099</v>
      </c>
      <c r="H35">
        <f>[1]summ_states!H35</f>
        <v>2.6200244965522801</v>
      </c>
      <c r="I35">
        <f>[1]summ_states!I35</f>
        <v>408.28836387678803</v>
      </c>
      <c r="J35">
        <f>[1]summ_states!J35</f>
        <v>105.584345177188</v>
      </c>
      <c r="K35">
        <f>[1]summ_states!K35</f>
        <v>45.876414894317797</v>
      </c>
      <c r="L35">
        <f>[1]summ_states!L35</f>
        <v>75.655172380837797</v>
      </c>
      <c r="M35">
        <f>[1]summ_states!M35</f>
        <v>49.702168309636598</v>
      </c>
      <c r="N35">
        <f>[1]summ_states!N35</f>
        <v>0.24352347088367099</v>
      </c>
      <c r="O35">
        <f>[1]summ_states!O35</f>
        <v>2.5719317697087498</v>
      </c>
      <c r="P35">
        <f>[1]summ_states!P35</f>
        <v>279.63355600257302</v>
      </c>
      <c r="Q35">
        <f>[1]summ_states!Q35</f>
        <v>248.300381970632</v>
      </c>
      <c r="R35">
        <f>[1]summ_states!R35</f>
        <v>336.46804320607401</v>
      </c>
      <c r="S35">
        <f>[1]summ_states!S35</f>
        <v>0.68489229853966604</v>
      </c>
      <c r="T35">
        <f>[1]summ_states!T35</f>
        <v>0.60814954316347603</v>
      </c>
      <c r="U35">
        <f>[1]summ_states!U35</f>
        <v>0.82409412801098603</v>
      </c>
      <c r="V35">
        <f>[1]summ_states!V35</f>
        <v>-128.65480787421501</v>
      </c>
      <c r="W35">
        <f>[1]summ_states!W35</f>
        <v>-159.98798190615599</v>
      </c>
      <c r="X35">
        <f>[1]summ_states!X35</f>
        <v>-71.820320670713997</v>
      </c>
      <c r="Y35">
        <f>[1]summ_states!Y35</f>
        <v>0.61950177045530797</v>
      </c>
      <c r="Z35">
        <f>[1]summ_states!Z35</f>
        <v>0.54690005982636702</v>
      </c>
      <c r="AA35">
        <f>[1]summ_states!AA35</f>
        <v>0.69694628123887903</v>
      </c>
      <c r="AB35">
        <f>[1]summ_states!AB35</f>
        <v>0.73631973885097801</v>
      </c>
      <c r="AC35">
        <f>[1]summ_states!AC35</f>
        <v>0.56858776973955105</v>
      </c>
      <c r="AD35">
        <f>[1]summ_states!AD35</f>
        <v>0.86939358706749403</v>
      </c>
      <c r="AE35">
        <f>[1]summ_states!AE35</f>
        <v>3205958</v>
      </c>
      <c r="AF35">
        <f>[1]summ_states!AF35</f>
        <v>8.7223087764273105E-5</v>
      </c>
      <c r="AG35" t="str">
        <f t="shared" si="1"/>
        <v>280 (248, 336)</v>
      </c>
      <c r="AH35" t="str">
        <f t="shared" si="2"/>
        <v>0.68 (0.61, 0.82)</v>
      </c>
      <c r="AI35" t="str">
        <f t="shared" si="3"/>
        <v>0.74 (0.57, 0.87)</v>
      </c>
      <c r="AJ35" t="str">
        <f t="shared" si="4"/>
        <v>62 (55, 70)</v>
      </c>
      <c r="AK35">
        <f>SUM($I$2:I35)/SUM($I$2:$I$49)</f>
        <v>0.92942787421496664</v>
      </c>
      <c r="AL35">
        <f>SUM($P$2:P35)/SUM($P$2:$P$49)</f>
        <v>0.94817177193204405</v>
      </c>
      <c r="AM35">
        <f t="shared" si="5"/>
        <v>-128.65480787421501</v>
      </c>
      <c r="AN35">
        <f t="shared" si="6"/>
        <v>-2.7607726558906601E-2</v>
      </c>
      <c r="AO35">
        <f t="shared" si="7"/>
        <v>0.6852722658749929</v>
      </c>
      <c r="AP35">
        <f t="shared" si="8"/>
        <v>0.33540484640138829</v>
      </c>
      <c r="AQ35">
        <f t="shared" si="9"/>
        <v>6.4575135104943653E-3</v>
      </c>
      <c r="AR35">
        <f t="shared" si="10"/>
        <v>9.9288649206479891E-5</v>
      </c>
      <c r="AS35">
        <f t="shared" si="11"/>
        <v>3.7381212282832233E-4</v>
      </c>
      <c r="AT35" t="str" cm="1">
        <f t="array" ref="AT35">_xlfn.IFS(Q35&gt;I35, "Significant increase", R35&lt;I35, "Significant decrease", AND(Q35&lt;=I35, I35&lt;=R35), "No significant change")</f>
        <v>Significant decrease</v>
      </c>
      <c r="AU35">
        <f>SUMIF($AM$2:AM35, "&gt;0")/SUMIF($AM$2:$AM$49, "&gt;0")</f>
        <v>0.95257152185721916</v>
      </c>
    </row>
    <row r="36" spans="1:47" x14ac:dyDescent="0.2">
      <c r="A36" t="str">
        <f>[1]summ_states!A36</f>
        <v>Oregon</v>
      </c>
      <c r="B36">
        <f>[1]summ_states!B36</f>
        <v>254233.55982091901</v>
      </c>
      <c r="C36">
        <f>[1]summ_states!C36</f>
        <v>125.94276176210199</v>
      </c>
      <c r="D36">
        <f>[1]summ_states!D36</f>
        <v>17.8122883015841</v>
      </c>
      <c r="E36">
        <f>[1]summ_states!E36</f>
        <v>0</v>
      </c>
      <c r="F36">
        <f>[1]summ_states!F36</f>
        <v>87.146952457837202</v>
      </c>
      <c r="G36">
        <f>[1]summ_states!G36</f>
        <v>2.4810112788264802</v>
      </c>
      <c r="H36">
        <f>[1]summ_states!H36</f>
        <v>7.5047147888711603</v>
      </c>
      <c r="I36">
        <f>[1]summ_states!I36</f>
        <v>240.88772858922101</v>
      </c>
      <c r="J36">
        <f>[1]summ_states!J36</f>
        <v>132.57949204924401</v>
      </c>
      <c r="K36">
        <f>[1]summ_states!K36</f>
        <v>23.290625830165801</v>
      </c>
      <c r="L36">
        <f>[1]summ_states!L36</f>
        <v>0</v>
      </c>
      <c r="M36">
        <f>[1]summ_states!M36</f>
        <v>113.034428272032</v>
      </c>
      <c r="N36">
        <f>[1]summ_states!N36</f>
        <v>2.5392479512091701</v>
      </c>
      <c r="O36">
        <f>[1]summ_states!O36</f>
        <v>7.8757033283851801</v>
      </c>
      <c r="P36">
        <f>[1]summ_states!P36</f>
        <v>279.31949743103701</v>
      </c>
      <c r="Q36">
        <f>[1]summ_states!Q36</f>
        <v>255.790823530859</v>
      </c>
      <c r="R36">
        <f>[1]summ_states!R36</f>
        <v>318.77582811428402</v>
      </c>
      <c r="S36">
        <f>[1]summ_states!S36</f>
        <v>1.1595422442932</v>
      </c>
      <c r="T36">
        <f>[1]summ_states!T36</f>
        <v>1.0618673895466499</v>
      </c>
      <c r="U36">
        <f>[1]summ_states!U36</f>
        <v>1.32333776395012</v>
      </c>
      <c r="V36">
        <f>[1]summ_states!V36</f>
        <v>38.431768841816101</v>
      </c>
      <c r="W36">
        <f>[1]summ_states!W36</f>
        <v>14.9030949416385</v>
      </c>
      <c r="X36">
        <f>[1]summ_states!X36</f>
        <v>77.888099525062898</v>
      </c>
      <c r="Y36">
        <f>[1]summ_states!Y36</f>
        <v>0.11833042541415</v>
      </c>
      <c r="Z36">
        <f>[1]summ_states!Z36</f>
        <v>0.104939613622827</v>
      </c>
      <c r="AA36">
        <f>[1]summ_states!AA36</f>
        <v>0.14997097480423299</v>
      </c>
      <c r="AB36">
        <f>[1]summ_states!AB36</f>
        <v>7.9924583143222594E-2</v>
      </c>
      <c r="AC36">
        <f>[1]summ_states!AC36</f>
        <v>5.3365688988276198E-2</v>
      </c>
      <c r="AD36">
        <f>[1]summ_states!AD36</f>
        <v>0.11414748338752501</v>
      </c>
      <c r="AE36">
        <f>[1]summ_states!AE36</f>
        <v>4217737</v>
      </c>
      <c r="AF36">
        <f>[1]summ_states!AF36</f>
        <v>6.6224967898908206E-5</v>
      </c>
      <c r="AG36" t="str">
        <f t="shared" si="1"/>
        <v>279 (256, 319)</v>
      </c>
      <c r="AH36" t="str">
        <f t="shared" si="2"/>
        <v>1.16 (1.06, 1.32)</v>
      </c>
      <c r="AI36" t="str">
        <f t="shared" si="3"/>
        <v>0.08 (0.05, 0.11)</v>
      </c>
      <c r="AJ36" t="str">
        <f t="shared" si="4"/>
        <v>12 (10, 15)</v>
      </c>
      <c r="AK36">
        <f>SUM($I$2:I36)/SUM($I$2:$I$49)</f>
        <v>0.93794353249091411</v>
      </c>
      <c r="AL36">
        <f>SUM($P$2:P36)/SUM($P$2:$P$49)</f>
        <v>0.95724222501688239</v>
      </c>
      <c r="AM36">
        <f t="shared" si="5"/>
        <v>38.431768841815995</v>
      </c>
      <c r="AN36">
        <f t="shared" si="6"/>
        <v>0.1726886502273314</v>
      </c>
      <c r="AO36">
        <f t="shared" si="7"/>
        <v>0.14254710864676495</v>
      </c>
      <c r="AP36">
        <f t="shared" si="8"/>
        <v>0</v>
      </c>
      <c r="AQ36">
        <f t="shared" si="9"/>
        <v>0.67359574108459264</v>
      </c>
      <c r="AR36">
        <f t="shared" si="10"/>
        <v>1.515326359876651E-3</v>
      </c>
      <c r="AS36">
        <f t="shared" si="11"/>
        <v>9.6531736814143912E-3</v>
      </c>
      <c r="AT36" t="str" cm="1">
        <f t="array" ref="AT36">_xlfn.IFS(Q36&gt;I36, "Significant increase", R36&lt;I36, "Significant decrease", AND(Q36&lt;=I36, I36&lt;=R36), "No significant change")</f>
        <v>Significant increase</v>
      </c>
      <c r="AU36">
        <f>SUMIF($AM$2:AM36, "&gt;0")/SUMIF($AM$2:$AM$49, "&gt;0")</f>
        <v>0.9607129605600977</v>
      </c>
    </row>
    <row r="37" spans="1:47" x14ac:dyDescent="0.2">
      <c r="A37" t="str">
        <f>[1]summ_states!A37</f>
        <v>Arizona</v>
      </c>
      <c r="B37">
        <f>[1]summ_states!B37</f>
        <v>295655.10204535298</v>
      </c>
      <c r="C37">
        <f>[1]summ_states!C37</f>
        <v>141.91689153495</v>
      </c>
      <c r="D37">
        <f>[1]summ_states!D37</f>
        <v>41.2879515882221</v>
      </c>
      <c r="E37">
        <f>[1]summ_states!E37</f>
        <v>1.9149304026028899</v>
      </c>
      <c r="F37">
        <f>[1]summ_states!F37</f>
        <v>85.676915492899695</v>
      </c>
      <c r="G37">
        <f>[1]summ_states!G37</f>
        <v>4.2308811869520397</v>
      </c>
      <c r="H37">
        <f>[1]summ_states!H37</f>
        <v>3.505648933337</v>
      </c>
      <c r="I37">
        <f>[1]summ_states!I37</f>
        <v>278.533219138964</v>
      </c>
      <c r="J37">
        <f>[1]summ_states!J37</f>
        <v>141.51763667523301</v>
      </c>
      <c r="K37">
        <f>[1]summ_states!K37</f>
        <v>40.594010891190599</v>
      </c>
      <c r="L37">
        <f>[1]summ_states!L37</f>
        <v>1.9149304026028899</v>
      </c>
      <c r="M37">
        <f>[1]summ_states!M37</f>
        <v>70.590802051284399</v>
      </c>
      <c r="N37">
        <f>[1]summ_states!N37</f>
        <v>4.1287990139973996</v>
      </c>
      <c r="O37">
        <f>[1]summ_states!O37</f>
        <v>3.07867949043573</v>
      </c>
      <c r="P37">
        <f>[1]summ_states!P37</f>
        <v>261.824858524744</v>
      </c>
      <c r="Q37">
        <f>[1]summ_states!Q37</f>
        <v>257.204500684876</v>
      </c>
      <c r="R37">
        <f>[1]summ_states!R37</f>
        <v>265.626544242536</v>
      </c>
      <c r="S37">
        <f>[1]summ_states!S37</f>
        <v>0.94001304165488397</v>
      </c>
      <c r="T37">
        <f>[1]summ_states!T37</f>
        <v>0.92342486644852695</v>
      </c>
      <c r="U37">
        <f>[1]summ_states!U37</f>
        <v>0.95366199070858704</v>
      </c>
      <c r="V37">
        <f>[1]summ_states!V37</f>
        <v>-16.708360614219998</v>
      </c>
      <c r="W37">
        <f>[1]summ_states!W37</f>
        <v>-21.328718454087699</v>
      </c>
      <c r="X37">
        <f>[1]summ_states!X37</f>
        <v>-12.906674896428299</v>
      </c>
      <c r="Y37">
        <f>[1]summ_states!Y37</f>
        <v>0.65448528551930196</v>
      </c>
      <c r="Z37">
        <f>[1]summ_states!Z37</f>
        <v>0.62203612091455696</v>
      </c>
      <c r="AA37">
        <f>[1]summ_states!AA37</f>
        <v>0.67803595391155702</v>
      </c>
      <c r="AB37">
        <f>[1]summ_states!AB37</f>
        <v>0.79630342996350001</v>
      </c>
      <c r="AC37">
        <f>[1]summ_states!AC37</f>
        <v>0.73655282654099197</v>
      </c>
      <c r="AD37">
        <f>[1]summ_states!AD37</f>
        <v>0.84261455130358798</v>
      </c>
      <c r="AE37">
        <f>[1]summ_states!AE37</f>
        <v>7278717</v>
      </c>
      <c r="AF37">
        <f>[1]summ_states!AF37</f>
        <v>3.5971292540257303E-5</v>
      </c>
      <c r="AG37" t="str">
        <f t="shared" si="1"/>
        <v>262 (257, 266)</v>
      </c>
      <c r="AH37" t="str">
        <f t="shared" si="2"/>
        <v>0.94 (0.92, 0.95)</v>
      </c>
      <c r="AI37" t="str">
        <f t="shared" si="3"/>
        <v>0.80 (0.74, 0.84)</v>
      </c>
      <c r="AJ37" t="str">
        <f t="shared" si="4"/>
        <v>65 (62, 68)</v>
      </c>
      <c r="AK37">
        <f>SUM($I$2:I37)/SUM($I$2:$I$49)</f>
        <v>0.94779000215783427</v>
      </c>
      <c r="AL37">
        <f>SUM($P$2:P37)/SUM($P$2:$P$49)</f>
        <v>0.96574456773744211</v>
      </c>
      <c r="AM37">
        <f t="shared" si="5"/>
        <v>-16.708360614219998</v>
      </c>
      <c r="AN37">
        <f t="shared" si="6"/>
        <v>2.3895513685357968E-2</v>
      </c>
      <c r="AO37">
        <f t="shared" si="7"/>
        <v>4.1532542483007452E-2</v>
      </c>
      <c r="AP37">
        <f t="shared" si="8"/>
        <v>0</v>
      </c>
      <c r="AQ37">
        <f t="shared" si="9"/>
        <v>0.90290805842291588</v>
      </c>
      <c r="AR37">
        <f t="shared" si="10"/>
        <v>6.1096462610317984E-3</v>
      </c>
      <c r="AS37">
        <f t="shared" si="11"/>
        <v>2.5554239147668911E-2</v>
      </c>
      <c r="AT37" t="str" cm="1">
        <f t="array" ref="AT37">_xlfn.IFS(Q37&gt;I37, "Significant increase", R37&lt;I37, "Significant decrease", AND(Q37&lt;=I37, I37&lt;=R37), "No significant change")</f>
        <v>Significant decrease</v>
      </c>
      <c r="AU37">
        <f>SUMIF($AM$2:AM37, "&gt;0")/SUMIF($AM$2:$AM$49, "&gt;0")</f>
        <v>0.9607129605600977</v>
      </c>
    </row>
    <row r="38" spans="1:47" x14ac:dyDescent="0.2">
      <c r="A38" t="str">
        <f>[1]summ_states!A38</f>
        <v>South Carolina</v>
      </c>
      <c r="B38">
        <f>[1]summ_states!B38</f>
        <v>82629.414030485699</v>
      </c>
      <c r="C38">
        <f>[1]summ_states!C38</f>
        <v>42.391541003177203</v>
      </c>
      <c r="D38">
        <f>[1]summ_states!D38</f>
        <v>9.0953994423909599</v>
      </c>
      <c r="E38">
        <f>[1]summ_states!E38</f>
        <v>0</v>
      </c>
      <c r="F38">
        <f>[1]summ_states!F38</f>
        <v>102.311561583952</v>
      </c>
      <c r="G38">
        <f>[1]summ_states!G38</f>
        <v>15.5792608718703</v>
      </c>
      <c r="H38">
        <f>[1]summ_states!H38</f>
        <v>5.9213507621220698</v>
      </c>
      <c r="I38">
        <f>[1]summ_states!I38</f>
        <v>175.299113663512</v>
      </c>
      <c r="J38">
        <f>[1]summ_states!J38</f>
        <v>52.0720324365371</v>
      </c>
      <c r="K38">
        <f>[1]summ_states!K38</f>
        <v>11.855206320591799</v>
      </c>
      <c r="L38">
        <f>[1]summ_states!L38</f>
        <v>0</v>
      </c>
      <c r="M38">
        <f>[1]summ_states!M38</f>
        <v>159.090010902519</v>
      </c>
      <c r="N38">
        <f>[1]summ_states!N38</f>
        <v>22.193899912904801</v>
      </c>
      <c r="O38">
        <f>[1]summ_states!O38</f>
        <v>8.3935671660273208</v>
      </c>
      <c r="P38">
        <f>[1]summ_states!P38</f>
        <v>253.60471673858001</v>
      </c>
      <c r="Q38">
        <f>[1]summ_states!Q38</f>
        <v>195.25599283077199</v>
      </c>
      <c r="R38">
        <f>[1]summ_states!R38</f>
        <v>320.62765316493801</v>
      </c>
      <c r="S38">
        <f>[1]summ_states!S38</f>
        <v>1.4466970849914</v>
      </c>
      <c r="T38">
        <f>[1]summ_states!T38</f>
        <v>1.1138447237421101</v>
      </c>
      <c r="U38">
        <f>[1]summ_states!U38</f>
        <v>1.8290317986455</v>
      </c>
      <c r="V38">
        <f>[1]summ_states!V38</f>
        <v>78.305603075067495</v>
      </c>
      <c r="W38">
        <f>[1]summ_states!W38</f>
        <v>19.9568791672598</v>
      </c>
      <c r="X38">
        <f>[1]summ_states!X38</f>
        <v>145.32853950142501</v>
      </c>
      <c r="Y38">
        <f>[1]summ_states!Y38</f>
        <v>0.75335420277495502</v>
      </c>
      <c r="Z38">
        <f>[1]summ_states!Z38</f>
        <v>0.27929608234516901</v>
      </c>
      <c r="AA38">
        <f>[1]summ_states!AA38</f>
        <v>0.96230534705881599</v>
      </c>
      <c r="AB38">
        <f>[1]summ_states!AB38</f>
        <v>0.51233424585524401</v>
      </c>
      <c r="AC38">
        <f>[1]summ_states!AC38</f>
        <v>0.20198506585899401</v>
      </c>
      <c r="AD38">
        <f>[1]summ_states!AD38</f>
        <v>0.69943568950878898</v>
      </c>
      <c r="AE38">
        <f>[1]summ_states!AE38</f>
        <v>5148714</v>
      </c>
      <c r="AF38">
        <f>[1]summ_states!AF38</f>
        <v>4.9255933955271202E-5</v>
      </c>
      <c r="AG38" t="str">
        <f t="shared" si="1"/>
        <v>254 (195, 321)</v>
      </c>
      <c r="AH38" t="str">
        <f t="shared" si="2"/>
        <v>1.45 (1.11, 1.83)</v>
      </c>
      <c r="AI38" t="str">
        <f t="shared" si="3"/>
        <v>0.51 (0.20, 0.70)</v>
      </c>
      <c r="AJ38" t="str">
        <f t="shared" si="4"/>
        <v>75 (28, 96)</v>
      </c>
      <c r="AK38">
        <f>SUM($I$2:I38)/SUM($I$2:$I$49)</f>
        <v>0.95398702745579189</v>
      </c>
      <c r="AL38">
        <f>SUM($P$2:P38)/SUM($P$2:$P$49)</f>
        <v>0.97397997452582419</v>
      </c>
      <c r="AM38">
        <f t="shared" si="5"/>
        <v>78.305603075068007</v>
      </c>
      <c r="AN38">
        <f t="shared" si="6"/>
        <v>0.12362450518489274</v>
      </c>
      <c r="AO38">
        <f t="shared" si="7"/>
        <v>3.5244053679723768E-2</v>
      </c>
      <c r="AP38">
        <f t="shared" si="8"/>
        <v>0</v>
      </c>
      <c r="AQ38">
        <f t="shared" si="9"/>
        <v>0.72508795142202143</v>
      </c>
      <c r="AR38">
        <f t="shared" si="10"/>
        <v>8.4472103927139774E-2</v>
      </c>
      <c r="AS38">
        <f t="shared" si="11"/>
        <v>3.1571385786215704E-2</v>
      </c>
      <c r="AT38" t="str" cm="1">
        <f t="array" ref="AT38">_xlfn.IFS(Q38&gt;I38, "Significant increase", R38&lt;I38, "Significant decrease", AND(Q38&lt;=I38, I38&lt;=R38), "No significant change")</f>
        <v>Significant increase</v>
      </c>
      <c r="AU38">
        <f>SUMIF($AM$2:AM38, "&gt;0")/SUMIF($AM$2:$AM$49, "&gt;0")</f>
        <v>0.97730132707925577</v>
      </c>
    </row>
    <row r="39" spans="1:47" x14ac:dyDescent="0.2">
      <c r="A39" t="str">
        <f>[1]summ_states!A39</f>
        <v>New Jersey</v>
      </c>
      <c r="B39">
        <f>[1]summ_states!B39</f>
        <v>22529.273454668699</v>
      </c>
      <c r="C39">
        <f>[1]summ_states!C39</f>
        <v>3.8722813624121901</v>
      </c>
      <c r="D39">
        <f>[1]summ_states!D39</f>
        <v>34.483467972363201</v>
      </c>
      <c r="E39">
        <f>[1]summ_states!E39</f>
        <v>0</v>
      </c>
      <c r="F39">
        <f>[1]summ_states!F39</f>
        <v>73.666140045816505</v>
      </c>
      <c r="G39">
        <f>[1]summ_states!G39</f>
        <v>20.831243089968702</v>
      </c>
      <c r="H39">
        <f>[1]summ_states!H39</f>
        <v>18.558621103750902</v>
      </c>
      <c r="I39">
        <f>[1]summ_states!I39</f>
        <v>151.41175357431101</v>
      </c>
      <c r="J39">
        <f>[1]summ_states!J39</f>
        <v>4.3935722453365003</v>
      </c>
      <c r="K39">
        <f>[1]summ_states!K39</f>
        <v>54.355901528347601</v>
      </c>
      <c r="L39">
        <f>[1]summ_states!L39</f>
        <v>0</v>
      </c>
      <c r="M39">
        <f>[1]summ_states!M39</f>
        <v>125.973489656411</v>
      </c>
      <c r="N39">
        <f>[1]summ_states!N39</f>
        <v>38.218596196475197</v>
      </c>
      <c r="O39">
        <f>[1]summ_states!O39</f>
        <v>28.727039859417001</v>
      </c>
      <c r="P39">
        <f>[1]summ_states!P39</f>
        <v>251.66859948598699</v>
      </c>
      <c r="Q39">
        <f>[1]summ_states!Q39</f>
        <v>186.40813939368201</v>
      </c>
      <c r="R39">
        <f>[1]summ_states!R39</f>
        <v>350.01126874519099</v>
      </c>
      <c r="S39">
        <f>[1]summ_states!S39</f>
        <v>1.66214704965074</v>
      </c>
      <c r="T39">
        <f>[1]summ_states!T39</f>
        <v>1.2311338782705099</v>
      </c>
      <c r="U39">
        <f>[1]summ_states!U39</f>
        <v>2.3116519060286</v>
      </c>
      <c r="V39">
        <f>[1]summ_states!V39</f>
        <v>100.256845911676</v>
      </c>
      <c r="W39">
        <f>[1]summ_states!W39</f>
        <v>34.996385819370403</v>
      </c>
      <c r="X39">
        <f>[1]summ_states!X39</f>
        <v>198.59951517087899</v>
      </c>
      <c r="Y39">
        <f>[1]summ_states!Y39</f>
        <v>0.74927949513006398</v>
      </c>
      <c r="Z39">
        <f>[1]summ_states!Z39</f>
        <v>0.44059307222341598</v>
      </c>
      <c r="AA39">
        <f>[1]summ_states!AA39</f>
        <v>0.95003530986881501</v>
      </c>
      <c r="AB39">
        <f>[1]summ_states!AB39</f>
        <v>0.27838142045020903</v>
      </c>
      <c r="AC39">
        <f>[1]summ_states!AC39</f>
        <v>6.3463469399344302E-2</v>
      </c>
      <c r="AD39">
        <f>[1]summ_states!AD39</f>
        <v>0.52282921038251096</v>
      </c>
      <c r="AE39">
        <f>[1]summ_states!AE39</f>
        <v>8882190</v>
      </c>
      <c r="AF39">
        <f>[1]summ_states!AF39</f>
        <v>2.83340707062095E-5</v>
      </c>
      <c r="AG39" t="str">
        <f t="shared" si="1"/>
        <v>252 (186, 350)</v>
      </c>
      <c r="AH39" t="str">
        <f t="shared" si="2"/>
        <v>1.66 (1.23, 2.31)</v>
      </c>
      <c r="AI39" t="str">
        <f t="shared" si="3"/>
        <v>0.28 (0.06, 0.52)</v>
      </c>
      <c r="AJ39" t="str">
        <f t="shared" si="4"/>
        <v>75 (44, 95)</v>
      </c>
      <c r="AK39">
        <f>SUM($I$2:I39)/SUM($I$2:$I$49)</f>
        <v>0.95933960709923038</v>
      </c>
      <c r="AL39">
        <f>SUM($P$2:P39)/SUM($P$2:$P$49)</f>
        <v>0.98215250900895046</v>
      </c>
      <c r="AM39">
        <f t="shared" si="5"/>
        <v>100.25684591167598</v>
      </c>
      <c r="AN39">
        <f t="shared" si="6"/>
        <v>5.1995539874010767E-3</v>
      </c>
      <c r="AO39">
        <f t="shared" si="7"/>
        <v>0.19821522785079002</v>
      </c>
      <c r="AP39">
        <f t="shared" si="8"/>
        <v>0</v>
      </c>
      <c r="AQ39">
        <f t="shared" si="9"/>
        <v>0.5217334450824046</v>
      </c>
      <c r="AR39">
        <f t="shared" si="10"/>
        <v>0.1734280881110539</v>
      </c>
      <c r="AS39">
        <f t="shared" si="11"/>
        <v>0.10142368496834867</v>
      </c>
      <c r="AT39" t="str" cm="1">
        <f t="array" ref="AT39">_xlfn.IFS(Q39&gt;I39, "Significant increase", R39&lt;I39, "Significant decrease", AND(Q39&lt;=I39, I39&lt;=R39), "No significant change")</f>
        <v>Significant increase</v>
      </c>
      <c r="AU39">
        <f>SUMIF($AM$2:AM39, "&gt;0")/SUMIF($AM$2:$AM$49, "&gt;0")</f>
        <v>0.99853987503403374</v>
      </c>
    </row>
    <row r="40" spans="1:47" x14ac:dyDescent="0.2">
      <c r="A40" t="str">
        <f>[1]summ_states!A40</f>
        <v>Maryland</v>
      </c>
      <c r="B40">
        <f>[1]summ_states!B40</f>
        <v>32124.144444198901</v>
      </c>
      <c r="C40">
        <f>[1]summ_states!C40</f>
        <v>27.344791441101801</v>
      </c>
      <c r="D40">
        <f>[1]summ_states!D40</f>
        <v>20.481674079467499</v>
      </c>
      <c r="E40">
        <f>[1]summ_states!E40</f>
        <v>3.8576890502865502</v>
      </c>
      <c r="F40">
        <f>[1]summ_states!F40</f>
        <v>59.926853818955401</v>
      </c>
      <c r="G40">
        <f>[1]summ_states!G40</f>
        <v>5.1140968856948001</v>
      </c>
      <c r="H40">
        <f>[1]summ_states!H40</f>
        <v>8.2238441848529007</v>
      </c>
      <c r="I40">
        <f>[1]summ_states!I40</f>
        <v>124.948949460359</v>
      </c>
      <c r="J40">
        <f>[1]summ_states!J40</f>
        <v>27.520428804995198</v>
      </c>
      <c r="K40">
        <f>[1]summ_states!K40</f>
        <v>19.700498911237499</v>
      </c>
      <c r="L40">
        <f>[1]summ_states!L40</f>
        <v>4.4886981998208997</v>
      </c>
      <c r="M40">
        <f>[1]summ_states!M40</f>
        <v>55.814981693560398</v>
      </c>
      <c r="N40">
        <f>[1]summ_states!N40</f>
        <v>4.2319729252690097</v>
      </c>
      <c r="O40">
        <f>[1]summ_states!O40</f>
        <v>7.3581162826686297</v>
      </c>
      <c r="P40">
        <f>[1]summ_states!P40</f>
        <v>119.11469681755101</v>
      </c>
      <c r="Q40">
        <f>[1]summ_states!Q40</f>
        <v>107.714295899096</v>
      </c>
      <c r="R40">
        <f>[1]summ_states!R40</f>
        <v>127.40613974424799</v>
      </c>
      <c r="S40">
        <f>[1]summ_states!S40</f>
        <v>0.95330690919767802</v>
      </c>
      <c r="T40">
        <f>[1]summ_states!T40</f>
        <v>0.86206643884804701</v>
      </c>
      <c r="U40">
        <f>[1]summ_states!U40</f>
        <v>1.01966555376816</v>
      </c>
      <c r="V40">
        <f>[1]summ_states!V40</f>
        <v>-5.8342526428072503</v>
      </c>
      <c r="W40">
        <f>[1]summ_states!W40</f>
        <v>-17.2346535612627</v>
      </c>
      <c r="X40">
        <f>[1]summ_states!X40</f>
        <v>2.4571902838889299</v>
      </c>
      <c r="Y40">
        <f>[1]summ_states!Y40</f>
        <v>0.65787362881411604</v>
      </c>
      <c r="Z40">
        <f>[1]summ_states!Z40</f>
        <v>0.213113584297772</v>
      </c>
      <c r="AA40">
        <f>[1]summ_states!AA40</f>
        <v>0.89112383207578205</v>
      </c>
      <c r="AB40">
        <f>[1]summ_states!AB40</f>
        <v>0.26143973333042902</v>
      </c>
      <c r="AC40">
        <f>[1]summ_states!AC40</f>
        <v>4.4383620829617901E-2</v>
      </c>
      <c r="AD40">
        <f>[1]summ_states!AD40</f>
        <v>0.44611421010982399</v>
      </c>
      <c r="AE40">
        <f>[1]summ_states!AE40</f>
        <v>6045680</v>
      </c>
      <c r="AF40">
        <f>[1]summ_states!AF40</f>
        <v>1.9702448164234899E-5</v>
      </c>
      <c r="AG40" t="str">
        <f t="shared" si="1"/>
        <v>119 (108, 127)</v>
      </c>
      <c r="AH40" t="str">
        <f t="shared" si="2"/>
        <v>0.95 (0.86, 1.02)</v>
      </c>
      <c r="AI40" t="str">
        <f t="shared" si="3"/>
        <v>0.26 (0.04, 0.45)</v>
      </c>
      <c r="AJ40" t="str">
        <f t="shared" si="4"/>
        <v>66 (21, 89)</v>
      </c>
      <c r="AK40">
        <f>SUM($I$2:I40)/SUM($I$2:$I$49)</f>
        <v>0.96375669617958581</v>
      </c>
      <c r="AL40">
        <f>SUM($P$2:P40)/SUM($P$2:$P$49)</f>
        <v>0.9860205679133065</v>
      </c>
      <c r="AM40">
        <f t="shared" si="5"/>
        <v>-5.8342526428079964</v>
      </c>
      <c r="AN40">
        <f t="shared" si="6"/>
        <v>-3.0104518032812486E-2</v>
      </c>
      <c r="AO40">
        <f t="shared" si="7"/>
        <v>0.13389464187721981</v>
      </c>
      <c r="AP40">
        <f t="shared" si="8"/>
        <v>-0.10815595212734017</v>
      </c>
      <c r="AQ40">
        <f t="shared" si="9"/>
        <v>0.70478129370413745</v>
      </c>
      <c r="AR40">
        <f t="shared" si="10"/>
        <v>0.15119742226336441</v>
      </c>
      <c r="AS40">
        <f t="shared" si="11"/>
        <v>0.14838711231531457</v>
      </c>
      <c r="AT40" t="str" cm="1">
        <f t="array" ref="AT40">_xlfn.IFS(Q40&gt;I40, "Significant increase", R40&lt;I40, "Significant decrease", AND(Q40&lt;=I40, I40&lt;=R40), "No significant change")</f>
        <v>No significant change</v>
      </c>
      <c r="AU40">
        <f>SUMIF($AM$2:AM40, "&gt;0")/SUMIF($AM$2:$AM$49, "&gt;0")</f>
        <v>0.99853987503403374</v>
      </c>
    </row>
    <row r="41" spans="1:47" x14ac:dyDescent="0.2">
      <c r="A41" t="str">
        <f>[1]summ_states!A41</f>
        <v>Nevada</v>
      </c>
      <c r="B41">
        <f>[1]summ_states!B41</f>
        <v>286473.603135638</v>
      </c>
      <c r="C41">
        <f>[1]summ_states!C41</f>
        <v>49.209661381222801</v>
      </c>
      <c r="D41">
        <f>[1]summ_states!D41</f>
        <v>9.3049139121028599</v>
      </c>
      <c r="E41">
        <f>[1]summ_states!E41</f>
        <v>0</v>
      </c>
      <c r="F41">
        <f>[1]summ_states!F41</f>
        <v>30.040446984869501</v>
      </c>
      <c r="G41">
        <f>[1]summ_states!G41</f>
        <v>1.7790849563725999</v>
      </c>
      <c r="H41">
        <f>[1]summ_states!H41</f>
        <v>1.9161168409636899</v>
      </c>
      <c r="I41">
        <f>[1]summ_states!I41</f>
        <v>92.250224075531506</v>
      </c>
      <c r="J41">
        <f>[1]summ_states!J41</f>
        <v>49.451199265539501</v>
      </c>
      <c r="K41">
        <f>[1]summ_states!K41</f>
        <v>9.4000364510808403</v>
      </c>
      <c r="L41">
        <f>[1]summ_states!L41</f>
        <v>0</v>
      </c>
      <c r="M41">
        <f>[1]summ_states!M41</f>
        <v>30.444145720611601</v>
      </c>
      <c r="N41">
        <f>[1]summ_states!N41</f>
        <v>1.78101513255015</v>
      </c>
      <c r="O41">
        <f>[1]summ_states!O41</f>
        <v>1.9174055370221501</v>
      </c>
      <c r="P41">
        <f>[1]summ_states!P41</f>
        <v>92.993802106804296</v>
      </c>
      <c r="Q41">
        <f>[1]summ_states!Q41</f>
        <v>92.672198752123506</v>
      </c>
      <c r="R41">
        <f>[1]summ_states!R41</f>
        <v>93.341128087165799</v>
      </c>
      <c r="S41">
        <f>[1]summ_states!S41</f>
        <v>1.00806044688481</v>
      </c>
      <c r="T41">
        <f>[1]summ_states!T41</f>
        <v>1.0045742401259199</v>
      </c>
      <c r="U41">
        <f>[1]summ_states!U41</f>
        <v>1.0118254890171401</v>
      </c>
      <c r="V41">
        <f>[1]summ_states!V41</f>
        <v>0.74357803127275801</v>
      </c>
      <c r="W41">
        <f>[1]summ_states!W41</f>
        <v>0.421974676592</v>
      </c>
      <c r="X41">
        <f>[1]summ_states!X41</f>
        <v>1.0909040116342901</v>
      </c>
      <c r="Y41">
        <f>[1]summ_states!Y41</f>
        <v>1.1666140281252801E-2</v>
      </c>
      <c r="Z41">
        <f>[1]summ_states!Z41</f>
        <v>1.1666140281252801E-2</v>
      </c>
      <c r="AA41">
        <f>[1]summ_states!AA41</f>
        <v>1.1666140281252801E-2</v>
      </c>
      <c r="AB41">
        <f>[1]summ_states!AB41</f>
        <v>1.4338738754966201E-3</v>
      </c>
      <c r="AC41">
        <f>[1]summ_states!AC41</f>
        <v>8.83375653179939E-4</v>
      </c>
      <c r="AD41">
        <f>[1]summ_states!AD41</f>
        <v>2.07280335427953E-3</v>
      </c>
      <c r="AE41">
        <f>[1]summ_states!AE41</f>
        <v>3080156</v>
      </c>
      <c r="AF41">
        <f>[1]summ_states!AF41</f>
        <v>3.0191263723916599E-5</v>
      </c>
      <c r="AG41" t="str">
        <f t="shared" si="1"/>
        <v>93 (93, 93)</v>
      </c>
      <c r="AH41" t="str">
        <f t="shared" si="2"/>
        <v>1.01 (1.00, 1.01)</v>
      </c>
      <c r="AI41" t="str">
        <f t="shared" si="3"/>
        <v>0.00 (0.00, 0.00)</v>
      </c>
      <c r="AJ41" t="str">
        <f t="shared" si="4"/>
        <v>1 (1, 1)</v>
      </c>
      <c r="AK41">
        <f>SUM($I$2:I41)/SUM($I$2:$I$49)</f>
        <v>0.96701784770734345</v>
      </c>
      <c r="AL41">
        <f>SUM($P$2:P41)/SUM($P$2:$P$49)</f>
        <v>0.9890403926192376</v>
      </c>
      <c r="AM41">
        <f t="shared" si="5"/>
        <v>0.74357803127278999</v>
      </c>
      <c r="AN41">
        <f t="shared" si="6"/>
        <v>0.32483192638606639</v>
      </c>
      <c r="AO41">
        <f t="shared" si="7"/>
        <v>0.12792542944707255</v>
      </c>
      <c r="AP41">
        <f t="shared" si="8"/>
        <v>0</v>
      </c>
      <c r="AQ41">
        <f t="shared" si="9"/>
        <v>0.54291374780274948</v>
      </c>
      <c r="AR41">
        <f t="shared" si="10"/>
        <v>2.5957950562985159E-3</v>
      </c>
      <c r="AS41">
        <f t="shared" si="11"/>
        <v>1.7331013078133646E-3</v>
      </c>
      <c r="AT41" t="str" cm="1">
        <f t="array" ref="AT41">_xlfn.IFS(Q41&gt;I41, "Significant increase", R41&lt;I41, "Significant decrease", AND(Q41&lt;=I41, I41&lt;=R41), "No significant change")</f>
        <v>Significant increase</v>
      </c>
      <c r="AU41">
        <f>SUMIF($AM$2:AM41, "&gt;0")/SUMIF($AM$2:$AM$49, "&gt;0")</f>
        <v>0.99869739562558735</v>
      </c>
    </row>
    <row r="42" spans="1:47" x14ac:dyDescent="0.2">
      <c r="A42" t="str">
        <f>[1]summ_states!A42</f>
        <v>Massachusetts</v>
      </c>
      <c r="B42">
        <f>[1]summ_states!B42</f>
        <v>26608.3957428063</v>
      </c>
      <c r="C42">
        <f>[1]summ_states!C42</f>
        <v>4.9353027937912204</v>
      </c>
      <c r="D42">
        <f>[1]summ_states!D42</f>
        <v>20.147984842320501</v>
      </c>
      <c r="E42">
        <f>[1]summ_states!E42</f>
        <v>0</v>
      </c>
      <c r="F42">
        <f>[1]summ_states!F42</f>
        <v>54.635496901619597</v>
      </c>
      <c r="G42">
        <f>[1]summ_states!G42</f>
        <v>5.6106631720389197</v>
      </c>
      <c r="H42">
        <f>[1]summ_states!H42</f>
        <v>8.0570182763581304</v>
      </c>
      <c r="I42">
        <f>[1]summ_states!I42</f>
        <v>93.3864659861284</v>
      </c>
      <c r="J42">
        <f>[1]summ_states!J42</f>
        <v>4.6345158597100999</v>
      </c>
      <c r="K42">
        <f>[1]summ_states!K42</f>
        <v>18.234291112360399</v>
      </c>
      <c r="L42">
        <f>[1]summ_states!L42</f>
        <v>0</v>
      </c>
      <c r="M42">
        <f>[1]summ_states!M42</f>
        <v>50.908572607527098</v>
      </c>
      <c r="N42">
        <f>[1]summ_states!N42</f>
        <v>4.5268313829034001</v>
      </c>
      <c r="O42">
        <f>[1]summ_states!O42</f>
        <v>7.28406116792008</v>
      </c>
      <c r="P42">
        <f>[1]summ_states!P42</f>
        <v>85.588272130421203</v>
      </c>
      <c r="Q42">
        <f>[1]summ_states!Q42</f>
        <v>66.434177351895798</v>
      </c>
      <c r="R42">
        <f>[1]summ_states!R42</f>
        <v>95.5872921054481</v>
      </c>
      <c r="S42">
        <f>[1]summ_states!S42</f>
        <v>0.91649546030721896</v>
      </c>
      <c r="T42">
        <f>[1]summ_states!T42</f>
        <v>0.711389778490642</v>
      </c>
      <c r="U42">
        <f>[1]summ_states!U42</f>
        <v>1.0235668637428299</v>
      </c>
      <c r="V42">
        <f>[1]summ_states!V42</f>
        <v>-7.7981938557071704</v>
      </c>
      <c r="W42">
        <f>[1]summ_states!W42</f>
        <v>-26.952288634232598</v>
      </c>
      <c r="X42">
        <f>[1]summ_states!X42</f>
        <v>2.2008261193196499</v>
      </c>
      <c r="Y42">
        <f>[1]summ_states!Y42</f>
        <v>0.46628878711675598</v>
      </c>
      <c r="Z42">
        <f>[1]summ_states!Z42</f>
        <v>2.4790804258412499E-2</v>
      </c>
      <c r="AA42">
        <f>[1]summ_states!AA42</f>
        <v>0.81709836964962901</v>
      </c>
      <c r="AB42">
        <f>[1]summ_states!AB42</f>
        <v>0.14629949338079501</v>
      </c>
      <c r="AC42">
        <f>[1]summ_states!AC42</f>
        <v>5.6494468638251599E-4</v>
      </c>
      <c r="AD42">
        <f>[1]summ_states!AD42</f>
        <v>0.35384854773820401</v>
      </c>
      <c r="AE42">
        <f>[1]summ_states!AE42</f>
        <v>6892503</v>
      </c>
      <c r="AF42">
        <f>[1]summ_states!AF42</f>
        <v>1.24175893910269E-5</v>
      </c>
      <c r="AG42" t="str">
        <f t="shared" si="1"/>
        <v>86 (66, 96)</v>
      </c>
      <c r="AH42" t="str">
        <f t="shared" si="2"/>
        <v>0.92 (0.71, 1.02)</v>
      </c>
      <c r="AI42" t="str">
        <f t="shared" si="3"/>
        <v>0.15 (0.00, 0.35)</v>
      </c>
      <c r="AJ42" t="str">
        <f t="shared" si="4"/>
        <v>47 (2, 82)</v>
      </c>
      <c r="AK42">
        <f>SUM($I$2:I42)/SUM($I$2:$I$49)</f>
        <v>0.97031916669355212</v>
      </c>
      <c r="AL42">
        <f>SUM($P$2:P42)/SUM($P$2:$P$49)</f>
        <v>0.99181973460614303</v>
      </c>
      <c r="AM42">
        <f t="shared" si="5"/>
        <v>-7.798193855707197</v>
      </c>
      <c r="AN42">
        <f t="shared" si="6"/>
        <v>3.8571358912934194E-2</v>
      </c>
      <c r="AO42">
        <f t="shared" si="7"/>
        <v>0.24540217457655827</v>
      </c>
      <c r="AP42">
        <f t="shared" si="8"/>
        <v>0</v>
      </c>
      <c r="AQ42">
        <f t="shared" si="9"/>
        <v>0.47792147297863163</v>
      </c>
      <c r="AR42">
        <f t="shared" si="10"/>
        <v>0.13898497641762328</v>
      </c>
      <c r="AS42">
        <f t="shared" si="11"/>
        <v>9.9120017114264602E-2</v>
      </c>
      <c r="AT42" t="str" cm="1">
        <f t="array" ref="AT42">_xlfn.IFS(Q42&gt;I42, "Significant increase", R42&lt;I42, "Significant decrease", AND(Q42&lt;=I42, I42&lt;=R42), "No significant change")</f>
        <v>No significant change</v>
      </c>
      <c r="AU42">
        <f>SUMIF($AM$2:AM42, "&gt;0")/SUMIF($AM$2:$AM$49, "&gt;0")</f>
        <v>0.99869739562558735</v>
      </c>
    </row>
    <row r="43" spans="1:47" x14ac:dyDescent="0.2">
      <c r="A43" t="str">
        <f>[1]summ_states!A43</f>
        <v>Wyoming</v>
      </c>
      <c r="B43">
        <f>[1]summ_states!B43</f>
        <v>253199.155528662</v>
      </c>
      <c r="C43">
        <f>[1]summ_states!C43</f>
        <v>116.441572844975</v>
      </c>
      <c r="D43">
        <f>[1]summ_states!D43</f>
        <v>230.14656098837401</v>
      </c>
      <c r="E43">
        <f>[1]summ_states!E43</f>
        <v>280.70802353748797</v>
      </c>
      <c r="F43">
        <f>[1]summ_states!F43</f>
        <v>11.9318320324226</v>
      </c>
      <c r="G43">
        <f>[1]summ_states!G43</f>
        <v>0.217072902494438</v>
      </c>
      <c r="H43">
        <f>[1]summ_states!H43</f>
        <v>1.70326625473462</v>
      </c>
      <c r="I43">
        <f>[1]summ_states!I43</f>
        <v>641.14832856048997</v>
      </c>
      <c r="J43">
        <f>[1]summ_states!J43</f>
        <v>113.182194550888</v>
      </c>
      <c r="K43">
        <f>[1]summ_states!K43</f>
        <v>134.62108465636399</v>
      </c>
      <c r="L43">
        <f>[1]summ_states!L43</f>
        <v>-206.023673063112</v>
      </c>
      <c r="M43">
        <f>[1]summ_states!M43</f>
        <v>10.131606024560901</v>
      </c>
      <c r="N43">
        <f>[1]summ_states!N43</f>
        <v>0.19704033890285699</v>
      </c>
      <c r="O43">
        <f>[1]summ_states!O43</f>
        <v>1.23246684418445</v>
      </c>
      <c r="P43">
        <f>[1]summ_states!P43</f>
        <v>53.340719351787897</v>
      </c>
      <c r="Q43">
        <f>[1]summ_states!Q43</f>
        <v>-194.10091952474301</v>
      </c>
      <c r="R43">
        <f>[1]summ_states!R43</f>
        <v>284.28373473318601</v>
      </c>
      <c r="S43">
        <f>[1]summ_states!S43</f>
        <v>8.3195599170551998E-2</v>
      </c>
      <c r="T43">
        <f>[1]summ_states!T43</f>
        <v>-0.30273949237384601</v>
      </c>
      <c r="U43">
        <f>[1]summ_states!U43</f>
        <v>0.443397763153281</v>
      </c>
      <c r="V43">
        <f>[1]summ_states!V43</f>
        <v>-587.80760920870205</v>
      </c>
      <c r="W43">
        <f>[1]summ_states!W43</f>
        <v>-835.24924808523303</v>
      </c>
      <c r="X43">
        <f>[1]summ_states!X43</f>
        <v>-356.864593827303</v>
      </c>
      <c r="Y43">
        <f>[1]summ_states!Y43</f>
        <v>0.70834197515859298</v>
      </c>
      <c r="Z43">
        <f>[1]summ_states!Z43</f>
        <v>0.668773778461907</v>
      </c>
      <c r="AA43">
        <f>[1]summ_states!AA43</f>
        <v>0.74493976534161299</v>
      </c>
      <c r="AB43">
        <f>[1]summ_states!AB43</f>
        <v>0.68140988236544497</v>
      </c>
      <c r="AC43">
        <f>[1]summ_states!AC43</f>
        <v>0.47753827030324197</v>
      </c>
      <c r="AD43">
        <f>[1]summ_states!AD43</f>
        <v>0.86160919573739003</v>
      </c>
      <c r="AE43">
        <f>[1]summ_states!AE43</f>
        <v>578759</v>
      </c>
      <c r="AF43">
        <f>[1]summ_states!AF43</f>
        <v>9.21639565895095E-5</v>
      </c>
      <c r="AG43" t="str">
        <f t="shared" si="1"/>
        <v>53 (-194, 284)</v>
      </c>
      <c r="AH43" t="str">
        <f t="shared" si="2"/>
        <v>0.08 (-0.30, 0.44)</v>
      </c>
      <c r="AI43" t="str">
        <f t="shared" si="3"/>
        <v>0.68 (0.48, 0.86)</v>
      </c>
      <c r="AJ43" t="str">
        <f t="shared" si="4"/>
        <v>71 (67, 74)</v>
      </c>
      <c r="AK43">
        <f>SUM($I$2:I43)/SUM($I$2:$I$49)</f>
        <v>0.99298449756030849</v>
      </c>
      <c r="AL43">
        <f>SUM($P$2:P43)/SUM($P$2:$P$49)</f>
        <v>0.99355188899150371</v>
      </c>
      <c r="AM43">
        <f t="shared" si="5"/>
        <v>-587.80760920870205</v>
      </c>
      <c r="AN43">
        <f t="shared" si="6"/>
        <v>5.5449746533133984E-3</v>
      </c>
      <c r="AO43">
        <f t="shared" si="7"/>
        <v>0.16251146605707437</v>
      </c>
      <c r="AP43">
        <f t="shared" si="8"/>
        <v>0.8280459268906557</v>
      </c>
      <c r="AQ43">
        <f t="shared" si="9"/>
        <v>3.0626109285742946E-3</v>
      </c>
      <c r="AR43">
        <f t="shared" si="10"/>
        <v>3.4080136557858702E-5</v>
      </c>
      <c r="AS43">
        <f t="shared" si="11"/>
        <v>8.00941333821713E-4</v>
      </c>
      <c r="AT43" t="str" cm="1">
        <f t="array" ref="AT43">_xlfn.IFS(Q43&gt;I43, "Significant increase", R43&lt;I43, "Significant decrease", AND(Q43&lt;=I43, I43&lt;=R43), "No significant change")</f>
        <v>Significant decrease</v>
      </c>
      <c r="AU43">
        <f>SUMIF($AM$2:AM43, "&gt;0")/SUMIF($AM$2:$AM$49, "&gt;0")</f>
        <v>0.99869739562558735</v>
      </c>
    </row>
    <row r="44" spans="1:47" x14ac:dyDescent="0.2">
      <c r="A44" t="str">
        <f>[1]summ_states!A44</f>
        <v>Connecticut</v>
      </c>
      <c r="B44">
        <f>[1]summ_states!B44</f>
        <v>14355.3797957366</v>
      </c>
      <c r="C44">
        <f>[1]summ_states!C44</f>
        <v>5.6443735438288902</v>
      </c>
      <c r="D44">
        <f>[1]summ_states!D44</f>
        <v>9.3614329473900906</v>
      </c>
      <c r="E44">
        <f>[1]summ_states!E44</f>
        <v>0</v>
      </c>
      <c r="F44">
        <f>[1]summ_states!F44</f>
        <v>16.2329424384437</v>
      </c>
      <c r="G44">
        <f>[1]summ_states!G44</f>
        <v>14.9796682361781</v>
      </c>
      <c r="H44">
        <f>[1]summ_states!H44</f>
        <v>5.0100746247078503</v>
      </c>
      <c r="I44">
        <f>[1]summ_states!I44</f>
        <v>51.228491790548702</v>
      </c>
      <c r="J44">
        <f>[1]summ_states!J44</f>
        <v>5.5684768646866099</v>
      </c>
      <c r="K44">
        <f>[1]summ_states!K44</f>
        <v>8.6462725992556795</v>
      </c>
      <c r="L44">
        <f>[1]summ_states!L44</f>
        <v>0</v>
      </c>
      <c r="M44">
        <f>[1]summ_states!M44</f>
        <v>16.275420981882601</v>
      </c>
      <c r="N44">
        <f>[1]summ_states!N44</f>
        <v>13.705205845775501</v>
      </c>
      <c r="O44">
        <f>[1]summ_states!O44</f>
        <v>4.7825141629241497</v>
      </c>
      <c r="P44">
        <f>[1]summ_states!P44</f>
        <v>48.977890454524598</v>
      </c>
      <c r="Q44">
        <f>[1]summ_states!Q44</f>
        <v>34.532344992381297</v>
      </c>
      <c r="R44">
        <f>[1]summ_states!R44</f>
        <v>58.569160464246004</v>
      </c>
      <c r="S44">
        <f>[1]summ_states!S44</f>
        <v>0.95606739028691601</v>
      </c>
      <c r="T44">
        <f>[1]summ_states!T44</f>
        <v>0.67408474826019205</v>
      </c>
      <c r="U44">
        <f>[1]summ_states!U44</f>
        <v>1.1432926954732501</v>
      </c>
      <c r="V44">
        <f>[1]summ_states!V44</f>
        <v>-2.25060133602409</v>
      </c>
      <c r="W44">
        <f>[1]summ_states!W44</f>
        <v>-16.696146798167302</v>
      </c>
      <c r="X44">
        <f>[1]summ_states!X44</f>
        <v>7.3406686736973503</v>
      </c>
      <c r="Y44">
        <f>[1]summ_states!Y44</f>
        <v>0.70385395873357803</v>
      </c>
      <c r="Z44">
        <f>[1]summ_states!Z44</f>
        <v>0.10397381291751701</v>
      </c>
      <c r="AA44">
        <f>[1]summ_states!AA44</f>
        <v>0.93787030275569505</v>
      </c>
      <c r="AB44">
        <f>[1]summ_states!AB44</f>
        <v>0.26271249845120298</v>
      </c>
      <c r="AC44">
        <f>[1]summ_states!AC44</f>
        <v>1.14221744850917E-2</v>
      </c>
      <c r="AD44">
        <f>[1]summ_states!AD44</f>
        <v>0.49858155485210498</v>
      </c>
      <c r="AE44">
        <f>[1]summ_states!AE44</f>
        <v>3565287</v>
      </c>
      <c r="AF44">
        <f>[1]summ_states!AF44</f>
        <v>1.37374327661488E-5</v>
      </c>
      <c r="AG44" t="str">
        <f t="shared" si="1"/>
        <v>49 (35, 59)</v>
      </c>
      <c r="AH44" t="str">
        <f t="shared" si="2"/>
        <v>0.96 (0.67, 1.14)</v>
      </c>
      <c r="AI44" t="str">
        <f t="shared" si="3"/>
        <v>0.26 (0.01, 0.50)</v>
      </c>
      <c r="AJ44" t="str">
        <f t="shared" si="4"/>
        <v>70 (10, 94)</v>
      </c>
      <c r="AK44">
        <f>SUM($I$2:I44)/SUM($I$2:$I$49)</f>
        <v>0.99479548366838211</v>
      </c>
      <c r="AL44">
        <f>SUM($P$2:P44)/SUM($P$2:$P$49)</f>
        <v>0.99514236749962082</v>
      </c>
      <c r="AM44">
        <f t="shared" si="5"/>
        <v>-2.2506013360241042</v>
      </c>
      <c r="AN44">
        <f t="shared" si="6"/>
        <v>3.3722844613768378E-2</v>
      </c>
      <c r="AO44">
        <f t="shared" si="7"/>
        <v>0.31776411783252922</v>
      </c>
      <c r="AP44">
        <f t="shared" si="8"/>
        <v>0</v>
      </c>
      <c r="AQ44">
        <f t="shared" si="9"/>
        <v>-1.887430828328859E-2</v>
      </c>
      <c r="AR44">
        <f t="shared" si="10"/>
        <v>0.56627638578321238</v>
      </c>
      <c r="AS44">
        <f t="shared" si="11"/>
        <v>0.10111096005377267</v>
      </c>
      <c r="AT44" t="str" cm="1">
        <f t="array" ref="AT44">_xlfn.IFS(Q44&gt;I44, "Significant increase", R44&lt;I44, "Significant decrease", AND(Q44&lt;=I44, I44&lt;=R44), "No significant change")</f>
        <v>No significant change</v>
      </c>
      <c r="AU44">
        <f>SUMIF($AM$2:AM44, "&gt;0")/SUMIF($AM$2:$AM$49, "&gt;0")</f>
        <v>0.99869739562558735</v>
      </c>
    </row>
    <row r="45" spans="1:47" x14ac:dyDescent="0.2">
      <c r="A45" t="str">
        <f>[1]summ_states!A45</f>
        <v>Vermont</v>
      </c>
      <c r="B45">
        <f>[1]summ_states!B45</f>
        <v>24885.293501074801</v>
      </c>
      <c r="C45">
        <f>[1]summ_states!C45</f>
        <v>26.873174118043401</v>
      </c>
      <c r="D45">
        <f>[1]summ_states!D45</f>
        <v>0.28794067940416501</v>
      </c>
      <c r="E45">
        <f>[1]summ_states!E45</f>
        <v>0</v>
      </c>
      <c r="F45">
        <f>[1]summ_states!F45</f>
        <v>12.2260844657746</v>
      </c>
      <c r="G45">
        <f>[1]summ_states!G45</f>
        <v>1.3505377970382499</v>
      </c>
      <c r="H45">
        <f>[1]summ_states!H45</f>
        <v>2.5327922360195698</v>
      </c>
      <c r="I45">
        <f>[1]summ_states!I45</f>
        <v>43.270529296280102</v>
      </c>
      <c r="J45">
        <f>[1]summ_states!J45</f>
        <v>28.5376354227134</v>
      </c>
      <c r="K45">
        <f>[1]summ_states!K45</f>
        <v>0.30763890410338701</v>
      </c>
      <c r="L45">
        <f>[1]summ_states!L45</f>
        <v>0</v>
      </c>
      <c r="M45">
        <f>[1]summ_states!M45</f>
        <v>12.546190386824099</v>
      </c>
      <c r="N45">
        <f>[1]summ_states!N45</f>
        <v>1.3880433421962499</v>
      </c>
      <c r="O45">
        <f>[1]summ_states!O45</f>
        <v>2.6615927847964702</v>
      </c>
      <c r="P45">
        <f>[1]summ_states!P45</f>
        <v>45.441100840633602</v>
      </c>
      <c r="Q45">
        <f>[1]summ_states!Q45</f>
        <v>43.270529296280102</v>
      </c>
      <c r="R45">
        <f>[1]summ_states!R45</f>
        <v>48.886024094486899</v>
      </c>
      <c r="S45">
        <f>[1]summ_states!S45</f>
        <v>1.05016281472989</v>
      </c>
      <c r="T45">
        <f>[1]summ_states!T45</f>
        <v>1</v>
      </c>
      <c r="U45">
        <f>[1]summ_states!U45</f>
        <v>1.1297764295822801</v>
      </c>
      <c r="V45">
        <f>[1]summ_states!V45</f>
        <v>2.17057154435359</v>
      </c>
      <c r="W45">
        <f>[1]summ_states!W45</f>
        <v>0</v>
      </c>
      <c r="X45">
        <f>[1]summ_states!X45</f>
        <v>5.61549479820681</v>
      </c>
      <c r="Y45">
        <f>[1]summ_states!Y45</f>
        <v>0.10964471556085099</v>
      </c>
      <c r="Z45">
        <f>[1]summ_states!Z45</f>
        <v>0</v>
      </c>
      <c r="AA45">
        <f>[1]summ_states!AA45</f>
        <v>0.34806943620964698</v>
      </c>
      <c r="AB45">
        <f>[1]summ_states!AB45</f>
        <v>1.79588627728435E-2</v>
      </c>
      <c r="AC45">
        <f>[1]summ_states!AC45</f>
        <v>0</v>
      </c>
      <c r="AD45">
        <f>[1]summ_states!AD45</f>
        <v>6.8906529720563006E-2</v>
      </c>
      <c r="AE45">
        <f>[1]summ_states!AE45</f>
        <v>623989</v>
      </c>
      <c r="AF45">
        <f>[1]summ_states!AF45</f>
        <v>7.28235607368618E-5</v>
      </c>
      <c r="AG45" t="str">
        <f t="shared" si="1"/>
        <v>45 (43, 49)</v>
      </c>
      <c r="AH45" t="str">
        <f t="shared" si="2"/>
        <v>1.05 (1.00, 1.13)</v>
      </c>
      <c r="AI45" t="str">
        <f t="shared" si="3"/>
        <v>0.02 (0.00, 0.07)</v>
      </c>
      <c r="AJ45" t="str">
        <f t="shared" si="4"/>
        <v>11 (0, 35)</v>
      </c>
      <c r="AK45">
        <f>SUM($I$2:I45)/SUM($I$2:$I$49)</f>
        <v>0.99632514664899363</v>
      </c>
      <c r="AL45">
        <f>SUM($P$2:P45)/SUM($P$2:$P$49)</f>
        <v>0.99661799443253885</v>
      </c>
      <c r="AM45">
        <f t="shared" si="5"/>
        <v>2.1705715443534999</v>
      </c>
      <c r="AN45">
        <f t="shared" si="6"/>
        <v>0.76683088792899246</v>
      </c>
      <c r="AO45">
        <f t="shared" si="7"/>
        <v>9.0751326536389638E-3</v>
      </c>
      <c r="AP45">
        <f t="shared" si="8"/>
        <v>0</v>
      </c>
      <c r="AQ45">
        <f t="shared" si="9"/>
        <v>0.1474754065961196</v>
      </c>
      <c r="AR45">
        <f t="shared" si="10"/>
        <v>1.7279110313394862E-2</v>
      </c>
      <c r="AS45">
        <f t="shared" si="11"/>
        <v>5.9339462507909807E-2</v>
      </c>
      <c r="AT45" t="str" cm="1">
        <f t="array" ref="AT45">_xlfn.IFS(Q45&gt;I45, "Significant increase", R45&lt;I45, "Significant decrease", AND(Q45&lt;=I45, I45&lt;=R45), "No significant change")</f>
        <v>No significant change</v>
      </c>
      <c r="AU45">
        <f>SUMIF($AM$2:AM45, "&gt;0")/SUMIF($AM$2:$AM$49, "&gt;0")</f>
        <v>0.99915721248312772</v>
      </c>
    </row>
    <row r="46" spans="1:47" x14ac:dyDescent="0.2">
      <c r="A46" t="str">
        <f>[1]summ_states!A46</f>
        <v>Maine</v>
      </c>
      <c r="B46">
        <f>[1]summ_states!B46</f>
        <v>87950.274891759997</v>
      </c>
      <c r="C46">
        <f>[1]summ_states!C46</f>
        <v>9.5922875043776692</v>
      </c>
      <c r="D46">
        <f>[1]summ_states!D46</f>
        <v>1.66813122909845</v>
      </c>
      <c r="E46">
        <f>[1]summ_states!E46</f>
        <v>0</v>
      </c>
      <c r="F46">
        <f>[1]summ_states!F46</f>
        <v>20.3093050157151</v>
      </c>
      <c r="G46">
        <f>[1]summ_states!G46</f>
        <v>1.01802754921934</v>
      </c>
      <c r="H46">
        <f>[1]summ_states!H46</f>
        <v>6.2129034590610797</v>
      </c>
      <c r="I46">
        <f>[1]summ_states!I46</f>
        <v>38.800654757471598</v>
      </c>
      <c r="J46">
        <f>[1]summ_states!J46</f>
        <v>9.5794430743747601</v>
      </c>
      <c r="K46">
        <f>[1]summ_states!K46</f>
        <v>1.6625549662788599</v>
      </c>
      <c r="L46">
        <f>[1]summ_states!L46</f>
        <v>0</v>
      </c>
      <c r="M46">
        <f>[1]summ_states!M46</f>
        <v>19.861102424942001</v>
      </c>
      <c r="N46">
        <f>[1]summ_states!N46</f>
        <v>1.01264554479192</v>
      </c>
      <c r="O46">
        <f>[1]summ_states!O46</f>
        <v>6.1887147489691197</v>
      </c>
      <c r="P46">
        <f>[1]summ_states!P46</f>
        <v>38.304460759356701</v>
      </c>
      <c r="Q46">
        <f>[1]summ_states!Q46</f>
        <v>37.268420804366897</v>
      </c>
      <c r="R46">
        <f>[1]summ_states!R46</f>
        <v>38.800654757471598</v>
      </c>
      <c r="S46">
        <f>[1]summ_states!S46</f>
        <v>0.98721171069878799</v>
      </c>
      <c r="T46">
        <f>[1]summ_states!T46</f>
        <v>0.96051010059798703</v>
      </c>
      <c r="U46">
        <f>[1]summ_states!U46</f>
        <v>1</v>
      </c>
      <c r="V46">
        <f>[1]summ_states!V46</f>
        <v>-0.49619399811495801</v>
      </c>
      <c r="W46">
        <f>[1]summ_states!W46</f>
        <v>-1.53223395310477</v>
      </c>
      <c r="X46">
        <f>[1]summ_states!X46</f>
        <v>0</v>
      </c>
      <c r="Y46">
        <f>[1]summ_states!Y46</f>
        <v>1.9099071849928099E-2</v>
      </c>
      <c r="Z46">
        <f>[1]summ_states!Z46</f>
        <v>0</v>
      </c>
      <c r="AA46">
        <f>[1]summ_states!AA46</f>
        <v>4.0926582535560203E-2</v>
      </c>
      <c r="AB46">
        <f>[1]summ_states!AB46</f>
        <v>9.8594071725469209E-4</v>
      </c>
      <c r="AC46">
        <f>[1]summ_states!AC46</f>
        <v>0</v>
      </c>
      <c r="AD46">
        <f>[1]summ_states!AD46</f>
        <v>3.11765111341089E-3</v>
      </c>
      <c r="AE46">
        <f>[1]summ_states!AE46</f>
        <v>1344212</v>
      </c>
      <c r="AF46">
        <f>[1]summ_states!AF46</f>
        <v>2.84958479461251E-5</v>
      </c>
      <c r="AG46" t="str">
        <f t="shared" si="1"/>
        <v>38 (37, 39)</v>
      </c>
      <c r="AH46" t="str">
        <f t="shared" si="2"/>
        <v>0.99 (0.96, 1.00)</v>
      </c>
      <c r="AI46" t="str">
        <f t="shared" si="3"/>
        <v>0.00 (0.00, 0.00)</v>
      </c>
      <c r="AJ46" t="str">
        <f t="shared" si="4"/>
        <v>2 (0, 4)</v>
      </c>
      <c r="AK46">
        <f>SUM($I$2:I46)/SUM($I$2:$I$49)</f>
        <v>0.99769679442338521</v>
      </c>
      <c r="AL46">
        <f>SUM($P$2:P46)/SUM($P$2:$P$49)</f>
        <v>0.99786187041489338</v>
      </c>
      <c r="AM46">
        <f t="shared" si="5"/>
        <v>-0.49619399811489728</v>
      </c>
      <c r="AN46">
        <f t="shared" si="6"/>
        <v>2.5885903601629043E-2</v>
      </c>
      <c r="AO46">
        <f t="shared" si="7"/>
        <v>1.1238069869395908E-2</v>
      </c>
      <c r="AP46">
        <f t="shared" si="8"/>
        <v>0</v>
      </c>
      <c r="AQ46">
        <f t="shared" si="9"/>
        <v>0.90328095961635446</v>
      </c>
      <c r="AR46">
        <f t="shared" si="10"/>
        <v>1.0846573009481953E-2</v>
      </c>
      <c r="AS46">
        <f t="shared" si="11"/>
        <v>4.8748493903303783E-2</v>
      </c>
      <c r="AT46" t="str" cm="1">
        <f t="array" ref="AT46">_xlfn.IFS(Q46&gt;I46, "Significant increase", R46&lt;I46, "Significant decrease", AND(Q46&lt;=I46, I46&lt;=R46), "No significant change")</f>
        <v>No significant change</v>
      </c>
      <c r="AU46">
        <f>SUMIF($AM$2:AM46, "&gt;0")/SUMIF($AM$2:$AM$49, "&gt;0")</f>
        <v>0.99915721248312772</v>
      </c>
    </row>
    <row r="47" spans="1:47" x14ac:dyDescent="0.2">
      <c r="A47" t="str">
        <f>[1]summ_states!A47</f>
        <v>New Hampshire</v>
      </c>
      <c r="B47">
        <f>[1]summ_states!B47</f>
        <v>24200.108732587101</v>
      </c>
      <c r="C47">
        <f>[1]summ_states!C47</f>
        <v>4.6144013293524004</v>
      </c>
      <c r="D47">
        <f>[1]summ_states!D47</f>
        <v>1.14982072760344</v>
      </c>
      <c r="E47">
        <f>[1]summ_states!E47</f>
        <v>0</v>
      </c>
      <c r="F47">
        <f>[1]summ_states!F47</f>
        <v>16.836170183176598</v>
      </c>
      <c r="G47">
        <f>[1]summ_states!G47</f>
        <v>0.79080822376842597</v>
      </c>
      <c r="H47">
        <f>[1]summ_states!H47</f>
        <v>3.1366995913167601</v>
      </c>
      <c r="I47">
        <f>[1]summ_states!I47</f>
        <v>26.5279000552177</v>
      </c>
      <c r="J47">
        <f>[1]summ_states!J47</f>
        <v>4.5991341035711502</v>
      </c>
      <c r="K47">
        <f>[1]summ_states!K47</f>
        <v>1.1335745304511999</v>
      </c>
      <c r="L47">
        <f>[1]summ_states!L47</f>
        <v>0</v>
      </c>
      <c r="M47">
        <f>[1]summ_states!M47</f>
        <v>16.1790107582794</v>
      </c>
      <c r="N47">
        <f>[1]summ_states!N47</f>
        <v>0.78999179407484499</v>
      </c>
      <c r="O47">
        <f>[1]summ_states!O47</f>
        <v>3.1114794990100898</v>
      </c>
      <c r="P47">
        <f>[1]summ_states!P47</f>
        <v>25.813190685386701</v>
      </c>
      <c r="Q47">
        <f>[1]summ_states!Q47</f>
        <v>23.296696456514798</v>
      </c>
      <c r="R47">
        <f>[1]summ_states!R47</f>
        <v>27.856870024119399</v>
      </c>
      <c r="S47">
        <f>[1]summ_states!S47</f>
        <v>0.97305820029692003</v>
      </c>
      <c r="T47">
        <f>[1]summ_states!T47</f>
        <v>0.87819602788094497</v>
      </c>
      <c r="U47">
        <f>[1]summ_states!U47</f>
        <v>1.0500970663390401</v>
      </c>
      <c r="V47">
        <f>[1]summ_states!V47</f>
        <v>-0.71470936983098299</v>
      </c>
      <c r="W47">
        <f>[1]summ_states!W47</f>
        <v>-3.2312035987028098</v>
      </c>
      <c r="X47">
        <f>[1]summ_states!X47</f>
        <v>1.32896996890173</v>
      </c>
      <c r="Y47">
        <f>[1]summ_states!Y47</f>
        <v>0.14974689745007999</v>
      </c>
      <c r="Z47">
        <f>[1]summ_states!Z47</f>
        <v>0</v>
      </c>
      <c r="AA47">
        <f>[1]summ_states!AA47</f>
        <v>0.33149093927666901</v>
      </c>
      <c r="AB47">
        <f>[1]summ_states!AB47</f>
        <v>2.6784649417975499E-2</v>
      </c>
      <c r="AC47">
        <f>[1]summ_states!AC47</f>
        <v>0</v>
      </c>
      <c r="AD47">
        <f>[1]summ_states!AD47</f>
        <v>7.9794518685646201E-2</v>
      </c>
      <c r="AE47">
        <f>[1]summ_states!AE47</f>
        <v>1359711</v>
      </c>
      <c r="AF47">
        <f>[1]summ_states!AF47</f>
        <v>1.8984321436972E-5</v>
      </c>
      <c r="AG47" t="str">
        <f t="shared" si="1"/>
        <v>26 (23, 28)</v>
      </c>
      <c r="AH47" t="str">
        <f t="shared" si="2"/>
        <v>0.97 (0.88, 1.05)</v>
      </c>
      <c r="AI47" t="str">
        <f t="shared" si="3"/>
        <v>0.03 (0.00, 0.08)</v>
      </c>
      <c r="AJ47" t="str">
        <f t="shared" si="4"/>
        <v>15 (0, 33)</v>
      </c>
      <c r="AK47">
        <f>SUM($I$2:I47)/SUM($I$2:$I$49)</f>
        <v>0.99863458620286583</v>
      </c>
      <c r="AL47">
        <f>SUM($P$2:P47)/SUM($P$2:$P$49)</f>
        <v>0.99870011241817347</v>
      </c>
      <c r="AM47">
        <f t="shared" si="5"/>
        <v>-0.71470936983099875</v>
      </c>
      <c r="AN47">
        <f t="shared" si="6"/>
        <v>2.1361446240533259E-2</v>
      </c>
      <c r="AO47">
        <f t="shared" si="7"/>
        <v>2.2731193738346641E-2</v>
      </c>
      <c r="AP47">
        <f t="shared" si="8"/>
        <v>0</v>
      </c>
      <c r="AQ47">
        <f t="shared" si="9"/>
        <v>0.91947783621836565</v>
      </c>
      <c r="AR47">
        <f t="shared" si="10"/>
        <v>1.1423240383346758E-3</v>
      </c>
      <c r="AS47">
        <f t="shared" si="11"/>
        <v>3.5287199764337647E-2</v>
      </c>
      <c r="AT47" t="str" cm="1">
        <f t="array" ref="AT47">_xlfn.IFS(Q47&gt;I47, "Significant increase", R47&lt;I47, "Significant decrease", AND(Q47&lt;=I47, I47&lt;=R47), "No significant change")</f>
        <v>No significant change</v>
      </c>
      <c r="AU47">
        <f>SUMIF($AM$2:AM47, "&gt;0")/SUMIF($AM$2:$AM$49, "&gt;0")</f>
        <v>0.99915721248312772</v>
      </c>
    </row>
    <row r="48" spans="1:47" x14ac:dyDescent="0.2">
      <c r="A48" t="str">
        <f>[1]summ_states!A48</f>
        <v>Delaware</v>
      </c>
      <c r="B48">
        <f>[1]summ_states!B48</f>
        <v>6448.83409719464</v>
      </c>
      <c r="C48">
        <f>[1]summ_states!C48</f>
        <v>3.6446277677913899</v>
      </c>
      <c r="D48">
        <f>[1]summ_states!D48</f>
        <v>1.71315795981358</v>
      </c>
      <c r="E48">
        <f>[1]summ_states!E48</f>
        <v>0</v>
      </c>
      <c r="F48">
        <f>[1]summ_states!F48</f>
        <v>5.2020690612051803</v>
      </c>
      <c r="G48">
        <f>[1]summ_states!G48</f>
        <v>4.6832325719994401</v>
      </c>
      <c r="H48">
        <f>[1]summ_states!H48</f>
        <v>1.3224137184008899</v>
      </c>
      <c r="I48">
        <f>[1]summ_states!I48</f>
        <v>16.565501079210399</v>
      </c>
      <c r="J48">
        <f>[1]summ_states!J48</f>
        <v>3.8445301697909602</v>
      </c>
      <c r="K48">
        <f>[1]summ_states!K48</f>
        <v>2.0975026792284899</v>
      </c>
      <c r="L48">
        <f>[1]summ_states!L48</f>
        <v>0</v>
      </c>
      <c r="M48">
        <f>[1]summ_states!M48</f>
        <v>7.7860005382102599</v>
      </c>
      <c r="N48">
        <f>[1]summ_states!N48</f>
        <v>5.1569235095923398</v>
      </c>
      <c r="O48">
        <f>[1]summ_states!O48</f>
        <v>1.6589337782898701</v>
      </c>
      <c r="P48">
        <f>[1]summ_states!P48</f>
        <v>20.5438906751119</v>
      </c>
      <c r="Q48">
        <f>[1]summ_states!Q48</f>
        <v>19.457869301348399</v>
      </c>
      <c r="R48">
        <f>[1]summ_states!R48</f>
        <v>21.705032529925301</v>
      </c>
      <c r="S48">
        <f>[1]summ_states!S48</f>
        <v>1.2401611383125699</v>
      </c>
      <c r="T48">
        <f>[1]summ_states!T48</f>
        <v>1.17460191565033</v>
      </c>
      <c r="U48">
        <f>[1]summ_states!U48</f>
        <v>1.31025511550416</v>
      </c>
      <c r="V48">
        <f>[1]summ_states!V48</f>
        <v>3.9783895959014401</v>
      </c>
      <c r="W48">
        <f>[1]summ_states!W48</f>
        <v>2.8923682221379199</v>
      </c>
      <c r="X48">
        <f>[1]summ_states!X48</f>
        <v>5.1395314507148298</v>
      </c>
      <c r="Y48">
        <f>[1]summ_states!Y48</f>
        <v>0.54796146835318005</v>
      </c>
      <c r="Z48">
        <f>[1]summ_states!Z48</f>
        <v>0.409040004470828</v>
      </c>
      <c r="AA48">
        <f>[1]summ_states!AA48</f>
        <v>0.80680480661864595</v>
      </c>
      <c r="AB48">
        <f>[1]summ_states!AB48</f>
        <v>0.118173873973224</v>
      </c>
      <c r="AC48">
        <f>[1]summ_states!AC48</f>
        <v>4.0292947678509598E-2</v>
      </c>
      <c r="AD48">
        <f>[1]summ_states!AD48</f>
        <v>0.23234070461027101</v>
      </c>
      <c r="AE48">
        <f>[1]summ_states!AE48</f>
        <v>973764</v>
      </c>
      <c r="AF48">
        <f>[1]summ_states!AF48</f>
        <v>2.1097402117054899E-5</v>
      </c>
      <c r="AG48" t="str">
        <f t="shared" si="1"/>
        <v>21 (19, 22)</v>
      </c>
      <c r="AH48" t="str">
        <f t="shared" si="2"/>
        <v>1.24 (1.17, 1.31)</v>
      </c>
      <c r="AI48" t="str">
        <f t="shared" si="3"/>
        <v>0.12 (0.04, 0.23)</v>
      </c>
      <c r="AJ48" t="str">
        <f t="shared" si="4"/>
        <v>55 (41, 81)</v>
      </c>
      <c r="AK48">
        <f>SUM($I$2:I48)/SUM($I$2:$I$49)</f>
        <v>0.99922019571974152</v>
      </c>
      <c r="AL48">
        <f>SUM($P$2:P48)/SUM($P$2:$P$49)</f>
        <v>0.99936724234738528</v>
      </c>
      <c r="AM48">
        <f t="shared" si="5"/>
        <v>3.9783895959015005</v>
      </c>
      <c r="AN48">
        <f t="shared" si="6"/>
        <v>5.0247065346618616E-2</v>
      </c>
      <c r="AO48">
        <f t="shared" si="7"/>
        <v>9.66081149545681E-2</v>
      </c>
      <c r="AP48">
        <f t="shared" si="8"/>
        <v>0</v>
      </c>
      <c r="AQ48">
        <f t="shared" si="9"/>
        <v>0.64949181439319603</v>
      </c>
      <c r="AR48">
        <f t="shared" si="10"/>
        <v>0.11906600049449446</v>
      </c>
      <c r="AS48">
        <f t="shared" si="11"/>
        <v>8.458700481110748E-2</v>
      </c>
      <c r="AT48" t="str" cm="1">
        <f t="array" ref="AT48">_xlfn.IFS(Q48&gt;I48, "Significant increase", R48&lt;I48, "Significant decrease", AND(Q48&lt;=I48, I48&lt;=R48), "No significant change")</f>
        <v>Significant increase</v>
      </c>
      <c r="AU48">
        <f>SUMIF($AM$2:AM48, "&gt;0")/SUMIF($AM$2:$AM$49, "&gt;0")</f>
        <v>1</v>
      </c>
    </row>
    <row r="49" spans="1:47" x14ac:dyDescent="0.2">
      <c r="A49" t="str">
        <f>[1]summ_states!A49</f>
        <v>Rhode Island</v>
      </c>
      <c r="B49">
        <f>[1]summ_states!B49</f>
        <v>3491.1397030958801</v>
      </c>
      <c r="C49">
        <f>[1]summ_states!C49</f>
        <v>0.98800608565131998</v>
      </c>
      <c r="D49">
        <f>[1]summ_states!D49</f>
        <v>4.4525775786792696</v>
      </c>
      <c r="E49">
        <f>[1]summ_states!E49</f>
        <v>0</v>
      </c>
      <c r="F49">
        <f>[1]summ_states!F49</f>
        <v>13.2243279095097</v>
      </c>
      <c r="G49">
        <f>[1]summ_states!G49</f>
        <v>2.2741381932620799</v>
      </c>
      <c r="H49">
        <f>[1]summ_states!H49</f>
        <v>1.11975951440487</v>
      </c>
      <c r="I49">
        <f>[1]summ_states!I49</f>
        <v>22.058809281507202</v>
      </c>
      <c r="J49">
        <f>[1]summ_states!J49</f>
        <v>0.95056498740103301</v>
      </c>
      <c r="K49">
        <f>[1]summ_states!K49</f>
        <v>3.9001458747466402</v>
      </c>
      <c r="L49">
        <f>[1]summ_states!L49</f>
        <v>0</v>
      </c>
      <c r="M49">
        <f>[1]summ_states!M49</f>
        <v>11.9054105090015</v>
      </c>
      <c r="N49">
        <f>[1]summ_states!N49</f>
        <v>1.75109852141964</v>
      </c>
      <c r="O49">
        <f>[1]summ_states!O49</f>
        <v>0.97819587121807405</v>
      </c>
      <c r="P49">
        <f>[1]summ_states!P49</f>
        <v>19.4854157637869</v>
      </c>
      <c r="Q49">
        <f>[1]summ_states!Q49</f>
        <v>13.677097024003</v>
      </c>
      <c r="R49">
        <f>[1]summ_states!R49</f>
        <v>23.412174431103999</v>
      </c>
      <c r="S49">
        <f>[1]summ_states!S49</f>
        <v>0.88333941851169295</v>
      </c>
      <c r="T49">
        <f>[1]summ_states!T49</f>
        <v>0.62002879890117701</v>
      </c>
      <c r="U49">
        <f>[1]summ_states!U49</f>
        <v>1.0613525930763299</v>
      </c>
      <c r="V49">
        <f>[1]summ_states!V49</f>
        <v>-2.5733935177202798</v>
      </c>
      <c r="W49">
        <f>[1]summ_states!W49</f>
        <v>-8.3817122575041605</v>
      </c>
      <c r="X49">
        <f>[1]summ_states!X49</f>
        <v>1.3533651495968</v>
      </c>
      <c r="Y49">
        <f>[1]summ_states!Y49</f>
        <v>0.78484757873844102</v>
      </c>
      <c r="Z49">
        <f>[1]summ_states!Z49</f>
        <v>0.65246320806302704</v>
      </c>
      <c r="AA49">
        <f>[1]summ_states!AA49</f>
        <v>0.90871312672876603</v>
      </c>
      <c r="AB49">
        <f>[1]summ_states!AB49</f>
        <v>0.19360403673387999</v>
      </c>
      <c r="AC49">
        <f>[1]summ_states!AC49</f>
        <v>6.5876503432608105E-2</v>
      </c>
      <c r="AD49">
        <f>[1]summ_states!AD49</f>
        <v>0.34254606989678898</v>
      </c>
      <c r="AE49">
        <f>[1]summ_states!AE49</f>
        <v>1059361</v>
      </c>
      <c r="AF49">
        <f>[1]summ_states!AF49</f>
        <v>1.8393555892454899E-5</v>
      </c>
      <c r="AG49" t="str">
        <f t="shared" si="1"/>
        <v>19 (14, 23)</v>
      </c>
      <c r="AH49" t="str">
        <f t="shared" si="2"/>
        <v>0.88 (0.62, 1.06)</v>
      </c>
      <c r="AI49" t="str">
        <f t="shared" si="3"/>
        <v>0.19 (0.07, 0.34)</v>
      </c>
      <c r="AJ49" t="str">
        <f t="shared" si="4"/>
        <v>78 (65, 91)</v>
      </c>
      <c r="AK49">
        <f>SUM($I$2:I49)/SUM($I$2:$I$49)</f>
        <v>1</v>
      </c>
      <c r="AL49">
        <f>SUM($P$2:P49)/SUM($P$2:$P$49)</f>
        <v>1</v>
      </c>
      <c r="AM49">
        <f t="shared" si="5"/>
        <v>-2.5733935177203016</v>
      </c>
      <c r="AN49">
        <f t="shared" si="6"/>
        <v>1.4549309304025527E-2</v>
      </c>
      <c r="AO49">
        <f t="shared" si="7"/>
        <v>0.21467051196352335</v>
      </c>
      <c r="AP49">
        <f t="shared" si="8"/>
        <v>0</v>
      </c>
      <c r="AQ49">
        <f t="shared" si="9"/>
        <v>0.51252068190355604</v>
      </c>
      <c r="AR49">
        <f t="shared" si="10"/>
        <v>0.20324900495816373</v>
      </c>
      <c r="AS49">
        <f t="shared" si="11"/>
        <v>5.5010491870750987E-2</v>
      </c>
      <c r="AT49" t="str" cm="1">
        <f t="array" ref="AT49">_xlfn.IFS(Q49&gt;I49, "Significant increase", R49&lt;I49, "Significant decrease", AND(Q49&lt;=I49, I49&lt;=R49), "No significant change")</f>
        <v>No significant change</v>
      </c>
      <c r="AU49">
        <f>SUMIF($AM$2:AM49, "&gt;0")/SUMIF($AM$2:$AM$49, "&gt;0")</f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showGridLines="0" tabSelected="1" view="pageLayout" zoomScale="150" zoomScaleNormal="93" zoomScaleSheetLayoutView="125" zoomScalePageLayoutView="150" workbookViewId="0">
      <selection activeCell="U1" sqref="U1:X1"/>
    </sheetView>
  </sheetViews>
  <sheetFormatPr baseColWidth="10" defaultRowHeight="16" x14ac:dyDescent="0.2"/>
  <cols>
    <col min="1" max="1" width="14.83203125" bestFit="1" customWidth="1"/>
    <col min="2" max="3" width="5.6640625" customWidth="1"/>
    <col min="4" max="4" width="5.5" hidden="1" customWidth="1"/>
    <col min="5" max="6" width="5.6640625" customWidth="1"/>
    <col min="7" max="7" width="5.5" hidden="1" customWidth="1"/>
    <col min="8" max="9" width="5.6640625" customWidth="1"/>
    <col min="10" max="11" width="5.5" hidden="1" customWidth="1"/>
    <col min="12" max="13" width="5.6640625" customWidth="1"/>
    <col min="14" max="14" width="5.5" hidden="1" customWidth="1"/>
    <col min="15" max="16" width="5.6640625" customWidth="1"/>
    <col min="17" max="17" width="5.5" hidden="1" customWidth="1"/>
    <col min="18" max="19" width="5.6640625" customWidth="1"/>
    <col min="20" max="20" width="5.5" hidden="1" customWidth="1"/>
    <col min="21" max="21" width="5.6640625" customWidth="1"/>
    <col min="22" max="22" width="14.5" customWidth="1"/>
    <col min="23" max="23" width="14.5" hidden="1" customWidth="1"/>
    <col min="24" max="24" width="14.5" customWidth="1"/>
    <col min="25" max="25" width="0.33203125" hidden="1" customWidth="1"/>
  </cols>
  <sheetData>
    <row r="1" spans="1:39" ht="30" customHeight="1" x14ac:dyDescent="0.2">
      <c r="A1" s="38" t="s">
        <v>40</v>
      </c>
      <c r="B1" s="61" t="s">
        <v>15</v>
      </c>
      <c r="C1" s="62"/>
      <c r="D1" s="39"/>
      <c r="E1" s="63" t="s">
        <v>23</v>
      </c>
      <c r="F1" s="63"/>
      <c r="G1" s="39"/>
      <c r="H1" s="61" t="s">
        <v>16</v>
      </c>
      <c r="I1" s="62"/>
      <c r="J1" s="39"/>
      <c r="K1" s="39"/>
      <c r="L1" s="63" t="s">
        <v>17</v>
      </c>
      <c r="M1" s="63"/>
      <c r="N1" s="39"/>
      <c r="O1" s="61" t="s">
        <v>18</v>
      </c>
      <c r="P1" s="62"/>
      <c r="Q1" s="39"/>
      <c r="R1" s="63" t="s">
        <v>30</v>
      </c>
      <c r="S1" s="63"/>
      <c r="T1" s="39"/>
      <c r="U1" s="61" t="s">
        <v>22</v>
      </c>
      <c r="V1" s="63"/>
      <c r="W1" s="63"/>
      <c r="X1" s="62"/>
      <c r="Y1" s="12"/>
    </row>
    <row r="2" spans="1:39" ht="16" hidden="1" customHeight="1" x14ac:dyDescent="0.2">
      <c r="A2" s="5"/>
      <c r="B2" s="6" t="s">
        <v>0</v>
      </c>
      <c r="C2" s="7" t="s">
        <v>7</v>
      </c>
      <c r="D2" s="4"/>
      <c r="E2" s="4" t="s">
        <v>1</v>
      </c>
      <c r="F2" s="4" t="s">
        <v>8</v>
      </c>
      <c r="G2" s="4"/>
      <c r="H2" s="6" t="s">
        <v>2</v>
      </c>
      <c r="I2" s="7" t="s">
        <v>9</v>
      </c>
      <c r="J2" s="4"/>
      <c r="K2" s="4"/>
      <c r="L2" s="4" t="s">
        <v>3</v>
      </c>
      <c r="M2" s="4" t="s">
        <v>10</v>
      </c>
      <c r="N2" s="4"/>
      <c r="O2" s="6" t="s">
        <v>4</v>
      </c>
      <c r="P2" s="7" t="s">
        <v>11</v>
      </c>
      <c r="Q2" s="4"/>
      <c r="R2" s="4" t="s">
        <v>5</v>
      </c>
      <c r="S2" s="4" t="s">
        <v>12</v>
      </c>
      <c r="T2" s="4"/>
      <c r="U2" s="6" t="s">
        <v>6</v>
      </c>
      <c r="V2" s="4" t="s">
        <v>25</v>
      </c>
      <c r="W2" s="4" t="s">
        <v>26</v>
      </c>
      <c r="X2" s="7" t="s">
        <v>27</v>
      </c>
      <c r="Y2" s="8"/>
    </row>
    <row r="3" spans="1:39" ht="19" customHeight="1" x14ac:dyDescent="0.2">
      <c r="A3" s="48" t="s">
        <v>14</v>
      </c>
      <c r="B3" s="49" t="s">
        <v>41</v>
      </c>
      <c r="C3" s="50" t="s">
        <v>20</v>
      </c>
      <c r="D3" s="51" t="s">
        <v>42</v>
      </c>
      <c r="E3" s="51" t="s">
        <v>41</v>
      </c>
      <c r="F3" s="51" t="s">
        <v>20</v>
      </c>
      <c r="G3" s="51" t="s">
        <v>42</v>
      </c>
      <c r="H3" s="49" t="s">
        <v>41</v>
      </c>
      <c r="I3" s="50" t="s">
        <v>20</v>
      </c>
      <c r="J3" s="51" t="s">
        <v>24</v>
      </c>
      <c r="K3" s="51" t="s">
        <v>42</v>
      </c>
      <c r="L3" s="51" t="s">
        <v>41</v>
      </c>
      <c r="M3" s="51" t="s">
        <v>20</v>
      </c>
      <c r="N3" s="51" t="s">
        <v>42</v>
      </c>
      <c r="O3" s="49" t="s">
        <v>41</v>
      </c>
      <c r="P3" s="50" t="s">
        <v>20</v>
      </c>
      <c r="Q3" s="51" t="s">
        <v>42</v>
      </c>
      <c r="R3" s="51" t="s">
        <v>41</v>
      </c>
      <c r="S3" s="51" t="s">
        <v>20</v>
      </c>
      <c r="T3" s="51" t="s">
        <v>42</v>
      </c>
      <c r="U3" s="49" t="s">
        <v>41</v>
      </c>
      <c r="V3" s="51" t="s">
        <v>20</v>
      </c>
      <c r="W3" s="51" t="s">
        <v>42</v>
      </c>
      <c r="X3" s="50" t="s">
        <v>19</v>
      </c>
      <c r="Y3" s="9" t="s">
        <v>31</v>
      </c>
      <c r="Z3" s="60" t="s">
        <v>15</v>
      </c>
      <c r="AA3" s="60"/>
      <c r="AB3" s="60" t="s">
        <v>23</v>
      </c>
      <c r="AC3" s="60"/>
      <c r="AD3" s="60" t="s">
        <v>16</v>
      </c>
      <c r="AE3" s="60"/>
      <c r="AF3" s="60" t="s">
        <v>17</v>
      </c>
      <c r="AG3" s="60"/>
      <c r="AH3" s="60" t="s">
        <v>18</v>
      </c>
      <c r="AI3" s="60"/>
      <c r="AJ3" s="60" t="s">
        <v>21</v>
      </c>
      <c r="AK3" s="60"/>
      <c r="AL3" s="60" t="s">
        <v>22</v>
      </c>
      <c r="AM3" s="60"/>
    </row>
    <row r="4" spans="1:39" hidden="1" x14ac:dyDescent="0.2">
      <c r="A4" s="13" t="str">
        <f>_xlfn.CONCAT(ROW(A4)-3, ". ", state_summ!A2)</f>
        <v>1. Texas</v>
      </c>
      <c r="B4" s="31">
        <f>HLOOKUP(B$2,state_summ!$A$1:$AC$49,ROW($A4)-2,FALSE)</f>
        <v>977.24055697914503</v>
      </c>
      <c r="C4" s="32">
        <f>HLOOKUP(C$2,state_summ!$A$1:$AC$49,ROW($A4)-2,FALSE)</f>
        <v>1173.95918990614</v>
      </c>
      <c r="D4" s="15">
        <f t="shared" ref="D4:D51" si="0">IFERROR(C4/B4, "N/A")</f>
        <v>1.2013001113411557</v>
      </c>
      <c r="E4" s="14">
        <f>HLOOKUP(E$2,state_summ!$A$1:$AC$49,ROW($A4)-2,FALSE)</f>
        <v>3545.5613626057102</v>
      </c>
      <c r="F4" s="14">
        <f>HLOOKUP(F$2,state_summ!$A$1:$W$49,ROW($A4)-2,FALSE)</f>
        <v>4325.9465365843398</v>
      </c>
      <c r="G4" s="15">
        <f t="shared" ref="G4:G51" si="1">IFERROR(F4/E4, "N/A")</f>
        <v>1.2201020076000342</v>
      </c>
      <c r="H4" s="31">
        <f>HLOOKUP(H$2,state_summ!$A$1:$AC$49,ROW($A4)-2,FALSE)</f>
        <v>17.010353253623801</v>
      </c>
      <c r="I4" s="32">
        <f>HLOOKUP(I$2,state_summ!$A$1:$AC$49,ROW($A4)-2,FALSE)</f>
        <v>24.436736270630799</v>
      </c>
      <c r="J4" s="14">
        <f t="shared" ref="J4:J51" si="2">I4-H4</f>
        <v>7.426383017006998</v>
      </c>
      <c r="K4" s="15">
        <f t="shared" ref="K4:K51" si="3">IFERROR(I4/H4, "N/A")</f>
        <v>1.4365801759834069</v>
      </c>
      <c r="L4" s="14">
        <f>HLOOKUP(L$2,state_summ!$A$1:$AC$49,ROW($A4)-2,FALSE)</f>
        <v>480.23390941672398</v>
      </c>
      <c r="M4" s="14">
        <f>HLOOKUP(M$2,state_summ!$A$1:$AC$49,ROW($A4)-2,FALSE)</f>
        <v>643.43556521219205</v>
      </c>
      <c r="N4" s="15">
        <f t="shared" ref="N4:N51" si="4">IFERROR(M4/L4, "N/A")</f>
        <v>1.3398378427580995</v>
      </c>
      <c r="O4" s="31">
        <f>HLOOKUP(O$2,state_summ!$A$1:$AC$49,ROW($A4)-2,FALSE)</f>
        <v>44.3228589424576</v>
      </c>
      <c r="P4" s="32">
        <f>HLOOKUP(P$2,state_summ!$A$1:$AC$49,ROW($A4)-2,FALSE)</f>
        <v>48.6958625495717</v>
      </c>
      <c r="Q4" s="15">
        <f t="shared" ref="Q4:Q51" si="5">IFERROR(P4/O4, "N/A")</f>
        <v>1.0986624895472419</v>
      </c>
      <c r="R4" s="14">
        <f>HLOOKUP(R$2,state_summ!$A$1:$AC$49,ROW($A4)-2,FALSE)</f>
        <v>85.298883741407394</v>
      </c>
      <c r="S4" s="14">
        <f>HLOOKUP(S$2,state_summ!$A$1:$AC$49,ROW($A4)-2,FALSE)</f>
        <v>115.403784355394</v>
      </c>
      <c r="T4" s="15">
        <f t="shared" ref="T4:T51" si="6">IFERROR(S4/R4, "N/A")</f>
        <v>1.3529342858137838</v>
      </c>
      <c r="U4" s="31">
        <f>HLOOKUP(U$2,state_summ!$A$1:$AC$49,ROW($A4)-2,FALSE)</f>
        <v>5149.66792493907</v>
      </c>
      <c r="V4" s="16" t="str">
        <f>HLOOKUP(V$2,state_summ!$A$1:$AH$49,ROW($A4)-2,FALSE)</f>
        <v>6332 (6101, 6528)</v>
      </c>
      <c r="W4" s="17" t="str">
        <f>HLOOKUP(W$2,state_summ!$A$1:$AH$49,ROW($A4)-2,FALSE)</f>
        <v>1.23 (1.18, 1.27)</v>
      </c>
      <c r="X4" s="18" t="str">
        <f>HLOOKUP(X$2,state_summ!$A$1:$AI$49,ROW($A4)-2,FALSE)</f>
        <v>0.94 (0.89, 0.97)</v>
      </c>
      <c r="Y4" s="10" t="str">
        <f>state_summ!AJ2</f>
        <v>95 (90, 98)</v>
      </c>
      <c r="Z4" s="2">
        <f>SUM(B4:B13)</f>
        <v>4006.9987165162102</v>
      </c>
      <c r="AA4" s="2">
        <f>SUM(C4:C13)</f>
        <v>4852.5171199565348</v>
      </c>
      <c r="AB4" s="2">
        <f>SUM(E4:E13)</f>
        <v>6637.3520528106828</v>
      </c>
      <c r="AC4" s="2">
        <f>SUM(F4:F13)</f>
        <v>7944.1237199465513</v>
      </c>
      <c r="AD4" s="2">
        <f>SUM(H4:H13)</f>
        <v>741.22118207940616</v>
      </c>
      <c r="AE4" s="2">
        <f>SUM(I4:I13)</f>
        <v>766.04333527260656</v>
      </c>
      <c r="AF4" s="2">
        <f>SUM(L4:L13)</f>
        <v>2084.212752734893</v>
      </c>
      <c r="AG4" s="2">
        <f t="shared" ref="AG4" si="7">SUM(M4:M13)</f>
        <v>2732.0517215895588</v>
      </c>
      <c r="AH4" s="2">
        <f>SUM(O4:O13)</f>
        <v>180.79038136381959</v>
      </c>
      <c r="AI4" s="2">
        <f t="shared" ref="AI4" si="8">SUM(P4:P13)</f>
        <v>218.75666043274862</v>
      </c>
      <c r="AJ4" s="2">
        <f>SUM(R4:R13)</f>
        <v>419.88297379199622</v>
      </c>
      <c r="AK4" s="2">
        <f>SUM(S4:S13)</f>
        <v>565.06319793328726</v>
      </c>
      <c r="AL4" s="2">
        <f>SUM(Z4,AB4,AD4,AF4,AH4,AJ4)</f>
        <v>14070.458059297009</v>
      </c>
      <c r="AM4" s="2">
        <f>SUM(AA4,AC4,AE4,AG4,AI4,AK4)</f>
        <v>17078.555755131285</v>
      </c>
    </row>
    <row r="5" spans="1:39" hidden="1" x14ac:dyDescent="0.2">
      <c r="A5" s="19" t="str">
        <f>_xlfn.CONCAT(ROW(A5)-3, ". ", state_summ!A3)</f>
        <v>2. California</v>
      </c>
      <c r="B5" s="33">
        <f>HLOOKUP(B$2,state_summ!$A$1:$AC$49,ROW($A5)-2,FALSE)</f>
        <v>877.08980386952896</v>
      </c>
      <c r="C5" s="34">
        <f>HLOOKUP(C$2,state_summ!$A$1:$AC$49,ROW($A5)-2,FALSE)</f>
        <v>1100.2202726537</v>
      </c>
      <c r="D5" s="21">
        <f t="shared" si="0"/>
        <v>1.2543986576970432</v>
      </c>
      <c r="E5" s="20">
        <f>HLOOKUP(E$2,state_summ!$A$1:$AC$49,ROW($A5)-2,FALSE)</f>
        <v>190.679394617025</v>
      </c>
      <c r="F5" s="20">
        <f>HLOOKUP(F$2,state_summ!$A$1:$W$49,ROW($A5)-2,FALSE)</f>
        <v>230.37122580955099</v>
      </c>
      <c r="G5" s="21">
        <f t="shared" si="1"/>
        <v>1.2081600441004445</v>
      </c>
      <c r="H5" s="33">
        <f>HLOOKUP(H$2,state_summ!$A$1:$AC$49,ROW($A5)-2,FALSE)</f>
        <v>0</v>
      </c>
      <c r="I5" s="34">
        <f>HLOOKUP(I$2,state_summ!$A$1:$AC$49,ROW($A5)-2,FALSE)</f>
        <v>0</v>
      </c>
      <c r="J5" s="20">
        <f t="shared" si="2"/>
        <v>0</v>
      </c>
      <c r="K5" s="21" t="str">
        <f t="shared" si="3"/>
        <v>N/A</v>
      </c>
      <c r="L5" s="20">
        <f>HLOOKUP(L$2,state_summ!$A$1:$AC$49,ROW($A5)-2,FALSE)</f>
        <v>507.90839475567901</v>
      </c>
      <c r="M5" s="20">
        <f>HLOOKUP(M$2,state_summ!$A$1:$AC$49,ROW($A5)-2,FALSE)</f>
        <v>513.86884324793698</v>
      </c>
      <c r="N5" s="21">
        <f t="shared" si="4"/>
        <v>1.0117352824914916</v>
      </c>
      <c r="O5" s="33">
        <f>HLOOKUP(O$2,state_summ!$A$1:$AC$49,ROW($A5)-2,FALSE)</f>
        <v>50.9227318602248</v>
      </c>
      <c r="P5" s="34">
        <f>HLOOKUP(P$2,state_summ!$A$1:$AC$49,ROW($A5)-2,FALSE)</f>
        <v>58.415606255871701</v>
      </c>
      <c r="Q5" s="21">
        <f t="shared" si="5"/>
        <v>1.1471420350387664</v>
      </c>
      <c r="R5" s="20">
        <f>HLOOKUP(R$2,state_summ!$A$1:$AC$49,ROW($A5)-2,FALSE)</f>
        <v>137.85350493356799</v>
      </c>
      <c r="S5" s="20">
        <f>HLOOKUP(S$2,state_summ!$A$1:$AC$49,ROW($A5)-2,FALSE)</f>
        <v>148.501803897342</v>
      </c>
      <c r="T5" s="21">
        <f t="shared" si="6"/>
        <v>1.0772435852748572</v>
      </c>
      <c r="U5" s="33">
        <f>HLOOKUP(U$2,state_summ!$A$1:$AC$49,ROW($A5)-2,FALSE)</f>
        <v>1764.45383003602</v>
      </c>
      <c r="V5" s="22" t="str">
        <f>HLOOKUP(V$2,state_summ!$A$1:$AH$49,ROW($A5)-2,FALSE)</f>
        <v>2051 (1944, 2124)</v>
      </c>
      <c r="W5" s="23" t="str">
        <f>HLOOKUP(W$2,state_summ!$A$1:$AH$49,ROW($A5)-2,FALSE)</f>
        <v>1.16 (1.10, 1.20)</v>
      </c>
      <c r="X5" s="24" t="str">
        <f>HLOOKUP(X$2,state_summ!$A$1:$AI$49,ROW($A5)-2,FALSE)</f>
        <v>0.86 (0.75, 0.93)</v>
      </c>
      <c r="Y5" s="10" t="str">
        <f>state_summ!AJ3</f>
        <v>89 (80, 93)</v>
      </c>
      <c r="Z5" s="3">
        <f>Z4/$AL$4</f>
        <v>0.28478097156677845</v>
      </c>
      <c r="AA5" s="3">
        <f>AA4/$AM$4</f>
        <v>0.28412924310058163</v>
      </c>
      <c r="AB5" s="3">
        <f t="shared" ref="AB5" si="9">AB4/$AL$4</f>
        <v>0.47172252849473328</v>
      </c>
      <c r="AC5" s="3">
        <f t="shared" ref="AC5" si="10">AC4/$AM$4</f>
        <v>0.46515196213589222</v>
      </c>
      <c r="AD5" s="3">
        <f t="shared" ref="AD5" si="11">AD4/$AL$4</f>
        <v>5.2679250309811111E-2</v>
      </c>
      <c r="AE5" s="3">
        <f t="shared" ref="AE5" si="12">AE4/$AM$4</f>
        <v>4.485410512785587E-2</v>
      </c>
      <c r="AF5" s="3">
        <f t="shared" ref="AF5" si="13">AF4/$AL$4</f>
        <v>0.14812685869581596</v>
      </c>
      <c r="AG5" s="3">
        <f t="shared" ref="AG5" si="14">AG4/$AM$4</f>
        <v>0.15996971645384644</v>
      </c>
      <c r="AH5" s="3">
        <f t="shared" ref="AH5" si="15">AH4/$AL$4</f>
        <v>1.2848933602723968E-2</v>
      </c>
      <c r="AI5" s="3">
        <f t="shared" ref="AI5" si="16">AI4/$AM$4</f>
        <v>1.2808850090677179E-2</v>
      </c>
      <c r="AJ5" s="3">
        <f t="shared" ref="AJ5" si="17">AJ4/$AL$4</f>
        <v>2.9841457330137162E-2</v>
      </c>
      <c r="AK5" s="3">
        <f t="shared" ref="AK5" si="18">AK4/$AM$4</f>
        <v>3.30861230911468E-2</v>
      </c>
      <c r="AL5" s="3">
        <f t="shared" ref="AL5" si="19">AL4/$AL$4</f>
        <v>1</v>
      </c>
      <c r="AM5" s="3">
        <f t="shared" ref="AM5" si="20">AM4/$AM$4</f>
        <v>1</v>
      </c>
    </row>
    <row r="6" spans="1:39" hidden="1" x14ac:dyDescent="0.2">
      <c r="A6" s="19" t="str">
        <f>_xlfn.CONCAT(ROW(A6)-3, ". ", state_summ!A4)</f>
        <v>3. Oklahoma</v>
      </c>
      <c r="B6" s="33">
        <f>HLOOKUP(B$2,state_summ!$A$1:$AC$49,ROW($A6)-2,FALSE)</f>
        <v>333.32242556618701</v>
      </c>
      <c r="C6" s="34">
        <f>HLOOKUP(C$2,state_summ!$A$1:$AC$49,ROW($A6)-2,FALSE)</f>
        <v>398.26194267717199</v>
      </c>
      <c r="D6" s="21">
        <f t="shared" si="0"/>
        <v>1.1948249266477575</v>
      </c>
      <c r="E6" s="20">
        <f>HLOOKUP(E$2,state_summ!$A$1:$AC$49,ROW($A6)-2,FALSE)</f>
        <v>635.52164909754902</v>
      </c>
      <c r="F6" s="20">
        <f>HLOOKUP(F$2,state_summ!$A$1:$W$49,ROW($A6)-2,FALSE)</f>
        <v>898.97739524921894</v>
      </c>
      <c r="G6" s="21">
        <f t="shared" si="1"/>
        <v>1.4145503878991084</v>
      </c>
      <c r="H6" s="33">
        <f>HLOOKUP(H$2,state_summ!$A$1:$AC$49,ROW($A6)-2,FALSE)</f>
        <v>13.1518210652271</v>
      </c>
      <c r="I6" s="34">
        <f>HLOOKUP(I$2,state_summ!$A$1:$AC$49,ROW($A6)-2,FALSE)</f>
        <v>20.815744748483802</v>
      </c>
      <c r="J6" s="20">
        <f t="shared" si="2"/>
        <v>7.6639236832567015</v>
      </c>
      <c r="K6" s="21">
        <f t="shared" si="3"/>
        <v>1.5827271862388559</v>
      </c>
      <c r="L6" s="20">
        <f>HLOOKUP(L$2,state_summ!$A$1:$AC$49,ROW($A6)-2,FALSE)</f>
        <v>107.841009695396</v>
      </c>
      <c r="M6" s="20">
        <f>HLOOKUP(M$2,state_summ!$A$1:$AC$49,ROW($A6)-2,FALSE)</f>
        <v>121.528644902724</v>
      </c>
      <c r="N6" s="21">
        <f t="shared" si="4"/>
        <v>1.1269242122824112</v>
      </c>
      <c r="O6" s="33">
        <f>HLOOKUP(O$2,state_summ!$A$1:$AC$49,ROW($A6)-2,FALSE)</f>
        <v>3.0047687391042301</v>
      </c>
      <c r="P6" s="34">
        <f>HLOOKUP(P$2,state_summ!$A$1:$AC$49,ROW($A6)-2,FALSE)</f>
        <v>3.10105519124712</v>
      </c>
      <c r="Q6" s="21">
        <f t="shared" si="5"/>
        <v>1.0320445466866759</v>
      </c>
      <c r="R6" s="20">
        <f>HLOOKUP(R$2,state_summ!$A$1:$AC$49,ROW($A6)-2,FALSE)</f>
        <v>5.6667192569985803</v>
      </c>
      <c r="S6" s="20">
        <f>HLOOKUP(S$2,state_summ!$A$1:$AC$49,ROW($A6)-2,FALSE)</f>
        <v>6.42056434341188</v>
      </c>
      <c r="T6" s="21">
        <f t="shared" si="6"/>
        <v>1.1330302512308645</v>
      </c>
      <c r="U6" s="33">
        <f>HLOOKUP(U$2,state_summ!$A$1:$AC$49,ROW($A6)-2,FALSE)</f>
        <v>1098.5083934204599</v>
      </c>
      <c r="V6" s="22" t="str">
        <f>HLOOKUP(V$2,state_summ!$A$1:$AH$49,ROW($A6)-2,FALSE)</f>
        <v>1449 (1384, 1516)</v>
      </c>
      <c r="W6" s="23" t="str">
        <f>HLOOKUP(W$2,state_summ!$A$1:$AH$49,ROW($A6)-2,FALSE)</f>
        <v>1.32 (1.26, 1.38)</v>
      </c>
      <c r="X6" s="24" t="str">
        <f>HLOOKUP(X$2,state_summ!$A$1:$AI$49,ROW($A6)-2,FALSE)</f>
        <v>0.86 (0.75, 0.92)</v>
      </c>
      <c r="Y6" s="10" t="str">
        <f>state_summ!AJ4</f>
        <v>97 (91, 100)</v>
      </c>
    </row>
    <row r="7" spans="1:39" hidden="1" x14ac:dyDescent="0.2">
      <c r="A7" s="19" t="str">
        <f>_xlfn.CONCAT(ROW(A7)-3, ". ", state_summ!A5)</f>
        <v>4. Pennsylvania</v>
      </c>
      <c r="B7" s="33">
        <f>HLOOKUP(B$2,state_summ!$A$1:$AC$49,ROW($A7)-2,FALSE)</f>
        <v>164.83512645372301</v>
      </c>
      <c r="C7" s="34">
        <f>HLOOKUP(C$2,state_summ!$A$1:$AC$49,ROW($A7)-2,FALSE)</f>
        <v>198.26641900022</v>
      </c>
      <c r="D7" s="21">
        <f t="shared" si="0"/>
        <v>1.2028165553407255</v>
      </c>
      <c r="E7" s="20">
        <f>HLOOKUP(E$2,state_summ!$A$1:$AC$49,ROW($A7)-2,FALSE)</f>
        <v>408.641334495781</v>
      </c>
      <c r="F7" s="20">
        <f>HLOOKUP(F$2,state_summ!$A$1:$W$49,ROW($A7)-2,FALSE)</f>
        <v>229.545300151074</v>
      </c>
      <c r="G7" s="21">
        <f t="shared" si="1"/>
        <v>0.56172805042913232</v>
      </c>
      <c r="H7" s="33">
        <f>HLOOKUP(H$2,state_summ!$A$1:$AC$49,ROW($A7)-2,FALSE)</f>
        <v>460.75425524034398</v>
      </c>
      <c r="I7" s="34">
        <f>HLOOKUP(I$2,state_summ!$A$1:$AC$49,ROW($A7)-2,FALSE)</f>
        <v>525.29813408176699</v>
      </c>
      <c r="J7" s="20">
        <f t="shared" si="2"/>
        <v>64.543878841423009</v>
      </c>
      <c r="K7" s="21">
        <f t="shared" si="3"/>
        <v>1.1400830879093127</v>
      </c>
      <c r="L7" s="20">
        <f>HLOOKUP(L$2,state_summ!$A$1:$AC$49,ROW($A7)-2,FALSE)</f>
        <v>130.55926670236201</v>
      </c>
      <c r="M7" s="20">
        <f>HLOOKUP(M$2,state_summ!$A$1:$AC$49,ROW($A7)-2,FALSE)</f>
        <v>204.85474260832501</v>
      </c>
      <c r="N7" s="21">
        <f t="shared" si="4"/>
        <v>1.5690555544811351</v>
      </c>
      <c r="O7" s="33">
        <f>HLOOKUP(O$2,state_summ!$A$1:$AC$49,ROW($A7)-2,FALSE)</f>
        <v>16.175389046505501</v>
      </c>
      <c r="P7" s="34">
        <f>HLOOKUP(P$2,state_summ!$A$1:$AC$49,ROW($A7)-2,FALSE)</f>
        <v>21.064223000532198</v>
      </c>
      <c r="Q7" s="21">
        <f t="shared" si="5"/>
        <v>1.3022390336313345</v>
      </c>
      <c r="R7" s="20">
        <f>HLOOKUP(R$2,state_summ!$A$1:$AC$49,ROW($A7)-2,FALSE)</f>
        <v>16.4767680734465</v>
      </c>
      <c r="S7" s="20">
        <f>HLOOKUP(S$2,state_summ!$A$1:$AC$49,ROW($A7)-2,FALSE)</f>
        <v>21.212219668647101</v>
      </c>
      <c r="T7" s="21">
        <f t="shared" si="6"/>
        <v>1.2874017267277145</v>
      </c>
      <c r="U7" s="33">
        <f>HLOOKUP(U$2,state_summ!$A$1:$AC$49,ROW($A7)-2,FALSE)</f>
        <v>1197.4421400121601</v>
      </c>
      <c r="V7" s="22" t="str">
        <f>HLOOKUP(V$2,state_summ!$A$1:$AH$49,ROW($A7)-2,FALSE)</f>
        <v>1200 (1042, 1388)</v>
      </c>
      <c r="W7" s="23" t="str">
        <f>HLOOKUP(W$2,state_summ!$A$1:$AH$49,ROW($A7)-2,FALSE)</f>
        <v>1.00 (0.87, 1.16)</v>
      </c>
      <c r="X7" s="24" t="str">
        <f>HLOOKUP(X$2,state_summ!$A$1:$AI$49,ROW($A7)-2,FALSE)</f>
        <v>0.57 (0.35, 0.77)</v>
      </c>
      <c r="Y7" s="10" t="str">
        <f>state_summ!AJ5</f>
        <v>87 (73, 95)</v>
      </c>
      <c r="Z7" s="2">
        <f>SUM(B4:B51)</f>
        <v>9162.4715993851187</v>
      </c>
      <c r="AA7" s="2">
        <f>SUM(C4:C51)</f>
        <v>10440.577680648235</v>
      </c>
      <c r="AB7" s="2">
        <f>SUM(E4:E51)</f>
        <v>9116.8840004392532</v>
      </c>
      <c r="AC7" s="2">
        <f>SUM(F4:F51)</f>
        <v>10183.843039755871</v>
      </c>
      <c r="AD7" s="2">
        <f>SUM(H4:H51)</f>
        <v>2894.1527178899046</v>
      </c>
      <c r="AE7" s="2">
        <f>SUM(I4:I51)</f>
        <v>1463.4597644592202</v>
      </c>
      <c r="AF7" s="2">
        <f>SUM(L4:L51)</f>
        <v>5567.228932433326</v>
      </c>
      <c r="AG7" s="2">
        <f>SUM(M4:M51)</f>
        <v>6955.4639059379615</v>
      </c>
      <c r="AH7" s="2">
        <f>SUM(O4:O51)</f>
        <v>620.65626769832727</v>
      </c>
      <c r="AI7" s="2">
        <f>SUM(P4:P51)</f>
        <v>620.55883461316932</v>
      </c>
      <c r="AJ7" s="2">
        <f>SUM(R4:R51)</f>
        <v>926.22920999498854</v>
      </c>
      <c r="AK7" s="2">
        <f>SUM(S4:S51)</f>
        <v>1130.5339232576869</v>
      </c>
      <c r="AL7" s="2">
        <f>SUM(Z7,AB7,AD7,AF7,AH7,AJ7)</f>
        <v>28287.622727840917</v>
      </c>
      <c r="AM7" s="2">
        <f>SUM(AA7,AC7,AE7,AG7,AI7,AK7)</f>
        <v>30794.43714867215</v>
      </c>
    </row>
    <row r="8" spans="1:39" hidden="1" x14ac:dyDescent="0.2">
      <c r="A8" s="19" t="str">
        <f>_xlfn.CONCAT(ROW(A8)-3, ". ", state_summ!A6)</f>
        <v>5. Louisiana</v>
      </c>
      <c r="B8" s="33">
        <f>HLOOKUP(B$2,state_summ!$A$1:$AC$49,ROW($A8)-2,FALSE)</f>
        <v>63.015002948614601</v>
      </c>
      <c r="C8" s="34">
        <f>HLOOKUP(C$2,state_summ!$A$1:$AC$49,ROW($A8)-2,FALSE)</f>
        <v>82.707743464910095</v>
      </c>
      <c r="D8" s="21">
        <f t="shared" si="0"/>
        <v>1.3125087613239323</v>
      </c>
      <c r="E8" s="20">
        <f>HLOOKUP(E$2,state_summ!$A$1:$AC$49,ROW($A8)-2,FALSE)</f>
        <v>430.89271946213501</v>
      </c>
      <c r="F8" s="20">
        <f>HLOOKUP(F$2,state_summ!$A$1:$W$49,ROW($A8)-2,FALSE)</f>
        <v>764.70089070662198</v>
      </c>
      <c r="G8" s="21">
        <f t="shared" si="1"/>
        <v>1.7746897456544763</v>
      </c>
      <c r="H8" s="33">
        <f>HLOOKUP(H$2,state_summ!$A$1:$AC$49,ROW($A8)-2,FALSE)</f>
        <v>1.5288317638311499</v>
      </c>
      <c r="I8" s="34">
        <f>HLOOKUP(I$2,state_summ!$A$1:$AC$49,ROW($A8)-2,FALSE)</f>
        <v>1.8081990472695</v>
      </c>
      <c r="J8" s="20">
        <f t="shared" si="2"/>
        <v>0.27936728343835004</v>
      </c>
      <c r="K8" s="21">
        <f t="shared" si="3"/>
        <v>1.1827325216858879</v>
      </c>
      <c r="L8" s="20">
        <f>HLOOKUP(L$2,state_summ!$A$1:$AC$49,ROW($A8)-2,FALSE)</f>
        <v>103.696107801899</v>
      </c>
      <c r="M8" s="20">
        <f>HLOOKUP(M$2,state_summ!$A$1:$AC$49,ROW($A8)-2,FALSE)</f>
        <v>138.350243896845</v>
      </c>
      <c r="N8" s="21">
        <f t="shared" si="4"/>
        <v>1.3341893618721856</v>
      </c>
      <c r="O8" s="33">
        <f>HLOOKUP(O$2,state_summ!$A$1:$AC$49,ROW($A8)-2,FALSE)</f>
        <v>7.1406622355128597</v>
      </c>
      <c r="P8" s="34">
        <f>HLOOKUP(P$2,state_summ!$A$1:$AC$49,ROW($A8)-2,FALSE)</f>
        <v>9.2804760419038903</v>
      </c>
      <c r="Q8" s="21">
        <f t="shared" si="5"/>
        <v>1.2996660163743683</v>
      </c>
      <c r="R8" s="20">
        <f>HLOOKUP(R$2,state_summ!$A$1:$AC$49,ROW($A8)-2,FALSE)</f>
        <v>114.251207429706</v>
      </c>
      <c r="S8" s="20">
        <f>HLOOKUP(S$2,state_summ!$A$1:$AC$49,ROW($A8)-2,FALSE)</f>
        <v>191.195653013536</v>
      </c>
      <c r="T8" s="21">
        <f t="shared" si="6"/>
        <v>1.6734672421835954</v>
      </c>
      <c r="U8" s="33">
        <f>HLOOKUP(U$2,state_summ!$A$1:$AC$49,ROW($A8)-2,FALSE)</f>
        <v>720.52453164170095</v>
      </c>
      <c r="V8" s="22" t="str">
        <f>HLOOKUP(V$2,state_summ!$A$1:$AH$49,ROW($A8)-2,FALSE)</f>
        <v>1188 (1010, 1415)</v>
      </c>
      <c r="W8" s="23" t="str">
        <f>HLOOKUP(W$2,state_summ!$A$1:$AH$49,ROW($A8)-2,FALSE)</f>
        <v>1.65 (1.40, 1.96)</v>
      </c>
      <c r="X8" s="24" t="str">
        <f>HLOOKUP(X$2,state_summ!$A$1:$AI$49,ROW($A8)-2,FALSE)</f>
        <v>0.55 (0.28, 0.76)</v>
      </c>
      <c r="Y8" s="10" t="str">
        <f>state_summ!AJ6</f>
        <v>80 (57, 92)</v>
      </c>
      <c r="Z8" s="3">
        <f>Z7/$AL$7</f>
        <v>0.32390390976076389</v>
      </c>
      <c r="AA8" s="3">
        <f>AA7/$AM$7</f>
        <v>0.33904102972372174</v>
      </c>
      <c r="AB8" s="3">
        <f t="shared" ref="AB8" si="21">AB7/$AL$7</f>
        <v>0.32229233570293409</v>
      </c>
      <c r="AC8" s="3">
        <f t="shared" ref="AC8" si="22">AC7/$AM$7</f>
        <v>0.33070398366397796</v>
      </c>
      <c r="AD8" s="3">
        <f t="shared" ref="AD8" si="23">AD7/$AL$7</f>
        <v>0.10231162744692063</v>
      </c>
      <c r="AE8" s="3">
        <f t="shared" ref="AE8" si="24">AE7/$AM$7</f>
        <v>4.7523510736494308E-2</v>
      </c>
      <c r="AF8" s="3">
        <f t="shared" ref="AF8" si="25">AF7/$AL$7</f>
        <v>0.19680794621719883</v>
      </c>
      <c r="AG8" s="3">
        <f t="shared" ref="AG8" si="26">AG7/$AM$7</f>
        <v>0.22586754459442621</v>
      </c>
      <c r="AH8" s="3">
        <f t="shared" ref="AH8" si="27">AH7/$AL$7</f>
        <v>2.1940912945203846E-2</v>
      </c>
      <c r="AI8" s="3">
        <f t="shared" ref="AI8" si="28">AI7/$AM$7</f>
        <v>2.0151653742433401E-2</v>
      </c>
      <c r="AJ8" s="3">
        <f t="shared" ref="AJ8" si="29">AJ7/$AL$7</f>
        <v>3.2743267926978743E-2</v>
      </c>
      <c r="AK8" s="3">
        <f t="shared" ref="AK8" si="30">AK7/$AM$7</f>
        <v>3.6712277538946195E-2</v>
      </c>
      <c r="AL8" s="3">
        <f t="shared" ref="AL8" si="31">AL7/$AL$7</f>
        <v>1</v>
      </c>
      <c r="AM8" s="3">
        <f t="shared" ref="AM8" si="32">AM7/$AM$7</f>
        <v>1</v>
      </c>
    </row>
    <row r="9" spans="1:39" hidden="1" x14ac:dyDescent="0.2">
      <c r="A9" s="19" t="str">
        <f>_xlfn.CONCAT(ROW(A9)-3, ". ", state_summ!A7)</f>
        <v>6. New Mexico</v>
      </c>
      <c r="B9" s="33">
        <f>HLOOKUP(B$2,state_summ!$A$1:$AC$49,ROW($A9)-2,FALSE)</f>
        <v>213.21449304341999</v>
      </c>
      <c r="C9" s="34">
        <f>HLOOKUP(C$2,state_summ!$A$1:$AC$49,ROW($A9)-2,FALSE)</f>
        <v>209.08634342113299</v>
      </c>
      <c r="D9" s="21">
        <f t="shared" si="0"/>
        <v>0.9806385130609</v>
      </c>
      <c r="E9" s="20">
        <f>HLOOKUP(E$2,state_summ!$A$1:$AC$49,ROW($A9)-2,FALSE)</f>
        <v>945.55739680458896</v>
      </c>
      <c r="F9" s="20">
        <f>HLOOKUP(F$2,state_summ!$A$1:$W$49,ROW($A9)-2,FALSE)</f>
        <v>928.12131865083904</v>
      </c>
      <c r="G9" s="21">
        <f t="shared" si="1"/>
        <v>0.98156000025733681</v>
      </c>
      <c r="H9" s="33">
        <f>HLOOKUP(H$2,state_summ!$A$1:$AC$49,ROW($A9)-2,FALSE)</f>
        <v>39.016268753411197</v>
      </c>
      <c r="I9" s="34">
        <f>HLOOKUP(I$2,state_summ!$A$1:$AC$49,ROW($A9)-2,FALSE)</f>
        <v>30.658161630058501</v>
      </c>
      <c r="J9" s="20">
        <f t="shared" si="2"/>
        <v>-8.3581071233526956</v>
      </c>
      <c r="K9" s="21">
        <f t="shared" si="3"/>
        <v>0.7857789227315094</v>
      </c>
      <c r="L9" s="20">
        <f>HLOOKUP(L$2,state_summ!$A$1:$AC$49,ROW($A9)-2,FALSE)</f>
        <v>63.635278382430698</v>
      </c>
      <c r="M9" s="20">
        <f>HLOOKUP(M$2,state_summ!$A$1:$AC$49,ROW($A9)-2,FALSE)</f>
        <v>-37.328105862214699</v>
      </c>
      <c r="N9" s="21">
        <f t="shared" si="4"/>
        <v>-0.58659452446931948</v>
      </c>
      <c r="O9" s="33">
        <f>HLOOKUP(O$2,state_summ!$A$1:$AC$49,ROW($A9)-2,FALSE)</f>
        <v>2.0513615977798301</v>
      </c>
      <c r="P9" s="34">
        <f>HLOOKUP(P$2,state_summ!$A$1:$AC$49,ROW($A9)-2,FALSE)</f>
        <v>1.5380747655756699</v>
      </c>
      <c r="Q9" s="21">
        <f t="shared" si="5"/>
        <v>0.74978237246924884</v>
      </c>
      <c r="R9" s="20">
        <f>HLOOKUP(R$2,state_summ!$A$1:$AC$49,ROW($A9)-2,FALSE)</f>
        <v>3.7374411722330199</v>
      </c>
      <c r="S9" s="20">
        <f>HLOOKUP(S$2,state_summ!$A$1:$AC$49,ROW($A9)-2,FALSE)</f>
        <v>3.2619518751606602</v>
      </c>
      <c r="T9" s="21">
        <f t="shared" si="6"/>
        <v>0.87277678091498423</v>
      </c>
      <c r="U9" s="33">
        <f>HLOOKUP(U$2,state_summ!$A$1:$AC$49,ROW($A9)-2,FALSE)</f>
        <v>1267.2122397538601</v>
      </c>
      <c r="V9" s="22" t="str">
        <f>HLOOKUP(V$2,state_summ!$A$1:$AH$49,ROW($A9)-2,FALSE)</f>
        <v>1135 (1100, 1180)</v>
      </c>
      <c r="W9" s="23" t="str">
        <f>HLOOKUP(W$2,state_summ!$A$1:$AH$49,ROW($A9)-2,FALSE)</f>
        <v>0.90 (0.87, 0.93)</v>
      </c>
      <c r="X9" s="24" t="str">
        <f>HLOOKUP(X$2,state_summ!$A$1:$AI$49,ROW($A9)-2,FALSE)</f>
        <v>0.96 (0.93, 0.98)</v>
      </c>
      <c r="Y9" s="10" t="str">
        <f>state_summ!AJ7</f>
        <v>91 (90, 92)</v>
      </c>
    </row>
    <row r="10" spans="1:39" hidden="1" x14ac:dyDescent="0.2">
      <c r="A10" s="19" t="str">
        <f>_xlfn.CONCAT(ROW(A10)-3, ". ", state_summ!A8)</f>
        <v>7. Iowa</v>
      </c>
      <c r="B10" s="33">
        <f>HLOOKUP(B$2,state_summ!$A$1:$AC$49,ROW($A10)-2,FALSE)</f>
        <v>621.23617024685802</v>
      </c>
      <c r="C10" s="34">
        <f>HLOOKUP(C$2,state_summ!$A$1:$AC$49,ROW($A10)-2,FALSE)</f>
        <v>794.29423926189895</v>
      </c>
      <c r="D10" s="21">
        <f t="shared" si="0"/>
        <v>1.2785704975070489</v>
      </c>
      <c r="E10" s="20">
        <f>HLOOKUP(E$2,state_summ!$A$1:$AC$49,ROW($A10)-2,FALSE)</f>
        <v>37.006190694960303</v>
      </c>
      <c r="F10" s="20">
        <f>HLOOKUP(F$2,state_summ!$A$1:$W$49,ROW($A10)-2,FALSE)</f>
        <v>59.162996547079402</v>
      </c>
      <c r="G10" s="21">
        <f t="shared" si="1"/>
        <v>1.5987324130374903</v>
      </c>
      <c r="H10" s="33">
        <f>HLOOKUP(H$2,state_summ!$A$1:$AC$49,ROW($A10)-2,FALSE)</f>
        <v>0</v>
      </c>
      <c r="I10" s="34">
        <f>HLOOKUP(I$2,state_summ!$A$1:$AC$49,ROW($A10)-2,FALSE)</f>
        <v>0</v>
      </c>
      <c r="J10" s="20">
        <f t="shared" si="2"/>
        <v>0</v>
      </c>
      <c r="K10" s="21" t="str">
        <f t="shared" si="3"/>
        <v>N/A</v>
      </c>
      <c r="L10" s="20">
        <f>HLOOKUP(L$2,state_summ!$A$1:$AC$49,ROW($A10)-2,FALSE)</f>
        <v>71.7346302898152</v>
      </c>
      <c r="M10" s="20">
        <f>HLOOKUP(M$2,state_summ!$A$1:$AC$49,ROW($A10)-2,FALSE)</f>
        <v>117.421763537895</v>
      </c>
      <c r="N10" s="21">
        <f t="shared" si="4"/>
        <v>1.6368909000227525</v>
      </c>
      <c r="O10" s="33">
        <f>HLOOKUP(O$2,state_summ!$A$1:$AC$49,ROW($A10)-2,FALSE)</f>
        <v>7.5820973878108697</v>
      </c>
      <c r="P10" s="34">
        <f>HLOOKUP(P$2,state_summ!$A$1:$AC$49,ROW($A10)-2,FALSE)</f>
        <v>12.9700949084329</v>
      </c>
      <c r="Q10" s="21">
        <f t="shared" si="5"/>
        <v>1.7106209858612318</v>
      </c>
      <c r="R10" s="20">
        <f>HLOOKUP(R$2,state_summ!$A$1:$AC$49,ROW($A10)-2,FALSE)</f>
        <v>5.2090864988488903</v>
      </c>
      <c r="S10" s="20">
        <f>HLOOKUP(S$2,state_summ!$A$1:$AC$49,ROW($A10)-2,FALSE)</f>
        <v>7.4654603888713797</v>
      </c>
      <c r="T10" s="21">
        <f t="shared" si="6"/>
        <v>1.4331611484127025</v>
      </c>
      <c r="U10" s="33">
        <f>HLOOKUP(U$2,state_summ!$A$1:$AC$49,ROW($A10)-2,FALSE)</f>
        <v>742.76817511829404</v>
      </c>
      <c r="V10" s="22" t="str">
        <f>HLOOKUP(V$2,state_summ!$A$1:$AH$49,ROW($A10)-2,FALSE)</f>
        <v>991 (943, 1017)</v>
      </c>
      <c r="W10" s="23" t="str">
        <f>HLOOKUP(W$2,state_summ!$A$1:$AH$49,ROW($A10)-2,FALSE)</f>
        <v>1.33 (1.27, 1.37)</v>
      </c>
      <c r="X10" s="24" t="str">
        <f>HLOOKUP(X$2,state_summ!$A$1:$AI$49,ROW($A10)-2,FALSE)</f>
        <v>0.75 (0.54, 0.88)</v>
      </c>
      <c r="Y10" s="10" t="str">
        <f>state_summ!AJ8</f>
        <v>93 (78, 99)</v>
      </c>
      <c r="Z10" s="2">
        <f>AA4-Z4</f>
        <v>845.51840344032462</v>
      </c>
      <c r="AA10" s="2"/>
      <c r="AB10" s="2">
        <f t="shared" ref="AB10:AJ10" si="33">AC4-AB4</f>
        <v>1306.7716671358685</v>
      </c>
      <c r="AC10" s="2"/>
      <c r="AD10" s="2">
        <f t="shared" si="33"/>
        <v>24.822153193200393</v>
      </c>
      <c r="AE10" s="2"/>
      <c r="AF10" s="2">
        <f t="shared" si="33"/>
        <v>647.83896885466584</v>
      </c>
      <c r="AG10" s="2"/>
      <c r="AH10" s="2">
        <f t="shared" si="33"/>
        <v>37.966279068929026</v>
      </c>
      <c r="AI10" s="2"/>
      <c r="AJ10" s="2">
        <f t="shared" si="33"/>
        <v>145.18022414129103</v>
      </c>
      <c r="AK10" s="2"/>
      <c r="AL10" s="2">
        <f>SUM(AJ10,AF10,AD10,AB10,Z10)</f>
        <v>2970.1314167653504</v>
      </c>
      <c r="AM10" s="2"/>
    </row>
    <row r="11" spans="1:39" hidden="1" x14ac:dyDescent="0.2">
      <c r="A11" s="19" t="str">
        <f>_xlfn.CONCAT(ROW(A11)-3, ". ", state_summ!A9)</f>
        <v>8. Florida</v>
      </c>
      <c r="B11" s="33">
        <f>HLOOKUP(B$2,state_summ!$A$1:$AC$49,ROW($A11)-2,FALSE)</f>
        <v>163.67430766970901</v>
      </c>
      <c r="C11" s="34">
        <f>HLOOKUP(C$2,state_summ!$A$1:$AC$49,ROW($A11)-2,FALSE)</f>
        <v>251.59868057344099</v>
      </c>
      <c r="D11" s="21">
        <f t="shared" si="0"/>
        <v>1.5371910482197446</v>
      </c>
      <c r="E11" s="20">
        <f>HLOOKUP(E$2,state_summ!$A$1:$AC$49,ROW($A11)-2,FALSE)</f>
        <v>18.4668195127751</v>
      </c>
      <c r="F11" s="20">
        <f>HLOOKUP(F$2,state_summ!$A$1:$W$49,ROW($A11)-2,FALSE)</f>
        <v>25.241209132083299</v>
      </c>
      <c r="G11" s="21">
        <f t="shared" si="1"/>
        <v>1.3668411669167919</v>
      </c>
      <c r="H11" s="33">
        <f>HLOOKUP(H$2,state_summ!$A$1:$AC$49,ROW($A11)-2,FALSE)</f>
        <v>0</v>
      </c>
      <c r="I11" s="34">
        <f>HLOOKUP(I$2,state_summ!$A$1:$AC$49,ROW($A11)-2,FALSE)</f>
        <v>0</v>
      </c>
      <c r="J11" s="20">
        <f t="shared" si="2"/>
        <v>0</v>
      </c>
      <c r="K11" s="21" t="str">
        <f t="shared" si="3"/>
        <v>N/A</v>
      </c>
      <c r="L11" s="20">
        <f>HLOOKUP(L$2,state_summ!$A$1:$AC$49,ROW($A11)-2,FALSE)</f>
        <v>297.36495849352298</v>
      </c>
      <c r="M11" s="20">
        <f>HLOOKUP(M$2,state_summ!$A$1:$AC$49,ROW($A11)-2,FALSE)</f>
        <v>611.67216046492797</v>
      </c>
      <c r="N11" s="21">
        <f t="shared" si="4"/>
        <v>2.056974579532548</v>
      </c>
      <c r="O11" s="33">
        <f>HLOOKUP(O$2,state_summ!$A$1:$AC$49,ROW($A11)-2,FALSE)</f>
        <v>10.704083725518201</v>
      </c>
      <c r="P11" s="34">
        <f>HLOOKUP(P$2,state_summ!$A$1:$AC$49,ROW($A11)-2,FALSE)</f>
        <v>17.017453559742702</v>
      </c>
      <c r="Q11" s="21">
        <f t="shared" si="5"/>
        <v>1.5898094592789502</v>
      </c>
      <c r="R11" s="20">
        <f>HLOOKUP(R$2,state_summ!$A$1:$AC$49,ROW($A11)-2,FALSE)</f>
        <v>30.449915257277201</v>
      </c>
      <c r="S11" s="20">
        <f>HLOOKUP(S$2,state_summ!$A$1:$AC$49,ROW($A11)-2,FALSE)</f>
        <v>47.238221660862301</v>
      </c>
      <c r="T11" s="21">
        <f t="shared" si="6"/>
        <v>1.5513416461667451</v>
      </c>
      <c r="U11" s="33">
        <f>HLOOKUP(U$2,state_summ!$A$1:$AC$49,ROW($A11)-2,FALSE)</f>
        <v>520.66008465880395</v>
      </c>
      <c r="V11" s="22" t="str">
        <f>HLOOKUP(V$2,state_summ!$A$1:$AH$49,ROW($A11)-2,FALSE)</f>
        <v>953 (634, 1377)</v>
      </c>
      <c r="W11" s="23" t="str">
        <f>HLOOKUP(W$2,state_summ!$A$1:$AH$49,ROW($A11)-2,FALSE)</f>
        <v>1.83 (1.22, 2.64)</v>
      </c>
      <c r="X11" s="24" t="str">
        <f>HLOOKUP(X$2,state_summ!$A$1:$AI$49,ROW($A11)-2,FALSE)</f>
        <v>0.32 (0.04, 0.58)</v>
      </c>
      <c r="Y11" s="10" t="str">
        <f>state_summ!AJ9</f>
        <v>56 (15, 83)</v>
      </c>
      <c r="Z11" s="3">
        <f>Z10/$AL$10</f>
        <v>0.28467373486158548</v>
      </c>
      <c r="AA11" s="3"/>
      <c r="AB11" s="3">
        <f>AB10/$AL$10</f>
        <v>0.43997099244821308</v>
      </c>
      <c r="AC11" s="3"/>
      <c r="AD11" s="3">
        <f>AD10/$AL$10</f>
        <v>8.3572575452682124E-3</v>
      </c>
      <c r="AE11" s="3"/>
      <c r="AF11" s="3">
        <f>AF10/$AL$10</f>
        <v>0.2181179476429366</v>
      </c>
      <c r="AG11" s="3"/>
      <c r="AH11" s="3">
        <f>AH10/$AL$10</f>
        <v>1.278269333626879E-2</v>
      </c>
      <c r="AI11" s="3"/>
      <c r="AJ11" s="3">
        <f>AJ10/$AL$10</f>
        <v>4.8880067501996569E-2</v>
      </c>
      <c r="AK11" s="3"/>
      <c r="AL11" s="3">
        <f>AL10/$AL$10</f>
        <v>1</v>
      </c>
      <c r="AM11" s="3"/>
    </row>
    <row r="12" spans="1:39" hidden="1" x14ac:dyDescent="0.2">
      <c r="A12" s="19" t="str">
        <f>_xlfn.CONCAT(ROW(A12)-3, ". ", state_summ!A10)</f>
        <v>9. Illinois</v>
      </c>
      <c r="B12" s="33">
        <f>HLOOKUP(B$2,state_summ!$A$1:$AC$49,ROW($A12)-2,FALSE)</f>
        <v>153.22519964937399</v>
      </c>
      <c r="C12" s="34">
        <f>HLOOKUP(C$2,state_summ!$A$1:$AC$49,ROW($A12)-2,FALSE)</f>
        <v>194.976089552856</v>
      </c>
      <c r="D12" s="21">
        <f t="shared" si="0"/>
        <v>1.2724805710746063</v>
      </c>
      <c r="E12" s="20">
        <f>HLOOKUP(E$2,state_summ!$A$1:$AC$49,ROW($A12)-2,FALSE)</f>
        <v>86.814315742796097</v>
      </c>
      <c r="F12" s="20">
        <f>HLOOKUP(F$2,state_summ!$A$1:$W$49,ROW($A12)-2,FALSE)</f>
        <v>122.65249990723299</v>
      </c>
      <c r="G12" s="21">
        <f t="shared" si="1"/>
        <v>1.4128142214541473</v>
      </c>
      <c r="H12" s="33">
        <f>HLOOKUP(H$2,state_summ!$A$1:$AC$49,ROW($A12)-2,FALSE)</f>
        <v>209.468895737536</v>
      </c>
      <c r="I12" s="34">
        <f>HLOOKUP(I$2,state_summ!$A$1:$AC$49,ROW($A12)-2,FALSE)</f>
        <v>162.94865602534099</v>
      </c>
      <c r="J12" s="20">
        <f t="shared" si="2"/>
        <v>-46.520239712195007</v>
      </c>
      <c r="K12" s="21">
        <f t="shared" si="3"/>
        <v>0.7779133768362213</v>
      </c>
      <c r="L12" s="20">
        <f>HLOOKUP(L$2,state_summ!$A$1:$AC$49,ROW($A12)-2,FALSE)</f>
        <v>236.75835117426601</v>
      </c>
      <c r="M12" s="20">
        <f>HLOOKUP(M$2,state_summ!$A$1:$AC$49,ROW($A12)-2,FALSE)</f>
        <v>379.530927567145</v>
      </c>
      <c r="N12" s="21">
        <f t="shared" si="4"/>
        <v>1.6030307935697323</v>
      </c>
      <c r="O12" s="33">
        <f>HLOOKUP(O$2,state_summ!$A$1:$AC$49,ROW($A12)-2,FALSE)</f>
        <v>28.061355581294599</v>
      </c>
      <c r="P12" s="34">
        <f>HLOOKUP(P$2,state_summ!$A$1:$AC$49,ROW($A12)-2,FALSE)</f>
        <v>37.655995615511998</v>
      </c>
      <c r="Q12" s="21">
        <f t="shared" si="5"/>
        <v>1.3419164839140232</v>
      </c>
      <c r="R12" s="20">
        <f>HLOOKUP(R$2,state_summ!$A$1:$AC$49,ROW($A12)-2,FALSE)</f>
        <v>16.6592548028324</v>
      </c>
      <c r="S12" s="20">
        <f>HLOOKUP(S$2,state_summ!$A$1:$AC$49,ROW($A12)-2,FALSE)</f>
        <v>21.283689198405</v>
      </c>
      <c r="T12" s="21">
        <f t="shared" si="6"/>
        <v>1.27758951107383</v>
      </c>
      <c r="U12" s="33">
        <f>HLOOKUP(U$2,state_summ!$A$1:$AC$49,ROW($A12)-2,FALSE)</f>
        <v>730.98737268809998</v>
      </c>
      <c r="V12" s="22" t="str">
        <f>HLOOKUP(V$2,state_summ!$A$1:$AH$49,ROW($A12)-2,FALSE)</f>
        <v>919 (862, 971)</v>
      </c>
      <c r="W12" s="23" t="str">
        <f>HLOOKUP(W$2,state_summ!$A$1:$AH$49,ROW($A12)-2,FALSE)</f>
        <v>1.26 (1.18, 1.33)</v>
      </c>
      <c r="X12" s="24" t="str">
        <f>HLOOKUP(X$2,state_summ!$A$1:$AI$49,ROW($A12)-2,FALSE)</f>
        <v>0.55 (0.29, 0.79)</v>
      </c>
      <c r="Y12" s="10" t="str">
        <f>state_summ!AJ10</f>
        <v>80 (61, 91)</v>
      </c>
    </row>
    <row r="13" spans="1:39" hidden="1" x14ac:dyDescent="0.2">
      <c r="A13" s="52" t="str">
        <f>_xlfn.CONCAT(ROW(A13)-3, ". ", state_summ!A11)</f>
        <v>10. Kansas</v>
      </c>
      <c r="B13" s="53">
        <f>HLOOKUP(B$2,state_summ!$A$1:$AC$49,ROW($A13)-2,FALSE)</f>
        <v>440.14563008965001</v>
      </c>
      <c r="C13" s="54">
        <f>HLOOKUP(C$2,state_summ!$A$1:$AC$49,ROW($A13)-2,FALSE)</f>
        <v>449.14619944506398</v>
      </c>
      <c r="D13" s="55">
        <f t="shared" si="0"/>
        <v>1.0204490712621199</v>
      </c>
      <c r="E13" s="56">
        <f>HLOOKUP(E$2,state_summ!$A$1:$AC$49,ROW($A13)-2,FALSE)</f>
        <v>338.21086977736297</v>
      </c>
      <c r="F13" s="56">
        <f>HLOOKUP(F$2,state_summ!$A$1:$W$49,ROW($A13)-2,FALSE)</f>
        <v>359.40434720851101</v>
      </c>
      <c r="G13" s="55">
        <f t="shared" si="1"/>
        <v>1.0626635017529131</v>
      </c>
      <c r="H13" s="53">
        <f>HLOOKUP(H$2,state_summ!$A$1:$AC$49,ROW($A13)-2,FALSE)</f>
        <v>0.29075626543293898</v>
      </c>
      <c r="I13" s="54">
        <f>HLOOKUP(I$2,state_summ!$A$1:$AC$49,ROW($A13)-2,FALSE)</f>
        <v>7.7703469055900407E-2</v>
      </c>
      <c r="J13" s="56">
        <f t="shared" si="2"/>
        <v>-0.21305279637703856</v>
      </c>
      <c r="K13" s="55">
        <f t="shared" si="3"/>
        <v>0.26724606928142774</v>
      </c>
      <c r="L13" s="56">
        <f>HLOOKUP(L$2,state_summ!$A$1:$AC$49,ROW($A13)-2,FALSE)</f>
        <v>84.480846022798303</v>
      </c>
      <c r="M13" s="56">
        <f>HLOOKUP(M$2,state_summ!$A$1:$AC$49,ROW($A13)-2,FALSE)</f>
        <v>38.716936013782203</v>
      </c>
      <c r="N13" s="55">
        <f t="shared" si="4"/>
        <v>0.45829247499881703</v>
      </c>
      <c r="O13" s="53">
        <f>HLOOKUP(O$2,state_summ!$A$1:$AC$49,ROW($A13)-2,FALSE)</f>
        <v>10.8250722476111</v>
      </c>
      <c r="P13" s="54">
        <f>HLOOKUP(P$2,state_summ!$A$1:$AC$49,ROW($A13)-2,FALSE)</f>
        <v>9.0178185443587502</v>
      </c>
      <c r="Q13" s="55">
        <f t="shared" si="5"/>
        <v>0.83304927099667359</v>
      </c>
      <c r="R13" s="56">
        <f>HLOOKUP(R$2,state_summ!$A$1:$AC$49,ROW($A13)-2,FALSE)</f>
        <v>4.2801926256782501</v>
      </c>
      <c r="S13" s="56">
        <f>HLOOKUP(S$2,state_summ!$A$1:$AC$49,ROW($A13)-2,FALSE)</f>
        <v>3.0798495316568899</v>
      </c>
      <c r="T13" s="55">
        <f t="shared" si="6"/>
        <v>0.71955862761406664</v>
      </c>
      <c r="U13" s="53">
        <f>HLOOKUP(U$2,state_summ!$A$1:$AC$49,ROW($A13)-2,FALSE)</f>
        <v>878.23336702853396</v>
      </c>
      <c r="V13" s="57" t="str">
        <f>HLOOKUP(V$2,state_summ!$A$1:$AH$49,ROW($A13)-2,FALSE)</f>
        <v>859 (839, 888)</v>
      </c>
      <c r="W13" s="58" t="str">
        <f>HLOOKUP(W$2,state_summ!$A$1:$AH$49,ROW($A13)-2,FALSE)</f>
        <v>0.98 (0.96, 1.01)</v>
      </c>
      <c r="X13" s="59" t="str">
        <f>HLOOKUP(X$2,state_summ!$A$1:$AI$49,ROW($A13)-2,FALSE)</f>
        <v>0.80 (0.66, 0.89)</v>
      </c>
      <c r="Y13" s="10" t="str">
        <f>state_summ!AJ11</f>
        <v>95 (83, 100)</v>
      </c>
      <c r="Z13" s="2">
        <f>AA7-Z7</f>
        <v>1278.1060812631167</v>
      </c>
      <c r="AA13" s="2"/>
      <c r="AB13" s="2">
        <f t="shared" ref="AB13" si="34">AC7-AB7</f>
        <v>1066.9590393166181</v>
      </c>
      <c r="AC13" s="2"/>
      <c r="AD13" s="2">
        <f t="shared" ref="AD13" si="35">AE7-AD7</f>
        <v>-1430.6929534306844</v>
      </c>
      <c r="AE13" s="2"/>
      <c r="AF13" s="2">
        <f t="shared" ref="AF13" si="36">AG7-AF7</f>
        <v>1388.2349735046355</v>
      </c>
      <c r="AG13" s="2"/>
      <c r="AH13" s="2">
        <f t="shared" ref="AH13" si="37">AI7-AH7</f>
        <v>-9.7433085157945243E-2</v>
      </c>
      <c r="AI13" s="2"/>
      <c r="AJ13" s="2">
        <f t="shared" ref="AJ13" si="38">AK7-AJ7</f>
        <v>204.30471326269833</v>
      </c>
      <c r="AK13" s="2"/>
      <c r="AL13" s="2">
        <f>SUM(AJ13,AF13,AD13,AB13,Z13)</f>
        <v>2506.9118539163846</v>
      </c>
      <c r="AM13" s="2"/>
    </row>
    <row r="14" spans="1:39" hidden="1" x14ac:dyDescent="0.2">
      <c r="A14" s="40" t="str">
        <f>_xlfn.CONCAT(ROW(A14)-3, ". ", state_summ!A12)</f>
        <v>11. Colorado</v>
      </c>
      <c r="B14" s="41">
        <f>HLOOKUP(B$2,state_summ!$A$1:$AC$49,ROW($A14)-2,FALSE)</f>
        <v>254.91433889243399</v>
      </c>
      <c r="C14" s="42">
        <f>HLOOKUP(C$2,state_summ!$A$1:$AC$49,ROW($A14)-2,FALSE)</f>
        <v>231.684199131611</v>
      </c>
      <c r="D14" s="43">
        <f t="shared" si="0"/>
        <v>0.90887080004304743</v>
      </c>
      <c r="E14" s="44">
        <f>HLOOKUP(E$2,state_summ!$A$1:$AC$49,ROW($A14)-2,FALSE)</f>
        <v>375.87881751663599</v>
      </c>
      <c r="F14" s="44">
        <f>HLOOKUP(F$2,state_summ!$A$1:$W$49,ROW($A14)-2,FALSE)</f>
        <v>353.34810593989999</v>
      </c>
      <c r="G14" s="43">
        <f t="shared" si="1"/>
        <v>0.94005857599108045</v>
      </c>
      <c r="H14" s="41">
        <f>HLOOKUP(H$2,state_summ!$A$1:$AC$49,ROW($A14)-2,FALSE)</f>
        <v>175.980593491663</v>
      </c>
      <c r="I14" s="42">
        <f>HLOOKUP(I$2,state_summ!$A$1:$AC$49,ROW($A14)-2,FALSE)</f>
        <v>102.113246969841</v>
      </c>
      <c r="J14" s="44">
        <f t="shared" si="2"/>
        <v>-73.867346521822</v>
      </c>
      <c r="K14" s="43">
        <f t="shared" si="3"/>
        <v>0.58025288438795142</v>
      </c>
      <c r="L14" s="44">
        <f>HLOOKUP(L$2,state_summ!$A$1:$AC$49,ROW($A14)-2,FALSE)</f>
        <v>112.830881228807</v>
      </c>
      <c r="M14" s="44">
        <f>HLOOKUP(M$2,state_summ!$A$1:$AC$49,ROW($A14)-2,FALSE)</f>
        <v>112.417171666553</v>
      </c>
      <c r="N14" s="43">
        <f t="shared" si="4"/>
        <v>0.99633336585030252</v>
      </c>
      <c r="O14" s="41">
        <f>HLOOKUP(O$2,state_summ!$A$1:$AC$49,ROW($A14)-2,FALSE)</f>
        <v>4.2100817387213896</v>
      </c>
      <c r="P14" s="42">
        <f>HLOOKUP(P$2,state_summ!$A$1:$AC$49,ROW($A14)-2,FALSE)</f>
        <v>3.7336480973542501</v>
      </c>
      <c r="Q14" s="43">
        <f t="shared" si="5"/>
        <v>0.88683506142286128</v>
      </c>
      <c r="R14" s="44">
        <f>HLOOKUP(R$2,state_summ!$A$1:$AC$49,ROW($A14)-2,FALSE)</f>
        <v>6.0904969644109004</v>
      </c>
      <c r="S14" s="44">
        <f>HLOOKUP(S$2,state_summ!$A$1:$AC$49,ROW($A14)-2,FALSE)</f>
        <v>5.2584465498137796</v>
      </c>
      <c r="T14" s="43">
        <f t="shared" si="6"/>
        <v>0.86338546436208585</v>
      </c>
      <c r="U14" s="41">
        <f>HLOOKUP(U$2,state_summ!$A$1:$AC$49,ROW($A14)-2,FALSE)</f>
        <v>929.90520983267504</v>
      </c>
      <c r="V14" s="45" t="str">
        <f>HLOOKUP(V$2,state_summ!$A$1:$AH$49,ROW($A14)-2,FALSE)</f>
        <v>809 (740, 861)</v>
      </c>
      <c r="W14" s="46" t="str">
        <f>HLOOKUP(W$2,state_summ!$A$1:$AH$49,ROW($A14)-2,FALSE)</f>
        <v>0.87 (0.80, 0.93)</v>
      </c>
      <c r="X14" s="47" t="str">
        <f>HLOOKUP(X$2,state_summ!$A$1:$AI$49,ROW($A14)-2,FALSE)</f>
        <v>0.59 (0.44, 0.72)</v>
      </c>
      <c r="Y14" s="10" t="str">
        <f>state_summ!AJ12</f>
        <v>77 (71, 83)</v>
      </c>
      <c r="Z14" s="3">
        <f>Z13/$AL$10</f>
        <v>0.43031970708388728</v>
      </c>
      <c r="AA14" s="3"/>
      <c r="AB14" s="3">
        <f>AB13/$AL$10</f>
        <v>0.35922957256840843</v>
      </c>
      <c r="AC14" s="3"/>
      <c r="AD14" s="3">
        <f>AD13/$AL$10</f>
        <v>-0.48169348512827559</v>
      </c>
      <c r="AE14" s="3"/>
      <c r="AF14" s="3">
        <f>AF13/$AL$10</f>
        <v>0.46739850151698198</v>
      </c>
      <c r="AG14" s="3"/>
      <c r="AH14" s="3">
        <f>AH13/$AL$10</f>
        <v>-3.2804301051451678E-5</v>
      </c>
      <c r="AI14" s="3"/>
      <c r="AJ14" s="3">
        <f>AJ13/$AL$10</f>
        <v>6.8786422078656137E-2</v>
      </c>
      <c r="AK14" s="3"/>
      <c r="AL14" s="3">
        <f>AL13/$AL$10</f>
        <v>0.84404071811965831</v>
      </c>
      <c r="AM14" s="3"/>
    </row>
    <row r="15" spans="1:39" hidden="1" x14ac:dyDescent="0.2">
      <c r="A15" s="19" t="str">
        <f>_xlfn.CONCAT(ROW(A15)-3, ". ", state_summ!A13)</f>
        <v>12. Michigan</v>
      </c>
      <c r="B15" s="33">
        <f>HLOOKUP(B$2,state_summ!$A$1:$AC$49,ROW($A15)-2,FALSE)</f>
        <v>160.22136712568701</v>
      </c>
      <c r="C15" s="34">
        <f>HLOOKUP(C$2,state_summ!$A$1:$AC$49,ROW($A15)-2,FALSE)</f>
        <v>191.322292982075</v>
      </c>
      <c r="D15" s="21">
        <f t="shared" si="0"/>
        <v>1.194112223696048</v>
      </c>
      <c r="E15" s="20">
        <f>HLOOKUP(E$2,state_summ!$A$1:$AC$49,ROW($A15)-2,FALSE)</f>
        <v>112.68999696754</v>
      </c>
      <c r="F15" s="20">
        <f>HLOOKUP(F$2,state_summ!$A$1:$W$49,ROW($A15)-2,FALSE)</f>
        <v>133.43703324470999</v>
      </c>
      <c r="G15" s="21">
        <f t="shared" si="1"/>
        <v>1.1841071686526543</v>
      </c>
      <c r="H15" s="33">
        <f>HLOOKUP(H$2,state_summ!$A$1:$AC$49,ROW($A15)-2,FALSE)</f>
        <v>0</v>
      </c>
      <c r="I15" s="34">
        <f>HLOOKUP(I$2,state_summ!$A$1:$AC$49,ROW($A15)-2,FALSE)</f>
        <v>0</v>
      </c>
      <c r="J15" s="20">
        <f t="shared" si="2"/>
        <v>0</v>
      </c>
      <c r="K15" s="21" t="str">
        <f t="shared" si="3"/>
        <v>N/A</v>
      </c>
      <c r="L15" s="20">
        <f>HLOOKUP(L$2,state_summ!$A$1:$AC$49,ROW($A15)-2,FALSE)</f>
        <v>267.62042933854798</v>
      </c>
      <c r="M15" s="20">
        <f>HLOOKUP(M$2,state_summ!$A$1:$AC$49,ROW($A15)-2,FALSE)</f>
        <v>405.22956643224398</v>
      </c>
      <c r="N15" s="21">
        <f t="shared" si="4"/>
        <v>1.5141951884383844</v>
      </c>
      <c r="O15" s="33">
        <f>HLOOKUP(O$2,state_summ!$A$1:$AC$49,ROW($A15)-2,FALSE)</f>
        <v>11.493590534508799</v>
      </c>
      <c r="P15" s="34">
        <f>HLOOKUP(P$2,state_summ!$A$1:$AC$49,ROW($A15)-2,FALSE)</f>
        <v>19.845744825088399</v>
      </c>
      <c r="Q15" s="21">
        <f t="shared" si="5"/>
        <v>1.7266792970832543</v>
      </c>
      <c r="R15" s="20">
        <f>HLOOKUP(R$2,state_summ!$A$1:$AC$49,ROW($A15)-2,FALSE)</f>
        <v>16.289762090516799</v>
      </c>
      <c r="S15" s="20">
        <f>HLOOKUP(S$2,state_summ!$A$1:$AC$49,ROW($A15)-2,FALSE)</f>
        <v>22.767413030176101</v>
      </c>
      <c r="T15" s="21">
        <f t="shared" si="6"/>
        <v>1.3976516602062785</v>
      </c>
      <c r="U15" s="33">
        <f>HLOOKUP(U$2,state_summ!$A$1:$AC$49,ROW($A15)-2,FALSE)</f>
        <v>568.31514605680195</v>
      </c>
      <c r="V15" s="22" t="str">
        <f>HLOOKUP(V$2,state_summ!$A$1:$AH$49,ROW($A15)-2,FALSE)</f>
        <v>773 (674, 906)</v>
      </c>
      <c r="W15" s="23" t="str">
        <f>HLOOKUP(W$2,state_summ!$A$1:$AH$49,ROW($A15)-2,FALSE)</f>
        <v>1.36 (1.19, 1.59)</v>
      </c>
      <c r="X15" s="24" t="str">
        <f>HLOOKUP(X$2,state_summ!$A$1:$AI$49,ROW($A15)-2,FALSE)</f>
        <v>0.49 (0.16, 0.74)</v>
      </c>
      <c r="Y15" s="10" t="str">
        <f>state_summ!AJ13</f>
        <v>67 (34, 87)</v>
      </c>
    </row>
    <row r="16" spans="1:39" hidden="1" x14ac:dyDescent="0.2">
      <c r="A16" s="19" t="str">
        <f>_xlfn.CONCAT(ROW(A16)-3, ". ", state_summ!A14)</f>
        <v>13. Alabama</v>
      </c>
      <c r="B16" s="33">
        <f>HLOOKUP(B$2,state_summ!$A$1:$AC$49,ROW($A16)-2,FALSE)</f>
        <v>101.69161854857499</v>
      </c>
      <c r="C16" s="34">
        <f>HLOOKUP(C$2,state_summ!$A$1:$AC$49,ROW($A16)-2,FALSE)</f>
        <v>108.90099958502699</v>
      </c>
      <c r="D16" s="21">
        <f t="shared" si="0"/>
        <v>1.0708945450898522</v>
      </c>
      <c r="E16" s="20">
        <f>HLOOKUP(E$2,state_summ!$A$1:$AC$49,ROW($A16)-2,FALSE)</f>
        <v>113.04343022368499</v>
      </c>
      <c r="F16" s="20">
        <f>HLOOKUP(F$2,state_summ!$A$1:$W$49,ROW($A16)-2,FALSE)</f>
        <v>120.68212371365701</v>
      </c>
      <c r="G16" s="21">
        <f t="shared" si="1"/>
        <v>1.0675730865107058</v>
      </c>
      <c r="H16" s="33">
        <f>HLOOKUP(H$2,state_summ!$A$1:$AC$49,ROW($A16)-2,FALSE)</f>
        <v>164.766462016605</v>
      </c>
      <c r="I16" s="34">
        <f>HLOOKUP(I$2,state_summ!$A$1:$AC$49,ROW($A16)-2,FALSE)</f>
        <v>155.02689547249301</v>
      </c>
      <c r="J16" s="20">
        <f t="shared" si="2"/>
        <v>-9.7395665441119945</v>
      </c>
      <c r="K16" s="21">
        <f t="shared" si="3"/>
        <v>0.94088865886353468</v>
      </c>
      <c r="L16" s="20">
        <f>HLOOKUP(L$2,state_summ!$A$1:$AC$49,ROW($A16)-2,FALSE)</f>
        <v>237.83238480149001</v>
      </c>
      <c r="M16" s="20">
        <f>HLOOKUP(M$2,state_summ!$A$1:$AC$49,ROW($A16)-2,FALSE)</f>
        <v>265.52560354406899</v>
      </c>
      <c r="N16" s="21">
        <f t="shared" si="4"/>
        <v>1.1164400666700354</v>
      </c>
      <c r="O16" s="33">
        <f>HLOOKUP(O$2,state_summ!$A$1:$AC$49,ROW($A16)-2,FALSE)</f>
        <v>21.088609387893001</v>
      </c>
      <c r="P16" s="34">
        <f>HLOOKUP(P$2,state_summ!$A$1:$AC$49,ROW($A16)-2,FALSE)</f>
        <v>25.382389175111602</v>
      </c>
      <c r="Q16" s="21">
        <f t="shared" si="5"/>
        <v>1.2036065872453243</v>
      </c>
      <c r="R16" s="20">
        <f>HLOOKUP(R$2,state_summ!$A$1:$AC$49,ROW($A16)-2,FALSE)</f>
        <v>10.1556653893711</v>
      </c>
      <c r="S16" s="20">
        <f>HLOOKUP(S$2,state_summ!$A$1:$AC$49,ROW($A16)-2,FALSE)</f>
        <v>10.664198693059101</v>
      </c>
      <c r="T16" s="21">
        <f t="shared" si="6"/>
        <v>1.0500738537742915</v>
      </c>
      <c r="U16" s="33">
        <f>HLOOKUP(U$2,state_summ!$A$1:$AC$49,ROW($A16)-2,FALSE)</f>
        <v>648.57817036762106</v>
      </c>
      <c r="V16" s="22" t="str">
        <f>HLOOKUP(V$2,state_summ!$A$1:$AH$49,ROW($A16)-2,FALSE)</f>
        <v>686 (629, 740)</v>
      </c>
      <c r="W16" s="23" t="str">
        <f>HLOOKUP(W$2,state_summ!$A$1:$AH$49,ROW($A16)-2,FALSE)</f>
        <v>1.06 (0.97, 1.14)</v>
      </c>
      <c r="X16" s="24" t="str">
        <f>HLOOKUP(X$2,state_summ!$A$1:$AI$49,ROW($A16)-2,FALSE)</f>
        <v>0.75 (0.55, 0.89)</v>
      </c>
      <c r="Y16" s="10" t="str">
        <f>state_summ!AJ14</f>
        <v>85 (72, 92)</v>
      </c>
    </row>
    <row r="17" spans="1:33" hidden="1" x14ac:dyDescent="0.2">
      <c r="A17" s="19" t="str">
        <f>_xlfn.CONCAT(ROW(A17)-3, ". ", state_summ!A15)</f>
        <v>14. North Carolina</v>
      </c>
      <c r="B17" s="33">
        <f>HLOOKUP(B$2,state_summ!$A$1:$AC$49,ROW($A17)-2,FALSE)</f>
        <v>252.401626882296</v>
      </c>
      <c r="C17" s="34">
        <f>HLOOKUP(C$2,state_summ!$A$1:$AC$49,ROW($A17)-2,FALSE)</f>
        <v>389.65311999588698</v>
      </c>
      <c r="D17" s="21">
        <f t="shared" si="0"/>
        <v>1.5437821253727351</v>
      </c>
      <c r="E17" s="20">
        <f>HLOOKUP(E$2,state_summ!$A$1:$AC$49,ROW($A17)-2,FALSE)</f>
        <v>23.9026108561294</v>
      </c>
      <c r="F17" s="20">
        <f>HLOOKUP(F$2,state_summ!$A$1:$W$49,ROW($A17)-2,FALSE)</f>
        <v>23.335800825108599</v>
      </c>
      <c r="G17" s="21">
        <f t="shared" si="1"/>
        <v>0.97628668958247078</v>
      </c>
      <c r="H17" s="33">
        <f>HLOOKUP(H$2,state_summ!$A$1:$AC$49,ROW($A17)-2,FALSE)</f>
        <v>0</v>
      </c>
      <c r="I17" s="34">
        <f>HLOOKUP(I$2,state_summ!$A$1:$AC$49,ROW($A17)-2,FALSE)</f>
        <v>0</v>
      </c>
      <c r="J17" s="20">
        <f t="shared" si="2"/>
        <v>0</v>
      </c>
      <c r="K17" s="21" t="str">
        <f t="shared" si="3"/>
        <v>N/A</v>
      </c>
      <c r="L17" s="20">
        <f>HLOOKUP(L$2,state_summ!$A$1:$AC$49,ROW($A17)-2,FALSE)</f>
        <v>182.51756258251399</v>
      </c>
      <c r="M17" s="20">
        <f>HLOOKUP(M$2,state_summ!$A$1:$AC$49,ROW($A17)-2,FALSE)</f>
        <v>228.84798896651</v>
      </c>
      <c r="N17" s="21">
        <f t="shared" si="4"/>
        <v>1.2538409220923634</v>
      </c>
      <c r="O17" s="33">
        <f>HLOOKUP(O$2,state_summ!$A$1:$AC$49,ROW($A17)-2,FALSE)</f>
        <v>123.189047632401</v>
      </c>
      <c r="P17" s="34">
        <f>HLOOKUP(P$2,state_summ!$A$1:$AC$49,ROW($A17)-2,FALSE)</f>
        <v>16.5429604380707</v>
      </c>
      <c r="Q17" s="21">
        <f t="shared" si="5"/>
        <v>0.13428921447168973</v>
      </c>
      <c r="R17" s="20">
        <f>HLOOKUP(R$2,state_summ!$A$1:$AC$49,ROW($A17)-2,FALSE)</f>
        <v>11.486436279702099</v>
      </c>
      <c r="S17" s="20">
        <f>HLOOKUP(S$2,state_summ!$A$1:$AC$49,ROW($A17)-2,FALSE)</f>
        <v>13.2981159418263</v>
      </c>
      <c r="T17" s="21">
        <f t="shared" si="6"/>
        <v>1.1577233893967318</v>
      </c>
      <c r="U17" s="33">
        <f>HLOOKUP(U$2,state_summ!$A$1:$AC$49,ROW($A17)-2,FALSE)</f>
        <v>593.49728423304396</v>
      </c>
      <c r="V17" s="22" t="str">
        <f>HLOOKUP(V$2,state_summ!$A$1:$AH$49,ROW($A17)-2,FALSE)</f>
        <v>672 (547, 766)</v>
      </c>
      <c r="W17" s="23" t="str">
        <f>HLOOKUP(W$2,state_summ!$A$1:$AH$49,ROW($A17)-2,FALSE)</f>
        <v>1.13 (0.92, 1.29)</v>
      </c>
      <c r="X17" s="24" t="str">
        <f>HLOOKUP(X$2,state_summ!$A$1:$AI$49,ROW($A17)-2,FALSE)</f>
        <v>0.48 (0.24, 0.71)</v>
      </c>
      <c r="Y17" s="10" t="str">
        <f>state_summ!AJ15</f>
        <v>80 (61, 92)</v>
      </c>
    </row>
    <row r="18" spans="1:33" hidden="1" x14ac:dyDescent="0.2">
      <c r="A18" s="19" t="str">
        <f>_xlfn.CONCAT(ROW(A18)-3, ". ", state_summ!A16)</f>
        <v>15. Indiana</v>
      </c>
      <c r="B18" s="33">
        <f>HLOOKUP(B$2,state_summ!$A$1:$AC$49,ROW($A18)-2,FALSE)</f>
        <v>126.733073532109</v>
      </c>
      <c r="C18" s="34">
        <f>HLOOKUP(C$2,state_summ!$A$1:$AC$49,ROW($A18)-2,FALSE)</f>
        <v>172.73083794025899</v>
      </c>
      <c r="D18" s="21">
        <f t="shared" si="0"/>
        <v>1.3629499634639259</v>
      </c>
      <c r="E18" s="20">
        <f>HLOOKUP(E$2,state_summ!$A$1:$AC$49,ROW($A18)-2,FALSE)</f>
        <v>44.920803117924898</v>
      </c>
      <c r="F18" s="20">
        <f>HLOOKUP(F$2,state_summ!$A$1:$W$49,ROW($A18)-2,FALSE)</f>
        <v>60.626934001793103</v>
      </c>
      <c r="G18" s="21">
        <f t="shared" si="1"/>
        <v>1.3496404737608294</v>
      </c>
      <c r="H18" s="33">
        <f>HLOOKUP(H$2,state_summ!$A$1:$AC$49,ROW($A18)-2,FALSE)</f>
        <v>81.999673082823406</v>
      </c>
      <c r="I18" s="34">
        <f>HLOOKUP(I$2,state_summ!$A$1:$AC$49,ROW($A18)-2,FALSE)</f>
        <v>78.383657949341398</v>
      </c>
      <c r="J18" s="20">
        <f t="shared" si="2"/>
        <v>-3.6160151334820085</v>
      </c>
      <c r="K18" s="21">
        <f t="shared" si="3"/>
        <v>0.95590207866036647</v>
      </c>
      <c r="L18" s="20">
        <f>HLOOKUP(L$2,state_summ!$A$1:$AC$49,ROW($A18)-2,FALSE)</f>
        <v>163.19223126781699</v>
      </c>
      <c r="M18" s="20">
        <f>HLOOKUP(M$2,state_summ!$A$1:$AC$49,ROW($A18)-2,FALSE)</f>
        <v>281.09854655797398</v>
      </c>
      <c r="N18" s="21">
        <f t="shared" si="4"/>
        <v>1.7224995600229236</v>
      </c>
      <c r="O18" s="33">
        <f>HLOOKUP(O$2,state_summ!$A$1:$AC$49,ROW($A18)-2,FALSE)</f>
        <v>9.9544743434852805</v>
      </c>
      <c r="P18" s="34">
        <f>HLOOKUP(P$2,state_summ!$A$1:$AC$49,ROW($A18)-2,FALSE)</f>
        <v>17.121977629368899</v>
      </c>
      <c r="Q18" s="21">
        <f t="shared" si="5"/>
        <v>1.7200283047165019</v>
      </c>
      <c r="R18" s="20">
        <f>HLOOKUP(R$2,state_summ!$A$1:$AC$49,ROW($A18)-2,FALSE)</f>
        <v>11.161207851220199</v>
      </c>
      <c r="S18" s="20">
        <f>HLOOKUP(S$2,state_summ!$A$1:$AC$49,ROW($A18)-2,FALSE)</f>
        <v>16.0584071393592</v>
      </c>
      <c r="T18" s="21">
        <f t="shared" si="6"/>
        <v>1.4387696523009932</v>
      </c>
      <c r="U18" s="33">
        <f>HLOOKUP(U$2,state_summ!$A$1:$AC$49,ROW($A18)-2,FALSE)</f>
        <v>437.96146319538099</v>
      </c>
      <c r="V18" s="22" t="str">
        <f>HLOOKUP(V$2,state_summ!$A$1:$AH$49,ROW($A18)-2,FALSE)</f>
        <v>626 (550, 693)</v>
      </c>
      <c r="W18" s="23" t="str">
        <f>HLOOKUP(W$2,state_summ!$A$1:$AH$49,ROW($A18)-2,FALSE)</f>
        <v>1.43 (1.26, 1.58)</v>
      </c>
      <c r="X18" s="24" t="str">
        <f>HLOOKUP(X$2,state_summ!$A$1:$AI$49,ROW($A18)-2,FALSE)</f>
        <v>0.54 (0.28, 0.74)</v>
      </c>
      <c r="Y18" s="10" t="str">
        <f>state_summ!AJ16</f>
        <v>78 (57, 91)</v>
      </c>
    </row>
    <row r="19" spans="1:33" hidden="1" x14ac:dyDescent="0.2">
      <c r="A19" s="19" t="str">
        <f>_xlfn.CONCAT(ROW(A19)-3, ". ", state_summ!A17)</f>
        <v>16. Ohio</v>
      </c>
      <c r="B19" s="33">
        <f>HLOOKUP(B$2,state_summ!$A$1:$AC$49,ROW($A19)-2,FALSE)</f>
        <v>143.43577084844901</v>
      </c>
      <c r="C19" s="34">
        <f>HLOOKUP(C$2,state_summ!$A$1:$AC$49,ROW($A19)-2,FALSE)</f>
        <v>146.840752180061</v>
      </c>
      <c r="D19" s="21">
        <f t="shared" si="0"/>
        <v>1.0237387181138351</v>
      </c>
      <c r="E19" s="20">
        <f>HLOOKUP(E$2,state_summ!$A$1:$AC$49,ROW($A19)-2,FALSE)</f>
        <v>195.498364333685</v>
      </c>
      <c r="F19" s="20">
        <f>HLOOKUP(F$2,state_summ!$A$1:$W$49,ROW($A19)-2,FALSE)</f>
        <v>157.793875612888</v>
      </c>
      <c r="G19" s="21">
        <f t="shared" si="1"/>
        <v>0.80713655150361585</v>
      </c>
      <c r="H19" s="33">
        <f>HLOOKUP(H$2,state_summ!$A$1:$AC$49,ROW($A19)-2,FALSE)</f>
        <v>94.248988782336895</v>
      </c>
      <c r="I19" s="34">
        <f>HLOOKUP(I$2,state_summ!$A$1:$AC$49,ROW($A19)-2,FALSE)</f>
        <v>29.0029054504156</v>
      </c>
      <c r="J19" s="20">
        <f t="shared" si="2"/>
        <v>-65.246083331921298</v>
      </c>
      <c r="K19" s="21">
        <f t="shared" si="3"/>
        <v>0.3077264363800899</v>
      </c>
      <c r="L19" s="20">
        <f>HLOOKUP(L$2,state_summ!$A$1:$AC$49,ROW($A19)-2,FALSE)</f>
        <v>251.789739401091</v>
      </c>
      <c r="M19" s="20">
        <f>HLOOKUP(M$2,state_summ!$A$1:$AC$49,ROW($A19)-2,FALSE)</f>
        <v>243.45358625503201</v>
      </c>
      <c r="N19" s="21">
        <f t="shared" si="4"/>
        <v>0.96689240329694359</v>
      </c>
      <c r="O19" s="33">
        <f>HLOOKUP(O$2,state_summ!$A$1:$AC$49,ROW($A19)-2,FALSE)</f>
        <v>22.029246853066098</v>
      </c>
      <c r="P19" s="34">
        <f>HLOOKUP(P$2,state_summ!$A$1:$AC$49,ROW($A19)-2,FALSE)</f>
        <v>23.9421815689069</v>
      </c>
      <c r="Q19" s="21">
        <f t="shared" si="5"/>
        <v>1.0868361378216864</v>
      </c>
      <c r="R19" s="20">
        <f>HLOOKUP(R$2,state_summ!$A$1:$AC$49,ROW($A19)-2,FALSE)</f>
        <v>16.282971635671998</v>
      </c>
      <c r="S19" s="20">
        <f>HLOOKUP(S$2,state_summ!$A$1:$AC$49,ROW($A19)-2,FALSE)</f>
        <v>16.191227472498799</v>
      </c>
      <c r="T19" s="21">
        <f t="shared" si="6"/>
        <v>0.99436563759822494</v>
      </c>
      <c r="U19" s="33">
        <f>HLOOKUP(U$2,state_summ!$A$1:$AC$49,ROW($A19)-2,FALSE)</f>
        <v>723.28508185430098</v>
      </c>
      <c r="V19" s="22" t="str">
        <f>HLOOKUP(V$2,state_summ!$A$1:$AH$49,ROW($A19)-2,FALSE)</f>
        <v>617 (577, 673)</v>
      </c>
      <c r="W19" s="23" t="str">
        <f>HLOOKUP(W$2,state_summ!$A$1:$AH$49,ROW($A19)-2,FALSE)</f>
        <v>0.85 (0.80, 0.93)</v>
      </c>
      <c r="X19" s="24" t="str">
        <f>HLOOKUP(X$2,state_summ!$A$1:$AI$49,ROW($A19)-2,FALSE)</f>
        <v>0.63 (0.38, 0.82)</v>
      </c>
      <c r="Y19" s="10" t="str">
        <f>state_summ!AJ17</f>
        <v>87 (70, 95)</v>
      </c>
    </row>
    <row r="20" spans="1:33" hidden="1" x14ac:dyDescent="0.2">
      <c r="A20" s="19" t="str">
        <f>_xlfn.CONCAT(ROW(A20)-3, ". ", state_summ!A18)</f>
        <v>17. Nebraska</v>
      </c>
      <c r="B20" s="33">
        <f>HLOOKUP(B$2,state_summ!$A$1:$AC$49,ROW($A20)-2,FALSE)</f>
        <v>479.63331500082899</v>
      </c>
      <c r="C20" s="34">
        <f>HLOOKUP(C$2,state_summ!$A$1:$AC$49,ROW($A20)-2,FALSE)</f>
        <v>538.87256906553705</v>
      </c>
      <c r="D20" s="21">
        <f t="shared" si="0"/>
        <v>1.1235094648598496</v>
      </c>
      <c r="E20" s="20">
        <f>HLOOKUP(E$2,state_summ!$A$1:$AC$49,ROW($A20)-2,FALSE)</f>
        <v>21.959664885380601</v>
      </c>
      <c r="F20" s="20">
        <f>HLOOKUP(F$2,state_summ!$A$1:$W$49,ROW($A20)-2,FALSE)</f>
        <v>24.6717930265484</v>
      </c>
      <c r="G20" s="21">
        <f t="shared" si="1"/>
        <v>1.1235049876819099</v>
      </c>
      <c r="H20" s="33">
        <f>HLOOKUP(H$2,state_summ!$A$1:$AC$49,ROW($A20)-2,FALSE)</f>
        <v>0</v>
      </c>
      <c r="I20" s="34">
        <f>HLOOKUP(I$2,state_summ!$A$1:$AC$49,ROW($A20)-2,FALSE)</f>
        <v>0</v>
      </c>
      <c r="J20" s="20">
        <f t="shared" si="2"/>
        <v>0</v>
      </c>
      <c r="K20" s="21" t="str">
        <f t="shared" si="3"/>
        <v>N/A</v>
      </c>
      <c r="L20" s="20">
        <f>HLOOKUP(L$2,state_summ!$A$1:$AC$49,ROW($A20)-2,FALSE)</f>
        <v>40.638541321756598</v>
      </c>
      <c r="M20" s="20">
        <f>HLOOKUP(M$2,state_summ!$A$1:$AC$49,ROW($A20)-2,FALSE)</f>
        <v>45.276492804057497</v>
      </c>
      <c r="N20" s="21">
        <f t="shared" si="4"/>
        <v>1.1141269182272024</v>
      </c>
      <c r="O20" s="33">
        <f>HLOOKUP(O$2,state_summ!$A$1:$AC$49,ROW($A20)-2,FALSE)</f>
        <v>5.4452710513316003</v>
      </c>
      <c r="P20" s="34">
        <f>HLOOKUP(P$2,state_summ!$A$1:$AC$49,ROW($A20)-2,FALSE)</f>
        <v>4.6827652291116797</v>
      </c>
      <c r="Q20" s="21">
        <f t="shared" si="5"/>
        <v>0.85996917049088761</v>
      </c>
      <c r="R20" s="20">
        <f>HLOOKUP(R$2,state_summ!$A$1:$AC$49,ROW($A20)-2,FALSE)</f>
        <v>3.28534991472951</v>
      </c>
      <c r="S20" s="20">
        <f>HLOOKUP(S$2,state_summ!$A$1:$AC$49,ROW($A20)-2,FALSE)</f>
        <v>3.4053503297955801</v>
      </c>
      <c r="T20" s="21">
        <f t="shared" si="6"/>
        <v>1.0365259160152351</v>
      </c>
      <c r="U20" s="33">
        <f>HLOOKUP(U$2,state_summ!$A$1:$AC$49,ROW($A20)-2,FALSE)</f>
        <v>550.96214217402701</v>
      </c>
      <c r="V20" s="22" t="str">
        <f>HLOOKUP(V$2,state_summ!$A$1:$AH$49,ROW($A20)-2,FALSE)</f>
        <v>617 (604, 629)</v>
      </c>
      <c r="W20" s="23" t="str">
        <f>HLOOKUP(W$2,state_summ!$A$1:$AH$49,ROW($A20)-2,FALSE)</f>
        <v>1.12 (1.10, 1.14)</v>
      </c>
      <c r="X20" s="24" t="str">
        <f>HLOOKUP(X$2,state_summ!$A$1:$AI$49,ROW($A20)-2,FALSE)</f>
        <v>0.64 (0.48, 0.73)</v>
      </c>
      <c r="Y20" s="10" t="str">
        <f>state_summ!AJ18</f>
        <v>76 (54, 87)</v>
      </c>
    </row>
    <row r="21" spans="1:33" hidden="1" x14ac:dyDescent="0.2">
      <c r="A21" s="19" t="str">
        <f>_xlfn.CONCAT(ROW(A21)-3, ". ", state_summ!A19)</f>
        <v>18. Arkansas</v>
      </c>
      <c r="B21" s="33">
        <f>HLOOKUP(B$2,state_summ!$A$1:$AC$49,ROW($A21)-2,FALSE)</f>
        <v>123.500025702432</v>
      </c>
      <c r="C21" s="34">
        <f>HLOOKUP(C$2,state_summ!$A$1:$AC$49,ROW($A21)-2,FALSE)</f>
        <v>122.040404776839</v>
      </c>
      <c r="D21" s="21">
        <f t="shared" si="0"/>
        <v>0.98818120953990818</v>
      </c>
      <c r="E21" s="20">
        <f>HLOOKUP(E$2,state_summ!$A$1:$AC$49,ROW($A21)-2,FALSE)</f>
        <v>105.230823122987</v>
      </c>
      <c r="F21" s="20">
        <f>HLOOKUP(F$2,state_summ!$A$1:$W$49,ROW($A21)-2,FALSE)</f>
        <v>134.35607036219</v>
      </c>
      <c r="G21" s="21">
        <f t="shared" si="1"/>
        <v>1.2767748685683402</v>
      </c>
      <c r="H21" s="33">
        <f>HLOOKUP(H$2,state_summ!$A$1:$AC$49,ROW($A21)-2,FALSE)</f>
        <v>8.8009520656543891</v>
      </c>
      <c r="I21" s="34">
        <f>HLOOKUP(I$2,state_summ!$A$1:$AC$49,ROW($A21)-2,FALSE)</f>
        <v>13.595193673943101</v>
      </c>
      <c r="J21" s="20">
        <f t="shared" si="2"/>
        <v>4.7942416082887114</v>
      </c>
      <c r="K21" s="21">
        <f t="shared" si="3"/>
        <v>1.5447412475973119</v>
      </c>
      <c r="L21" s="20">
        <f>HLOOKUP(L$2,state_summ!$A$1:$AC$49,ROW($A21)-2,FALSE)</f>
        <v>92.665560121925907</v>
      </c>
      <c r="M21" s="20">
        <f>HLOOKUP(M$2,state_summ!$A$1:$AC$49,ROW($A21)-2,FALSE)</f>
        <v>106.97558086685299</v>
      </c>
      <c r="N21" s="21">
        <f t="shared" si="4"/>
        <v>1.1544265283250703</v>
      </c>
      <c r="O21" s="33">
        <f>HLOOKUP(O$2,state_summ!$A$1:$AC$49,ROW($A21)-2,FALSE)</f>
        <v>8.2325242149700006</v>
      </c>
      <c r="P21" s="34">
        <f>HLOOKUP(P$2,state_summ!$A$1:$AC$49,ROW($A21)-2,FALSE)</f>
        <v>10.449764099805201</v>
      </c>
      <c r="Q21" s="21">
        <f t="shared" si="5"/>
        <v>1.2693268585597812</v>
      </c>
      <c r="R21" s="20">
        <f>HLOOKUP(R$2,state_summ!$A$1:$AC$49,ROW($A21)-2,FALSE)</f>
        <v>188.800676549397</v>
      </c>
      <c r="S21" s="20">
        <f>HLOOKUP(S$2,state_summ!$A$1:$AC$49,ROW($A21)-2,FALSE)</f>
        <v>222.210159835745</v>
      </c>
      <c r="T21" s="21">
        <f t="shared" si="6"/>
        <v>1.1769563748231955</v>
      </c>
      <c r="U21" s="33">
        <f>HLOOKUP(U$2,state_summ!$A$1:$AC$49,ROW($A21)-2,FALSE)</f>
        <v>527.23056177736703</v>
      </c>
      <c r="V21" s="22" t="str">
        <f>HLOOKUP(V$2,state_summ!$A$1:$AH$49,ROW($A21)-2,FALSE)</f>
        <v>610 (566, 646)</v>
      </c>
      <c r="W21" s="23" t="str">
        <f>HLOOKUP(W$2,state_summ!$A$1:$AH$49,ROW($A21)-2,FALSE)</f>
        <v>1.16 (1.07, 1.23)</v>
      </c>
      <c r="X21" s="24" t="str">
        <f>HLOOKUP(X$2,state_summ!$A$1:$AI$49,ROW($A21)-2,FALSE)</f>
        <v>0.74 (0.48, 0.86)</v>
      </c>
      <c r="Y21" s="10" t="str">
        <f>state_summ!AJ19</f>
        <v>88 (66, 97)</v>
      </c>
      <c r="Z21">
        <f>B4/SUM($B4,$E4,$H4,$L4,$O4,$R4)</f>
        <v>0.18976768429018803</v>
      </c>
      <c r="AA21">
        <f>C4/SUM($C4,$F4,$I4,$M4,$P4,$S4)</f>
        <v>0.18540459089470795</v>
      </c>
      <c r="AC21">
        <f>E4/SUM($B4,$E4,$H4,$L4,$O4,$R4)</f>
        <v>0.68850291208780445</v>
      </c>
      <c r="AD21">
        <f>F4/SUM($C4,$F4,$I4,$M4,$P4,$S4)</f>
        <v>0.68320121750733398</v>
      </c>
      <c r="AF21" t="e">
        <f>SUM(B4:B1a3)</f>
        <v>#NAME?</v>
      </c>
      <c r="AG21">
        <f>I4/SUM($C4,$F4,$I4,$M4,$P4,$S4)</f>
        <v>3.8593190717476395E-3</v>
      </c>
    </row>
    <row r="22" spans="1:33" hidden="1" x14ac:dyDescent="0.2">
      <c r="A22" s="19" t="str">
        <f>_xlfn.CONCAT(ROW(A22)-3, ". ", state_summ!A20)</f>
        <v>19. Georgia</v>
      </c>
      <c r="B22" s="33">
        <f>HLOOKUP(B$2,state_summ!$A$1:$AC$49,ROW($A22)-2,FALSE)</f>
        <v>108.663543991509</v>
      </c>
      <c r="C22" s="34">
        <f>HLOOKUP(C$2,state_summ!$A$1:$AC$49,ROW($A22)-2,FALSE)</f>
        <v>127.850065194175</v>
      </c>
      <c r="D22" s="21">
        <f t="shared" si="0"/>
        <v>1.1765681524630307</v>
      </c>
      <c r="E22" s="20">
        <f>HLOOKUP(E$2,state_summ!$A$1:$AC$49,ROW($A22)-2,FALSE)</f>
        <v>32.313097655622798</v>
      </c>
      <c r="F22" s="20">
        <f>HLOOKUP(F$2,state_summ!$A$1:$W$49,ROW($A22)-2,FALSE)</f>
        <v>49.153877614623703</v>
      </c>
      <c r="G22" s="21">
        <f t="shared" si="1"/>
        <v>1.5211750398702628</v>
      </c>
      <c r="H22" s="33">
        <f>HLOOKUP(H$2,state_summ!$A$1:$AC$49,ROW($A22)-2,FALSE)</f>
        <v>2.0974944576993299E-2</v>
      </c>
      <c r="I22" s="34">
        <f>HLOOKUP(I$2,state_summ!$A$1:$AC$49,ROW($A22)-2,FALSE)</f>
        <v>1.04235021406684E-2</v>
      </c>
      <c r="J22" s="20">
        <f t="shared" si="2"/>
        <v>-1.0551442436324899E-2</v>
      </c>
      <c r="K22" s="21">
        <f t="shared" si="3"/>
        <v>0.49695016367774264</v>
      </c>
      <c r="L22" s="20">
        <f>HLOOKUP(L$2,state_summ!$A$1:$AC$49,ROW($A22)-2,FALSE)</f>
        <v>218.09084219491501</v>
      </c>
      <c r="M22" s="20">
        <f>HLOOKUP(M$2,state_summ!$A$1:$AC$49,ROW($A22)-2,FALSE)</f>
        <v>400.07674518431702</v>
      </c>
      <c r="N22" s="21">
        <f t="shared" si="4"/>
        <v>1.8344499987154672</v>
      </c>
      <c r="O22" s="33">
        <f>HLOOKUP(O$2,state_summ!$A$1:$AC$49,ROW($A22)-2,FALSE)</f>
        <v>5.3296791766028901</v>
      </c>
      <c r="P22" s="34">
        <f>HLOOKUP(P$2,state_summ!$A$1:$AC$49,ROW($A22)-2,FALSE)</f>
        <v>9.0458437536298302</v>
      </c>
      <c r="Q22" s="21">
        <f t="shared" si="5"/>
        <v>1.6972585879729452</v>
      </c>
      <c r="R22" s="20">
        <f>HLOOKUP(R$2,state_summ!$A$1:$AC$49,ROW($A22)-2,FALSE)</f>
        <v>11.6706375734434</v>
      </c>
      <c r="S22" s="20">
        <f>HLOOKUP(S$2,state_summ!$A$1:$AC$49,ROW($A22)-2,FALSE)</f>
        <v>18.7909462952884</v>
      </c>
      <c r="T22" s="21">
        <f t="shared" si="6"/>
        <v>1.6101045188865517</v>
      </c>
      <c r="U22" s="33">
        <f>HLOOKUP(U$2,state_summ!$A$1:$AC$49,ROW($A22)-2,FALSE)</f>
        <v>376.08877553667202</v>
      </c>
      <c r="V22" s="22" t="str">
        <f>HLOOKUP(V$2,state_summ!$A$1:$AH$49,ROW($A22)-2,FALSE)</f>
        <v>605 (500, 731)</v>
      </c>
      <c r="W22" s="23" t="str">
        <f>HLOOKUP(W$2,state_summ!$A$1:$AH$49,ROW($A22)-2,FALSE)</f>
        <v>1.61 (1.33, 1.94)</v>
      </c>
      <c r="X22" s="24" t="str">
        <f>HLOOKUP(X$2,state_summ!$A$1:$AI$49,ROW($A22)-2,FALSE)</f>
        <v>0.58 (0.35, 0.73)</v>
      </c>
      <c r="Y22" s="10" t="str">
        <f>state_summ!AJ20</f>
        <v>72 (48, 86)</v>
      </c>
    </row>
    <row r="23" spans="1:33" hidden="1" x14ac:dyDescent="0.2">
      <c r="A23" s="19" t="str">
        <f>_xlfn.CONCAT(ROW(A23)-3, ". ", state_summ!A21)</f>
        <v>20. West Virginia</v>
      </c>
      <c r="B23" s="33">
        <f>HLOOKUP(B$2,state_summ!$A$1:$AC$49,ROW($A23)-2,FALSE)</f>
        <v>30.507918065290198</v>
      </c>
      <c r="C23" s="34">
        <f>HLOOKUP(C$2,state_summ!$A$1:$AC$49,ROW($A23)-2,FALSE)</f>
        <v>25.787802616031801</v>
      </c>
      <c r="D23" s="21">
        <f t="shared" si="0"/>
        <v>0.84528228248296566</v>
      </c>
      <c r="E23" s="20">
        <f>HLOOKUP(E$2,state_summ!$A$1:$AC$49,ROW($A23)-2,FALSE)</f>
        <v>239.95192842651699</v>
      </c>
      <c r="F23" s="20">
        <f>HLOOKUP(F$2,state_summ!$A$1:$W$49,ROW($A23)-2,FALSE)</f>
        <v>178.72919446735401</v>
      </c>
      <c r="G23" s="21">
        <f t="shared" si="1"/>
        <v>0.74485416991382147</v>
      </c>
      <c r="H23" s="33">
        <f>HLOOKUP(H$2,state_summ!$A$1:$AC$49,ROW($A23)-2,FALSE)</f>
        <v>815.64709753028501</v>
      </c>
      <c r="I23" s="34">
        <f>HLOOKUP(I$2,state_summ!$A$1:$AC$49,ROW($A23)-2,FALSE)</f>
        <v>342.83104477934597</v>
      </c>
      <c r="J23" s="20">
        <f t="shared" si="2"/>
        <v>-472.81605275093904</v>
      </c>
      <c r="K23" s="21">
        <f t="shared" si="3"/>
        <v>0.42031786273427724</v>
      </c>
      <c r="L23" s="20">
        <f>HLOOKUP(L$2,state_summ!$A$1:$AC$49,ROW($A23)-2,FALSE)</f>
        <v>48.7559608689307</v>
      </c>
      <c r="M23" s="20">
        <f>HLOOKUP(M$2,state_summ!$A$1:$AC$49,ROW($A23)-2,FALSE)</f>
        <v>31.169165700406399</v>
      </c>
      <c r="N23" s="21">
        <f t="shared" si="4"/>
        <v>0.63928933293300494</v>
      </c>
      <c r="O23" s="33">
        <f>HLOOKUP(O$2,state_summ!$A$1:$AC$49,ROW($A23)-2,FALSE)</f>
        <v>2.1223172564877699</v>
      </c>
      <c r="P23" s="34">
        <f>HLOOKUP(P$2,state_summ!$A$1:$AC$49,ROW($A23)-2,FALSE)</f>
        <v>1.7518058439943101</v>
      </c>
      <c r="Q23" s="21">
        <f t="shared" si="5"/>
        <v>0.82542128828249717</v>
      </c>
      <c r="R23" s="20">
        <f>HLOOKUP(R$2,state_summ!$A$1:$AC$49,ROW($A23)-2,FALSE)</f>
        <v>6.2585775841540299</v>
      </c>
      <c r="S23" s="20">
        <f>HLOOKUP(S$2,state_summ!$A$1:$AC$49,ROW($A23)-2,FALSE)</f>
        <v>4.40699164923228</v>
      </c>
      <c r="T23" s="21">
        <f t="shared" si="6"/>
        <v>0.70415227581267925</v>
      </c>
      <c r="U23" s="33">
        <f>HLOOKUP(U$2,state_summ!$A$1:$AC$49,ROW($A23)-2,FALSE)</f>
        <v>1143.2437997316599</v>
      </c>
      <c r="V23" s="22" t="str">
        <f>HLOOKUP(V$2,state_summ!$A$1:$AH$49,ROW($A23)-2,FALSE)</f>
        <v>585 (485, 730)</v>
      </c>
      <c r="W23" s="23" t="str">
        <f>HLOOKUP(W$2,state_summ!$A$1:$AH$49,ROW($A23)-2,FALSE)</f>
        <v>0.51 (0.42, 0.64)</v>
      </c>
      <c r="X23" s="24" t="str">
        <f>HLOOKUP(X$2,state_summ!$A$1:$AI$49,ROW($A23)-2,FALSE)</f>
        <v>0.66 (0.46, 0.83)</v>
      </c>
      <c r="Y23" s="10" t="str">
        <f>state_summ!AJ21</f>
        <v>96 (92, 98)</v>
      </c>
    </row>
    <row r="24" spans="1:33" hidden="1" x14ac:dyDescent="0.2">
      <c r="A24" s="19" t="str">
        <f>_xlfn.CONCAT(ROW(A24)-3, ". ", state_summ!A22)</f>
        <v>21. Wisconsin</v>
      </c>
      <c r="B24" s="33">
        <f>HLOOKUP(B$2,state_summ!$A$1:$AC$49,ROW($A24)-2,FALSE)</f>
        <v>380.320958715811</v>
      </c>
      <c r="C24" s="34">
        <f>HLOOKUP(C$2,state_summ!$A$1:$AC$49,ROW($A24)-2,FALSE)</f>
        <v>414.21829394735499</v>
      </c>
      <c r="D24" s="21">
        <f t="shared" si="0"/>
        <v>1.0891282335477948</v>
      </c>
      <c r="E24" s="20">
        <f>HLOOKUP(E$2,state_summ!$A$1:$AC$49,ROW($A24)-2,FALSE)</f>
        <v>15.4524300754838</v>
      </c>
      <c r="F24" s="20">
        <f>HLOOKUP(F$2,state_summ!$A$1:$W$49,ROW($A24)-2,FALSE)</f>
        <v>16.521619210873698</v>
      </c>
      <c r="G24" s="21">
        <f t="shared" si="1"/>
        <v>1.0691922972740857</v>
      </c>
      <c r="H24" s="33">
        <f>HLOOKUP(H$2,state_summ!$A$1:$AC$49,ROW($A24)-2,FALSE)</f>
        <v>0</v>
      </c>
      <c r="I24" s="34">
        <f>HLOOKUP(I$2,state_summ!$A$1:$AC$49,ROW($A24)-2,FALSE)</f>
        <v>0</v>
      </c>
      <c r="J24" s="20">
        <f t="shared" si="2"/>
        <v>0</v>
      </c>
      <c r="K24" s="21" t="str">
        <f t="shared" si="3"/>
        <v>N/A</v>
      </c>
      <c r="L24" s="20">
        <f>HLOOKUP(L$2,state_summ!$A$1:$AC$49,ROW($A24)-2,FALSE)</f>
        <v>102.504235791177</v>
      </c>
      <c r="M24" s="20">
        <f>HLOOKUP(M$2,state_summ!$A$1:$AC$49,ROW($A24)-2,FALSE)</f>
        <v>121.46033785079401</v>
      </c>
      <c r="N24" s="21">
        <f t="shared" si="4"/>
        <v>1.1849299388781809</v>
      </c>
      <c r="O24" s="33">
        <f>HLOOKUP(O$2,state_summ!$A$1:$AC$49,ROW($A24)-2,FALSE)</f>
        <v>8.5132322450109896</v>
      </c>
      <c r="P24" s="34">
        <f>HLOOKUP(P$2,state_summ!$A$1:$AC$49,ROW($A24)-2,FALSE)</f>
        <v>8.21601931068661</v>
      </c>
      <c r="Q24" s="21">
        <f t="shared" si="5"/>
        <v>0.96508812096621055</v>
      </c>
      <c r="R24" s="20">
        <f>HLOOKUP(R$2,state_summ!$A$1:$AC$49,ROW($A24)-2,FALSE)</f>
        <v>12.700572763358201</v>
      </c>
      <c r="S24" s="20">
        <f>HLOOKUP(S$2,state_summ!$A$1:$AC$49,ROW($A24)-2,FALSE)</f>
        <v>14.5233500174356</v>
      </c>
      <c r="T24" s="21">
        <f t="shared" si="6"/>
        <v>1.1435192953924256</v>
      </c>
      <c r="U24" s="33">
        <f>HLOOKUP(U$2,state_summ!$A$1:$AC$49,ROW($A24)-2,FALSE)</f>
        <v>519.49142959084099</v>
      </c>
      <c r="V24" s="22" t="str">
        <f>HLOOKUP(V$2,state_summ!$A$1:$AH$49,ROW($A24)-2,FALSE)</f>
        <v>575 (518, 629)</v>
      </c>
      <c r="W24" s="23" t="str">
        <f>HLOOKUP(W$2,state_summ!$A$1:$AH$49,ROW($A24)-2,FALSE)</f>
        <v>1.11 (1.00, 1.21)</v>
      </c>
      <c r="X24" s="24" t="str">
        <f>HLOOKUP(X$2,state_summ!$A$1:$AI$49,ROW($A24)-2,FALSE)</f>
        <v>0.47 (0.07, 0.70)</v>
      </c>
      <c r="Y24" s="10" t="str">
        <f>state_summ!AJ22</f>
        <v>70 (22, 90)</v>
      </c>
    </row>
    <row r="25" spans="1:33" hidden="1" x14ac:dyDescent="0.2">
      <c r="A25" s="19" t="str">
        <f>_xlfn.CONCAT(ROW(A25)-3, ". ", state_summ!A23)</f>
        <v>22. Idaho</v>
      </c>
      <c r="B25" s="33">
        <f>HLOOKUP(B$2,state_summ!$A$1:$AC$49,ROW($A25)-2,FALSE)</f>
        <v>319.42011738368501</v>
      </c>
      <c r="C25" s="34">
        <f>HLOOKUP(C$2,state_summ!$A$1:$AC$49,ROW($A25)-2,FALSE)</f>
        <v>315.71973876793601</v>
      </c>
      <c r="D25" s="21">
        <f t="shared" si="0"/>
        <v>0.98841532384979958</v>
      </c>
      <c r="E25" s="20">
        <f>HLOOKUP(E$2,state_summ!$A$1:$AC$49,ROW($A25)-2,FALSE)</f>
        <v>9.5624936213038492</v>
      </c>
      <c r="F25" s="20">
        <f>HLOOKUP(F$2,state_summ!$A$1:$W$49,ROW($A25)-2,FALSE)</f>
        <v>10.5686956661665</v>
      </c>
      <c r="G25" s="21">
        <f t="shared" si="1"/>
        <v>1.1052238134434911</v>
      </c>
      <c r="H25" s="33">
        <f>HLOOKUP(H$2,state_summ!$A$1:$AC$49,ROW($A25)-2,FALSE)</f>
        <v>0</v>
      </c>
      <c r="I25" s="34">
        <f>HLOOKUP(I$2,state_summ!$A$1:$AC$49,ROW($A25)-2,FALSE)</f>
        <v>0</v>
      </c>
      <c r="J25" s="20">
        <f t="shared" si="2"/>
        <v>0</v>
      </c>
      <c r="K25" s="21" t="str">
        <f t="shared" si="3"/>
        <v>N/A</v>
      </c>
      <c r="L25" s="20">
        <f>HLOOKUP(L$2,state_summ!$A$1:$AC$49,ROW($A25)-2,FALSE)</f>
        <v>164.98244175949301</v>
      </c>
      <c r="M25" s="20">
        <f>HLOOKUP(M$2,state_summ!$A$1:$AC$49,ROW($A25)-2,FALSE)</f>
        <v>220.55716222228901</v>
      </c>
      <c r="N25" s="21">
        <f t="shared" si="4"/>
        <v>1.3368523333156346</v>
      </c>
      <c r="O25" s="33">
        <f>HLOOKUP(O$2,state_summ!$A$1:$AC$49,ROW($A25)-2,FALSE)</f>
        <v>1.4595510200286801</v>
      </c>
      <c r="P25" s="34">
        <f>HLOOKUP(P$2,state_summ!$A$1:$AC$49,ROW($A25)-2,FALSE)</f>
        <v>1.53673494770784</v>
      </c>
      <c r="Q25" s="21">
        <f t="shared" si="5"/>
        <v>1.0528819661800128</v>
      </c>
      <c r="R25" s="20">
        <f>HLOOKUP(R$2,state_summ!$A$1:$AC$49,ROW($A25)-2,FALSE)</f>
        <v>3.1701814914727802</v>
      </c>
      <c r="S25" s="20">
        <f>HLOOKUP(S$2,state_summ!$A$1:$AC$49,ROW($A25)-2,FALSE)</f>
        <v>3.2884181123480301</v>
      </c>
      <c r="T25" s="21">
        <f t="shared" si="6"/>
        <v>1.0372964832433995</v>
      </c>
      <c r="U25" s="33">
        <f>HLOOKUP(U$2,state_summ!$A$1:$AC$49,ROW($A25)-2,FALSE)</f>
        <v>498.59478527598401</v>
      </c>
      <c r="V25" s="22" t="str">
        <f>HLOOKUP(V$2,state_summ!$A$1:$AH$49,ROW($A25)-2,FALSE)</f>
        <v>552 (483, 619)</v>
      </c>
      <c r="W25" s="23" t="str">
        <f>HLOOKUP(W$2,state_summ!$A$1:$AH$49,ROW($A25)-2,FALSE)</f>
        <v>1.11 (0.97, 1.24)</v>
      </c>
      <c r="X25" s="24" t="str">
        <f>HLOOKUP(X$2,state_summ!$A$1:$AI$49,ROW($A25)-2,FALSE)</f>
        <v>0.63 (0.49, 0.76)</v>
      </c>
      <c r="Y25" s="10" t="str">
        <f>state_summ!AJ23</f>
        <v>58 (54, 63)</v>
      </c>
    </row>
    <row r="26" spans="1:33" hidden="1" x14ac:dyDescent="0.2">
      <c r="A26" s="19" t="str">
        <f>_xlfn.CONCAT(ROW(A26)-3, ". ", state_summ!A24)</f>
        <v>23. Minnesota</v>
      </c>
      <c r="B26" s="33">
        <f>HLOOKUP(B$2,state_summ!$A$1:$AC$49,ROW($A26)-2,FALSE)</f>
        <v>291.19111950168099</v>
      </c>
      <c r="C26" s="34">
        <f>HLOOKUP(C$2,state_summ!$A$1:$AC$49,ROW($A26)-2,FALSE)</f>
        <v>394.20344183438601</v>
      </c>
      <c r="D26" s="21">
        <f t="shared" si="0"/>
        <v>1.3537618953112007</v>
      </c>
      <c r="E26" s="20">
        <f>HLOOKUP(E$2,state_summ!$A$1:$AC$49,ROW($A26)-2,FALSE)</f>
        <v>29.8315812615288</v>
      </c>
      <c r="F26" s="20">
        <f>HLOOKUP(F$2,state_summ!$A$1:$W$49,ROW($A26)-2,FALSE)</f>
        <v>23.953341825963399</v>
      </c>
      <c r="G26" s="21">
        <f t="shared" si="1"/>
        <v>0.80295246892775152</v>
      </c>
      <c r="H26" s="33">
        <f>HLOOKUP(H$2,state_summ!$A$1:$AC$49,ROW($A26)-2,FALSE)</f>
        <v>0</v>
      </c>
      <c r="I26" s="34">
        <f>HLOOKUP(I$2,state_summ!$A$1:$AC$49,ROW($A26)-2,FALSE)</f>
        <v>0</v>
      </c>
      <c r="J26" s="20">
        <f t="shared" si="2"/>
        <v>0</v>
      </c>
      <c r="K26" s="21" t="str">
        <f t="shared" si="3"/>
        <v>N/A</v>
      </c>
      <c r="L26" s="20">
        <f>HLOOKUP(L$2,state_summ!$A$1:$AC$49,ROW($A26)-2,FALSE)</f>
        <v>76.293913261732001</v>
      </c>
      <c r="M26" s="20">
        <f>HLOOKUP(M$2,state_summ!$A$1:$AC$49,ROW($A26)-2,FALSE)</f>
        <v>83.421475409008494</v>
      </c>
      <c r="N26" s="21">
        <f t="shared" si="4"/>
        <v>1.0934224218231519</v>
      </c>
      <c r="O26" s="33">
        <f>HLOOKUP(O$2,state_summ!$A$1:$AC$49,ROW($A26)-2,FALSE)</f>
        <v>3.7756736391294301</v>
      </c>
      <c r="P26" s="34">
        <f>HLOOKUP(P$2,state_summ!$A$1:$AC$49,ROW($A26)-2,FALSE)</f>
        <v>3.7285014719215099</v>
      </c>
      <c r="Q26" s="21">
        <f t="shared" si="5"/>
        <v>0.9875062911372825</v>
      </c>
      <c r="R26" s="20">
        <f>HLOOKUP(R$2,state_summ!$A$1:$AC$49,ROW($A26)-2,FALSE)</f>
        <v>8.9023387567249195</v>
      </c>
      <c r="S26" s="20">
        <f>HLOOKUP(S$2,state_summ!$A$1:$AC$49,ROW($A26)-2,FALSE)</f>
        <v>9.5937948692238297</v>
      </c>
      <c r="T26" s="21">
        <f t="shared" si="6"/>
        <v>1.0776712874441647</v>
      </c>
      <c r="U26" s="33">
        <f>HLOOKUP(U$2,state_summ!$A$1:$AC$49,ROW($A26)-2,FALSE)</f>
        <v>409.99462642079601</v>
      </c>
      <c r="V26" s="22" t="str">
        <f>HLOOKUP(V$2,state_summ!$A$1:$AH$49,ROW($A26)-2,FALSE)</f>
        <v>515 (459, 567)</v>
      </c>
      <c r="W26" s="23" t="str">
        <f>HLOOKUP(W$2,state_summ!$A$1:$AH$49,ROW($A26)-2,FALSE)</f>
        <v>1.26 (1.12, 1.38)</v>
      </c>
      <c r="X26" s="24" t="str">
        <f>HLOOKUP(X$2,state_summ!$A$1:$AI$49,ROW($A26)-2,FALSE)</f>
        <v>0.53 (0.13, 0.69)</v>
      </c>
      <c r="Y26" s="10" t="str">
        <f>state_summ!AJ24</f>
        <v>71 (27, 86)</v>
      </c>
    </row>
    <row r="27" spans="1:33" hidden="1" x14ac:dyDescent="0.2">
      <c r="A27" s="19" t="str">
        <f>_xlfn.CONCAT(ROW(A27)-3, ". ", state_summ!A25)</f>
        <v>24. Mississippi</v>
      </c>
      <c r="B27" s="33">
        <f>HLOOKUP(B$2,state_summ!$A$1:$AC$49,ROW($A27)-2,FALSE)</f>
        <v>86.299819337991494</v>
      </c>
      <c r="C27" s="34">
        <f>HLOOKUP(C$2,state_summ!$A$1:$AC$49,ROW($A27)-2,FALSE)</f>
        <v>104.021928541937</v>
      </c>
      <c r="D27" s="21">
        <f t="shared" si="0"/>
        <v>1.2053551136015386</v>
      </c>
      <c r="E27" s="20">
        <f>HLOOKUP(E$2,state_summ!$A$1:$AC$49,ROW($A27)-2,FALSE)</f>
        <v>97.221431994964405</v>
      </c>
      <c r="F27" s="20">
        <f>HLOOKUP(F$2,state_summ!$A$1:$W$49,ROW($A27)-2,FALSE)</f>
        <v>134.71797387170901</v>
      </c>
      <c r="G27" s="21">
        <f t="shared" si="1"/>
        <v>1.3856818512885793</v>
      </c>
      <c r="H27" s="33">
        <f>HLOOKUP(H$2,state_summ!$A$1:$AC$49,ROW($A27)-2,FALSE)</f>
        <v>3.1726975747447699</v>
      </c>
      <c r="I27" s="34">
        <f>HLOOKUP(I$2,state_summ!$A$1:$AC$49,ROW($A27)-2,FALSE)</f>
        <v>6.0755469023436701</v>
      </c>
      <c r="J27" s="20">
        <f t="shared" si="2"/>
        <v>2.9028493275989002</v>
      </c>
      <c r="K27" s="21">
        <f t="shared" si="3"/>
        <v>1.9149467477474345</v>
      </c>
      <c r="L27" s="20">
        <f>HLOOKUP(L$2,state_summ!$A$1:$AC$49,ROW($A27)-2,FALSE)</f>
        <v>86.744358730320599</v>
      </c>
      <c r="M27" s="20">
        <f>HLOOKUP(M$2,state_summ!$A$1:$AC$49,ROW($A27)-2,FALSE)</f>
        <v>141.36096149206199</v>
      </c>
      <c r="N27" s="21">
        <f t="shared" si="4"/>
        <v>1.6296271430346134</v>
      </c>
      <c r="O27" s="33">
        <f>HLOOKUP(O$2,state_summ!$A$1:$AC$49,ROW($A27)-2,FALSE)</f>
        <v>15.825021209706</v>
      </c>
      <c r="P27" s="34">
        <f>HLOOKUP(P$2,state_summ!$A$1:$AC$49,ROW($A27)-2,FALSE)</f>
        <v>24.3111067791863</v>
      </c>
      <c r="Q27" s="21">
        <f t="shared" si="5"/>
        <v>1.5362448149058725</v>
      </c>
      <c r="R27" s="20">
        <f>HLOOKUP(R$2,state_summ!$A$1:$AC$49,ROW($A27)-2,FALSE)</f>
        <v>17.279187995984898</v>
      </c>
      <c r="S27" s="20">
        <f>HLOOKUP(S$2,state_summ!$A$1:$AC$49,ROW($A27)-2,FALSE)</f>
        <v>23.3448657775564</v>
      </c>
      <c r="T27" s="21">
        <f t="shared" si="6"/>
        <v>1.3510395154552957</v>
      </c>
      <c r="U27" s="33">
        <f>HLOOKUP(U$2,state_summ!$A$1:$AC$49,ROW($A27)-2,FALSE)</f>
        <v>306.54251684371201</v>
      </c>
      <c r="V27" s="22" t="str">
        <f>HLOOKUP(V$2,state_summ!$A$1:$AH$49,ROW($A27)-2,FALSE)</f>
        <v>434 (380, 503)</v>
      </c>
      <c r="W27" s="23" t="str">
        <f>HLOOKUP(W$2,state_summ!$A$1:$AH$49,ROW($A27)-2,FALSE)</f>
        <v>1.42 (1.24, 1.64)</v>
      </c>
      <c r="X27" s="24" t="str">
        <f>HLOOKUP(X$2,state_summ!$A$1:$AI$49,ROW($A27)-2,FALSE)</f>
        <v>0.53 (0.22, 0.75)</v>
      </c>
      <c r="Y27" s="10" t="str">
        <f>state_summ!AJ25</f>
        <v>73 (39, 97)</v>
      </c>
    </row>
    <row r="28" spans="1:33" hidden="1" x14ac:dyDescent="0.2">
      <c r="A28" s="25" t="str">
        <f>_xlfn.CONCAT(ROW(A28)-3, ". ", state_summ!A26)</f>
        <v>25. New York</v>
      </c>
      <c r="B28" s="35">
        <f>HLOOKUP(B$2,state_summ!$A$1:$AC$49,ROW($A28)-2,FALSE)</f>
        <v>169.63474080921401</v>
      </c>
      <c r="C28" s="36">
        <f>HLOOKUP(C$2,state_summ!$A$1:$AC$49,ROW($A28)-2,FALSE)</f>
        <v>146.251594535311</v>
      </c>
      <c r="D28" s="27">
        <f t="shared" si="0"/>
        <v>0.86215591121041812</v>
      </c>
      <c r="E28" s="26">
        <f>HLOOKUP(E$2,state_summ!$A$1:$AC$49,ROW($A28)-2,FALSE)</f>
        <v>84.100819648826302</v>
      </c>
      <c r="F28" s="26">
        <f>HLOOKUP(F$2,state_summ!$A$1:$W$49,ROW($A28)-2,FALSE)</f>
        <v>50.259026469562301</v>
      </c>
      <c r="G28" s="27">
        <f t="shared" si="1"/>
        <v>0.59760447852262644</v>
      </c>
      <c r="H28" s="35">
        <f>HLOOKUP(H$2,state_summ!$A$1:$AC$49,ROW($A28)-2,FALSE)</f>
        <v>0</v>
      </c>
      <c r="I28" s="36">
        <f>HLOOKUP(I$2,state_summ!$A$1:$AC$49,ROW($A28)-2,FALSE)</f>
        <v>0</v>
      </c>
      <c r="J28" s="26">
        <f t="shared" si="2"/>
        <v>0</v>
      </c>
      <c r="K28" s="27" t="str">
        <f t="shared" si="3"/>
        <v>N/A</v>
      </c>
      <c r="L28" s="26">
        <f>HLOOKUP(L$2,state_summ!$A$1:$AC$49,ROW($A28)-2,FALSE)</f>
        <v>139.53376634859001</v>
      </c>
      <c r="M28" s="26">
        <f>HLOOKUP(M$2,state_summ!$A$1:$AC$49,ROW($A28)-2,FALSE)</f>
        <v>164.63018965422501</v>
      </c>
      <c r="N28" s="27">
        <f t="shared" si="4"/>
        <v>1.1798591406393912</v>
      </c>
      <c r="O28" s="35">
        <f>HLOOKUP(O$2,state_summ!$A$1:$AC$49,ROW($A28)-2,FALSE)</f>
        <v>35.239558693693503</v>
      </c>
      <c r="P28" s="36">
        <f>HLOOKUP(P$2,state_summ!$A$1:$AC$49,ROW($A28)-2,FALSE)</f>
        <v>45.941278743896902</v>
      </c>
      <c r="Q28" s="27">
        <f t="shared" si="5"/>
        <v>1.3036848487015413</v>
      </c>
      <c r="R28" s="26">
        <f>HLOOKUP(R$2,state_summ!$A$1:$AC$49,ROW($A28)-2,FALSE)</f>
        <v>19.104207773860701</v>
      </c>
      <c r="S28" s="26">
        <f>HLOOKUP(S$2,state_summ!$A$1:$AC$49,ROW($A28)-2,FALSE)</f>
        <v>24.157881415031401</v>
      </c>
      <c r="T28" s="27">
        <f t="shared" si="6"/>
        <v>1.2645319659936582</v>
      </c>
      <c r="U28" s="35">
        <f>HLOOKUP(U$2,state_summ!$A$1:$AC$49,ROW($A28)-2,FALSE)</f>
        <v>447.61309327418502</v>
      </c>
      <c r="V28" s="28" t="str">
        <f>HLOOKUP(V$2,state_summ!$A$1:$AH$49,ROW($A28)-2,FALSE)</f>
        <v>431 (352, 536)</v>
      </c>
      <c r="W28" s="29" t="str">
        <f>HLOOKUP(W$2,state_summ!$A$1:$AH$49,ROW($A28)-2,FALSE)</f>
        <v>0.96 (0.79, 1.20)</v>
      </c>
      <c r="X28" s="30" t="str">
        <f>HLOOKUP(X$2,state_summ!$A$1:$AI$49,ROW($A28)-2,FALSE)</f>
        <v>0.30 (0.06, 0.50)</v>
      </c>
      <c r="Y28" s="10" t="str">
        <f>state_summ!AJ26</f>
        <v>67 (28, 88)</v>
      </c>
    </row>
    <row r="29" spans="1:33" x14ac:dyDescent="0.2">
      <c r="A29" s="40" t="str">
        <f>_xlfn.CONCAT(ROW(A29)-3, ". ", state_summ!A27)</f>
        <v>26. South Dakota</v>
      </c>
      <c r="B29" s="41">
        <f>HLOOKUP(B$2,state_summ!$A$1:$AC$49,ROW($A29)-2,FALSE)</f>
        <v>292.48715249360703</v>
      </c>
      <c r="C29" s="42">
        <f>HLOOKUP(C$2,state_summ!$A$1:$AC$49,ROW($A29)-2,FALSE)</f>
        <v>351.35390395104997</v>
      </c>
      <c r="D29" s="43">
        <f t="shared" si="0"/>
        <v>1.2012626912176241</v>
      </c>
      <c r="E29" s="44">
        <f>HLOOKUP(E$2,state_summ!$A$1:$AC$49,ROW($A29)-2,FALSE)</f>
        <v>8.5745901071961299</v>
      </c>
      <c r="F29" s="44">
        <f>HLOOKUP(F$2,state_summ!$A$1:$W$49,ROW($A29)-2,FALSE)</f>
        <v>12.5028494437991</v>
      </c>
      <c r="G29" s="43">
        <f t="shared" si="1"/>
        <v>1.4581279440175481</v>
      </c>
      <c r="H29" s="41">
        <f>HLOOKUP(H$2,state_summ!$A$1:$AC$49,ROW($A29)-2,FALSE)</f>
        <v>0</v>
      </c>
      <c r="I29" s="42">
        <f>HLOOKUP(I$2,state_summ!$A$1:$AC$49,ROW($A29)-2,FALSE)</f>
        <v>0</v>
      </c>
      <c r="J29" s="44">
        <f t="shared" si="2"/>
        <v>0</v>
      </c>
      <c r="K29" s="43" t="str">
        <f t="shared" si="3"/>
        <v>N/A</v>
      </c>
      <c r="L29" s="44">
        <f>HLOOKUP(L$2,state_summ!$A$1:$AC$49,ROW($A29)-2,FALSE)</f>
        <v>13.4788066562251</v>
      </c>
      <c r="M29" s="44">
        <f>HLOOKUP(M$2,state_summ!$A$1:$AC$49,ROW($A29)-2,FALSE)</f>
        <v>18.811277989674501</v>
      </c>
      <c r="N29" s="43">
        <f t="shared" si="4"/>
        <v>1.3956189497670874</v>
      </c>
      <c r="O29" s="41">
        <f>HLOOKUP(O$2,state_summ!$A$1:$AC$49,ROW($A29)-2,FALSE)</f>
        <v>5.4037021832498402</v>
      </c>
      <c r="P29" s="42">
        <f>HLOOKUP(P$2,state_summ!$A$1:$AC$49,ROW($A29)-2,FALSE)</f>
        <v>12.1977184831572</v>
      </c>
      <c r="Q29" s="43">
        <f t="shared" si="5"/>
        <v>2.2572891823992731</v>
      </c>
      <c r="R29" s="44">
        <f>HLOOKUP(R$2,state_summ!$A$1:$AC$49,ROW($A29)-2,FALSE)</f>
        <v>1.9624438042029799</v>
      </c>
      <c r="S29" s="44">
        <f>HLOOKUP(S$2,state_summ!$A$1:$AC$49,ROW($A29)-2,FALSE)</f>
        <v>2.5247700987131001</v>
      </c>
      <c r="T29" s="43">
        <f t="shared" si="6"/>
        <v>1.2865438965975902</v>
      </c>
      <c r="U29" s="41">
        <f>HLOOKUP(U$2,state_summ!$A$1:$AC$49,ROW($A29)-2,FALSE)</f>
        <v>321.906695244481</v>
      </c>
      <c r="V29" s="45" t="str">
        <f>HLOOKUP(V$2,state_summ!$A$1:$AH$49,ROW($A29)-2,FALSE)</f>
        <v>397 (363, 417)</v>
      </c>
      <c r="W29" s="46" t="str">
        <f>HLOOKUP(W$2,state_summ!$A$1:$AH$49,ROW($A29)-2,FALSE)</f>
        <v>1.23 (1.13, 1.30)</v>
      </c>
      <c r="X29" s="47" t="str">
        <f>HLOOKUP(X$2,state_summ!$A$1:$AI$49,ROW($A29)-2,FALSE)</f>
        <v>0.38 (0.11, 0.53)</v>
      </c>
      <c r="Y29" s="10" t="str">
        <f>state_summ!AJ27</f>
        <v>40 (14, 52)</v>
      </c>
    </row>
    <row r="30" spans="1:33" x14ac:dyDescent="0.2">
      <c r="A30" s="19" t="str">
        <f>_xlfn.CONCAT(ROW(A30)-3, ". ", state_summ!A28)</f>
        <v>27. Kentucky</v>
      </c>
      <c r="B30" s="33">
        <f>HLOOKUP(B$2,state_summ!$A$1:$AC$49,ROW($A30)-2,FALSE)</f>
        <v>152.41847321410901</v>
      </c>
      <c r="C30" s="34">
        <f>HLOOKUP(C$2,state_summ!$A$1:$AC$49,ROW($A30)-2,FALSE)</f>
        <v>142.94476314335299</v>
      </c>
      <c r="D30" s="21">
        <f t="shared" si="0"/>
        <v>0.93784408234133221</v>
      </c>
      <c r="E30" s="20">
        <f>HLOOKUP(E$2,state_summ!$A$1:$AC$49,ROW($A30)-2,FALSE)</f>
        <v>92.351065806359301</v>
      </c>
      <c r="F30" s="20">
        <f>HLOOKUP(F$2,state_summ!$A$1:$W$49,ROW($A30)-2,FALSE)</f>
        <v>66.846996531310793</v>
      </c>
      <c r="G30" s="21">
        <f t="shared" si="1"/>
        <v>0.72383568015852506</v>
      </c>
      <c r="H30" s="33">
        <f>HLOOKUP(H$2,state_summ!$A$1:$AC$49,ROW($A30)-2,FALSE)</f>
        <v>201.77990482347499</v>
      </c>
      <c r="I30" s="34">
        <f>HLOOKUP(I$2,state_summ!$A$1:$AC$49,ROW($A30)-2,FALSE)</f>
        <v>61.8289728216265</v>
      </c>
      <c r="J30" s="20">
        <f t="shared" si="2"/>
        <v>-139.95093200184849</v>
      </c>
      <c r="K30" s="21">
        <f t="shared" si="3"/>
        <v>0.30641789069985398</v>
      </c>
      <c r="L30" s="20">
        <f>HLOOKUP(L$2,state_summ!$A$1:$AC$49,ROW($A30)-2,FALSE)</f>
        <v>107.702595182824</v>
      </c>
      <c r="M30" s="20">
        <f>HLOOKUP(M$2,state_summ!$A$1:$AC$49,ROW($A30)-2,FALSE)</f>
        <v>102.88583976156301</v>
      </c>
      <c r="N30" s="21">
        <f t="shared" si="4"/>
        <v>0.95527725758989745</v>
      </c>
      <c r="O30" s="33">
        <f>HLOOKUP(O$2,state_summ!$A$1:$AC$49,ROW($A30)-2,FALSE)</f>
        <v>4.2867569312094398</v>
      </c>
      <c r="P30" s="34">
        <f>HLOOKUP(P$2,state_summ!$A$1:$AC$49,ROW($A30)-2,FALSE)</f>
        <v>3.79517218520499</v>
      </c>
      <c r="Q30" s="21">
        <f t="shared" si="5"/>
        <v>0.88532479123658714</v>
      </c>
      <c r="R30" s="20">
        <f>HLOOKUP(R$2,state_summ!$A$1:$AC$49,ROW($A30)-2,FALSE)</f>
        <v>7.3938928996895203</v>
      </c>
      <c r="S30" s="20">
        <f>HLOOKUP(S$2,state_summ!$A$1:$AC$49,ROW($A30)-2,FALSE)</f>
        <v>6.93051687721238</v>
      </c>
      <c r="T30" s="21">
        <f t="shared" si="6"/>
        <v>0.93732989796260124</v>
      </c>
      <c r="U30" s="33">
        <f>HLOOKUP(U$2,state_summ!$A$1:$AC$49,ROW($A30)-2,FALSE)</f>
        <v>565.93268885766804</v>
      </c>
      <c r="V30" s="22" t="str">
        <f>HLOOKUP(V$2,state_summ!$A$1:$AH$49,ROW($A30)-2,FALSE)</f>
        <v>385 (336, 449)</v>
      </c>
      <c r="W30" s="23" t="str">
        <f>HLOOKUP(W$2,state_summ!$A$1:$AH$49,ROW($A30)-2,FALSE)</f>
        <v>0.68 (0.59, 0.79)</v>
      </c>
      <c r="X30" s="24" t="str">
        <f>HLOOKUP(X$2,state_summ!$A$1:$AI$49,ROW($A30)-2,FALSE)</f>
        <v>0.64 (0.40, 0.82)</v>
      </c>
      <c r="Y30" s="10" t="str">
        <f>state_summ!AJ28</f>
        <v>89 (69, 98)</v>
      </c>
    </row>
    <row r="31" spans="1:33" x14ac:dyDescent="0.2">
      <c r="A31" s="19" t="str">
        <f>_xlfn.CONCAT(ROW(A31)-3, ". ", state_summ!A29)</f>
        <v>28. Virginia</v>
      </c>
      <c r="B31" s="33">
        <f>HLOOKUP(B$2,state_summ!$A$1:$AC$49,ROW($A31)-2,FALSE)</f>
        <v>111.757451540933</v>
      </c>
      <c r="C31" s="34">
        <f>HLOOKUP(C$2,state_summ!$A$1:$AC$49,ROW($A31)-2,FALSE)</f>
        <v>108.65820064341101</v>
      </c>
      <c r="D31" s="21">
        <f t="shared" si="0"/>
        <v>0.97226806038622982</v>
      </c>
      <c r="E31" s="20">
        <f>HLOOKUP(E$2,state_summ!$A$1:$AC$49,ROW($A31)-2,FALSE)</f>
        <v>60.891241462106699</v>
      </c>
      <c r="F31" s="20">
        <f>HLOOKUP(F$2,state_summ!$A$1:$W$49,ROW($A31)-2,FALSE)</f>
        <v>30.530158377165101</v>
      </c>
      <c r="G31" s="21">
        <f t="shared" si="1"/>
        <v>0.50138833835674645</v>
      </c>
      <c r="H31" s="33">
        <f>HLOOKUP(H$2,state_summ!$A$1:$AC$49,ROW($A31)-2,FALSE)</f>
        <v>172.444942108421</v>
      </c>
      <c r="I31" s="34">
        <f>HLOOKUP(I$2,state_summ!$A$1:$AC$49,ROW($A31)-2,FALSE)</f>
        <v>14.5486752179691</v>
      </c>
      <c r="J31" s="20">
        <f t="shared" si="2"/>
        <v>-157.8962668904519</v>
      </c>
      <c r="K31" s="21">
        <f t="shared" si="3"/>
        <v>8.4367074151829494E-2</v>
      </c>
      <c r="L31" s="20">
        <f>HLOOKUP(L$2,state_summ!$A$1:$AC$49,ROW($A31)-2,FALSE)</f>
        <v>170.85074763115401</v>
      </c>
      <c r="M31" s="20">
        <f>HLOOKUP(M$2,state_summ!$A$1:$AC$49,ROW($A31)-2,FALSE)</f>
        <v>174.47256345483501</v>
      </c>
      <c r="N31" s="21">
        <f t="shared" si="4"/>
        <v>1.0211987121736221</v>
      </c>
      <c r="O31" s="33">
        <f>HLOOKUP(O$2,state_summ!$A$1:$AC$49,ROW($A31)-2,FALSE)</f>
        <v>22.631464265653602</v>
      </c>
      <c r="P31" s="34">
        <f>HLOOKUP(P$2,state_summ!$A$1:$AC$49,ROW($A31)-2,FALSE)</f>
        <v>23.370214611101801</v>
      </c>
      <c r="Q31" s="21">
        <f t="shared" si="5"/>
        <v>1.0326426225354475</v>
      </c>
      <c r="R31" s="20">
        <f>HLOOKUP(R$2,state_summ!$A$1:$AC$49,ROW($A31)-2,FALSE)</f>
        <v>11.6977089804572</v>
      </c>
      <c r="S31" s="20">
        <f>HLOOKUP(S$2,state_summ!$A$1:$AC$49,ROW($A31)-2,FALSE)</f>
        <v>10.9977532284381</v>
      </c>
      <c r="T31" s="21">
        <f t="shared" si="6"/>
        <v>0.94016300515011253</v>
      </c>
      <c r="U31" s="33">
        <f>HLOOKUP(U$2,state_summ!$A$1:$AC$49,ROW($A31)-2,FALSE)</f>
        <v>550.273555988726</v>
      </c>
      <c r="V31" s="22" t="str">
        <f>HLOOKUP(V$2,state_summ!$A$1:$AH$49,ROW($A31)-2,FALSE)</f>
        <v>363 (299, 428)</v>
      </c>
      <c r="W31" s="23" t="str">
        <f>HLOOKUP(W$2,state_summ!$A$1:$AH$49,ROW($A31)-2,FALSE)</f>
        <v>0.66 (0.54, 0.78)</v>
      </c>
      <c r="X31" s="24" t="str">
        <f>HLOOKUP(X$2,state_summ!$A$1:$AI$49,ROW($A31)-2,FALSE)</f>
        <v>0.56 (0.35, 0.75)</v>
      </c>
      <c r="Y31" s="10" t="str">
        <f>state_summ!AJ29</f>
        <v>71 (52, 83)</v>
      </c>
    </row>
    <row r="32" spans="1:33" x14ac:dyDescent="0.2">
      <c r="A32" s="19" t="str">
        <f>_xlfn.CONCAT(ROW(A32)-3, ". ", state_summ!A30)</f>
        <v>29. Missouri</v>
      </c>
      <c r="B32" s="33">
        <f>HLOOKUP(B$2,state_summ!$A$1:$AC$49,ROW($A32)-2,FALSE)</f>
        <v>291.549561469124</v>
      </c>
      <c r="C32" s="34">
        <f>HLOOKUP(C$2,state_summ!$A$1:$AC$49,ROW($A32)-2,FALSE)</f>
        <v>262.760395502824</v>
      </c>
      <c r="D32" s="21">
        <f t="shared" si="0"/>
        <v>0.90125464150509838</v>
      </c>
      <c r="E32" s="20">
        <f>HLOOKUP(E$2,state_summ!$A$1:$AC$49,ROW($A32)-2,FALSE)</f>
        <v>16.245706975907101</v>
      </c>
      <c r="F32" s="20">
        <f>HLOOKUP(F$2,state_summ!$A$1:$W$49,ROW($A32)-2,FALSE)</f>
        <v>13.454786344068999</v>
      </c>
      <c r="G32" s="21">
        <f t="shared" si="1"/>
        <v>0.8282056523623671</v>
      </c>
      <c r="H32" s="33">
        <f>HLOOKUP(H$2,state_summ!$A$1:$AC$49,ROW($A32)-2,FALSE)</f>
        <v>0.31061001563861801</v>
      </c>
      <c r="I32" s="34">
        <f>HLOOKUP(I$2,state_summ!$A$1:$AC$49,ROW($A32)-2,FALSE)</f>
        <v>0.26566521922436198</v>
      </c>
      <c r="J32" s="20">
        <f t="shared" si="2"/>
        <v>-4.4944796414256027E-2</v>
      </c>
      <c r="K32" s="21">
        <f t="shared" si="3"/>
        <v>0.85530152232261736</v>
      </c>
      <c r="L32" s="20">
        <f>HLOOKUP(L$2,state_summ!$A$1:$AC$49,ROW($A32)-2,FALSE)</f>
        <v>81.964799786707999</v>
      </c>
      <c r="M32" s="20">
        <f>HLOOKUP(M$2,state_summ!$A$1:$AC$49,ROW($A32)-2,FALSE)</f>
        <v>50.936730295404402</v>
      </c>
      <c r="N32" s="21">
        <f t="shared" si="4"/>
        <v>0.62144640660324857</v>
      </c>
      <c r="O32" s="33">
        <f>HLOOKUP(O$2,state_summ!$A$1:$AC$49,ROW($A32)-2,FALSE)</f>
        <v>10.388743200238901</v>
      </c>
      <c r="P32" s="34">
        <f>HLOOKUP(P$2,state_summ!$A$1:$AC$49,ROW($A32)-2,FALSE)</f>
        <v>8.4398658897766108</v>
      </c>
      <c r="Q32" s="21">
        <f t="shared" si="5"/>
        <v>0.81240490087217931</v>
      </c>
      <c r="R32" s="20">
        <f>HLOOKUP(R$2,state_summ!$A$1:$AC$49,ROW($A32)-2,FALSE)</f>
        <v>38.5931103716607</v>
      </c>
      <c r="S32" s="20">
        <f>HLOOKUP(S$2,state_summ!$A$1:$AC$49,ROW($A32)-2,FALSE)</f>
        <v>23.371503818677201</v>
      </c>
      <c r="T32" s="21">
        <f t="shared" si="6"/>
        <v>0.60558746350330772</v>
      </c>
      <c r="U32" s="33">
        <f>HLOOKUP(U$2,state_summ!$A$1:$AC$49,ROW($A32)-2,FALSE)</f>
        <v>439.05253181927702</v>
      </c>
      <c r="V32" s="22" t="str">
        <f>HLOOKUP(V$2,state_summ!$A$1:$AH$49,ROW($A32)-2,FALSE)</f>
        <v>359 (328, 394)</v>
      </c>
      <c r="W32" s="23" t="str">
        <f>HLOOKUP(W$2,state_summ!$A$1:$AH$49,ROW($A32)-2,FALSE)</f>
        <v>0.82 (0.75, 0.90)</v>
      </c>
      <c r="X32" s="24" t="str">
        <f>HLOOKUP(X$2,state_summ!$A$1:$AI$49,ROW($A32)-2,FALSE)</f>
        <v>0.55 (0.29, 0.69)</v>
      </c>
      <c r="Y32" s="10" t="str">
        <f>state_summ!AJ30</f>
        <v>67 (40, 83)</v>
      </c>
    </row>
    <row r="33" spans="1:25" x14ac:dyDescent="0.2">
      <c r="A33" s="19" t="str">
        <f>_xlfn.CONCAT(ROW(A33)-3, ". ", state_summ!A31)</f>
        <v>30. Tennessee</v>
      </c>
      <c r="B33" s="33">
        <f>HLOOKUP(B$2,state_summ!$A$1:$AC$49,ROW($A33)-2,FALSE)</f>
        <v>135.68968579009999</v>
      </c>
      <c r="C33" s="34">
        <f>HLOOKUP(C$2,state_summ!$A$1:$AC$49,ROW($A33)-2,FALSE)</f>
        <v>122.423858884084</v>
      </c>
      <c r="D33" s="21">
        <f t="shared" si="0"/>
        <v>0.90223408044044662</v>
      </c>
      <c r="E33" s="20">
        <f>HLOOKUP(E$2,state_summ!$A$1:$AC$49,ROW($A33)-2,FALSE)</f>
        <v>38.3612740690157</v>
      </c>
      <c r="F33" s="20">
        <f>HLOOKUP(F$2,state_summ!$A$1:$W$49,ROW($A33)-2,FALSE)</f>
        <v>39.8663761428379</v>
      </c>
      <c r="G33" s="21">
        <f t="shared" si="1"/>
        <v>1.0392349344579739</v>
      </c>
      <c r="H33" s="33">
        <f>HLOOKUP(H$2,state_summ!$A$1:$AC$49,ROW($A33)-2,FALSE)</f>
        <v>2.9548167818031899</v>
      </c>
      <c r="I33" s="34">
        <f>HLOOKUP(I$2,state_summ!$A$1:$AC$49,ROW($A33)-2,FALSE)</f>
        <v>2.3014753229421898</v>
      </c>
      <c r="J33" s="20">
        <f t="shared" si="2"/>
        <v>-0.65334145886100004</v>
      </c>
      <c r="K33" s="21">
        <f t="shared" si="3"/>
        <v>0.77888935013348082</v>
      </c>
      <c r="L33" s="20">
        <f>HLOOKUP(L$2,state_summ!$A$1:$AC$49,ROW($A33)-2,FALSE)</f>
        <v>155.77497983639199</v>
      </c>
      <c r="M33" s="20">
        <f>HLOOKUP(M$2,state_summ!$A$1:$AC$49,ROW($A33)-2,FALSE)</f>
        <v>129.63710401088599</v>
      </c>
      <c r="N33" s="21">
        <f t="shared" si="4"/>
        <v>0.83220748381442133</v>
      </c>
      <c r="O33" s="33">
        <f>HLOOKUP(O$2,state_summ!$A$1:$AC$49,ROW($A33)-2,FALSE)</f>
        <v>22.561621809731399</v>
      </c>
      <c r="P33" s="34">
        <f>HLOOKUP(P$2,state_summ!$A$1:$AC$49,ROW($A33)-2,FALSE)</f>
        <v>19.602011843363702</v>
      </c>
      <c r="Q33" s="21">
        <f t="shared" si="5"/>
        <v>0.86882104525432913</v>
      </c>
      <c r="R33" s="20">
        <f>HLOOKUP(R$2,state_summ!$A$1:$AC$49,ROW($A33)-2,FALSE)</f>
        <v>8.4218013531550895</v>
      </c>
      <c r="S33" s="20">
        <f>HLOOKUP(S$2,state_summ!$A$1:$AC$49,ROW($A33)-2,FALSE)</f>
        <v>7.5148223040059401</v>
      </c>
      <c r="T33" s="21">
        <f t="shared" si="6"/>
        <v>0.89230581307770163</v>
      </c>
      <c r="U33" s="33">
        <f>HLOOKUP(U$2,state_summ!$A$1:$AC$49,ROW($A33)-2,FALSE)</f>
        <v>363.76417964019799</v>
      </c>
      <c r="V33" s="22" t="str">
        <f>HLOOKUP(V$2,state_summ!$A$1:$AH$49,ROW($A33)-2,FALSE)</f>
        <v>321 (292, 349)</v>
      </c>
      <c r="W33" s="23" t="str">
        <f>HLOOKUP(W$2,state_summ!$A$1:$AH$49,ROW($A33)-2,FALSE)</f>
        <v>0.88 (0.80, 0.96)</v>
      </c>
      <c r="X33" s="24" t="str">
        <f>HLOOKUP(X$2,state_summ!$A$1:$AI$49,ROW($A33)-2,FALSE)</f>
        <v>0.60 (0.33, 0.77)</v>
      </c>
      <c r="Y33" s="10" t="str">
        <f>state_summ!AJ31</f>
        <v>84 (57, 96)</v>
      </c>
    </row>
    <row r="34" spans="1:25" x14ac:dyDescent="0.2">
      <c r="A34" s="19" t="str">
        <f>_xlfn.CONCAT(ROW(A34)-3, ". ", state_summ!A32)</f>
        <v>31. Montana</v>
      </c>
      <c r="B34" s="33">
        <f>HLOOKUP(B$2,state_summ!$A$1:$AC$49,ROW($A34)-2,FALSE)</f>
        <v>211.697778507473</v>
      </c>
      <c r="C34" s="34">
        <f>HLOOKUP(C$2,state_summ!$A$1:$AC$49,ROW($A34)-2,FALSE)</f>
        <v>211.16681703681999</v>
      </c>
      <c r="D34" s="21">
        <f t="shared" si="0"/>
        <v>0.99749188926593169</v>
      </c>
      <c r="E34" s="20">
        <f>HLOOKUP(E$2,state_summ!$A$1:$AC$49,ROW($A34)-2,FALSE)</f>
        <v>69.6111359522518</v>
      </c>
      <c r="F34" s="20">
        <f>HLOOKUP(F$2,state_summ!$A$1:$W$49,ROW($A34)-2,FALSE)</f>
        <v>63.120888345500397</v>
      </c>
      <c r="G34" s="21">
        <f t="shared" si="1"/>
        <v>0.90676423365360326</v>
      </c>
      <c r="H34" s="33">
        <f>HLOOKUP(H$2,state_summ!$A$1:$AC$49,ROW($A34)-2,FALSE)</f>
        <v>19.9421599641929</v>
      </c>
      <c r="I34" s="34">
        <f>HLOOKUP(I$2,state_summ!$A$1:$AC$49,ROW($A34)-2,FALSE)</f>
        <v>9.5754234124432802</v>
      </c>
      <c r="J34" s="20">
        <f t="shared" si="2"/>
        <v>-10.36673655174962</v>
      </c>
      <c r="K34" s="21">
        <f t="shared" si="3"/>
        <v>0.48015979360492594</v>
      </c>
      <c r="L34" s="20">
        <f>HLOOKUP(L$2,state_summ!$A$1:$AC$49,ROW($A34)-2,FALSE)</f>
        <v>18.708288329804699</v>
      </c>
      <c r="M34" s="20">
        <f>HLOOKUP(M$2,state_summ!$A$1:$AC$49,ROW($A34)-2,FALSE)</f>
        <v>18.914595936596498</v>
      </c>
      <c r="N34" s="21">
        <f t="shared" si="4"/>
        <v>1.0110276046185971</v>
      </c>
      <c r="O34" s="33">
        <f>HLOOKUP(O$2,state_summ!$A$1:$AC$49,ROW($A34)-2,FALSE)</f>
        <v>0.67631429110840702</v>
      </c>
      <c r="P34" s="34">
        <f>HLOOKUP(P$2,state_summ!$A$1:$AC$49,ROW($A34)-2,FALSE)</f>
        <v>0.67902947177984496</v>
      </c>
      <c r="Q34" s="21">
        <f t="shared" si="5"/>
        <v>1.0040146729222417</v>
      </c>
      <c r="R34" s="20">
        <f>HLOOKUP(R$2,state_summ!$A$1:$AC$49,ROW($A34)-2,FALSE)</f>
        <v>2.7477255780448102</v>
      </c>
      <c r="S34" s="20">
        <f>HLOOKUP(S$2,state_summ!$A$1:$AC$49,ROW($A34)-2,FALSE)</f>
        <v>2.72139827198236</v>
      </c>
      <c r="T34" s="21">
        <f t="shared" si="6"/>
        <v>0.99041850966748146</v>
      </c>
      <c r="U34" s="33">
        <f>HLOOKUP(U$2,state_summ!$A$1:$AC$49,ROW($A34)-2,FALSE)</f>
        <v>323.38340262287602</v>
      </c>
      <c r="V34" s="22" t="str">
        <f>HLOOKUP(V$2,state_summ!$A$1:$AH$49,ROW($A34)-2,FALSE)</f>
        <v>306 (292, 322)</v>
      </c>
      <c r="W34" s="23" t="str">
        <f>HLOOKUP(W$2,state_summ!$A$1:$AH$49,ROW($A34)-2,FALSE)</f>
        <v>0.95 (0.90, 1.00)</v>
      </c>
      <c r="X34" s="24" t="str">
        <f>HLOOKUP(X$2,state_summ!$A$1:$AI$49,ROW($A34)-2,FALSE)</f>
        <v>0.31 (0.22, 0.40)</v>
      </c>
      <c r="Y34" s="10" t="str">
        <f>state_summ!AJ32</f>
        <v>10 (9, 14)</v>
      </c>
    </row>
    <row r="35" spans="1:25" x14ac:dyDescent="0.2">
      <c r="A35" s="19" t="str">
        <f>_xlfn.CONCAT(ROW(A35)-3, ". ", state_summ!A33)</f>
        <v>32. North Dakota</v>
      </c>
      <c r="B35" s="33">
        <f>HLOOKUP(B$2,state_summ!$A$1:$AC$49,ROW($A35)-2,FALSE)</f>
        <v>123.00922562189299</v>
      </c>
      <c r="C35" s="34">
        <f>HLOOKUP(C$2,state_summ!$A$1:$AC$49,ROW($A35)-2,FALSE)</f>
        <v>123.976032354243</v>
      </c>
      <c r="D35" s="21">
        <f t="shared" si="0"/>
        <v>1.0078596278243535</v>
      </c>
      <c r="E35" s="20">
        <f>HLOOKUP(E$2,state_summ!$A$1:$AC$49,ROW($A35)-2,FALSE)</f>
        <v>136.81515190106799</v>
      </c>
      <c r="F35" s="20">
        <f>HLOOKUP(F$2,state_summ!$A$1:$W$49,ROW($A35)-2,FALSE)</f>
        <v>145.110179156725</v>
      </c>
      <c r="G35" s="21">
        <f t="shared" si="1"/>
        <v>1.0606294488614478</v>
      </c>
      <c r="H35" s="33">
        <f>HLOOKUP(H$2,state_summ!$A$1:$AC$49,ROW($A35)-2,FALSE)</f>
        <v>5.57440118321162</v>
      </c>
      <c r="I35" s="34">
        <f>HLOOKUP(I$2,state_summ!$A$1:$AC$49,ROW($A35)-2,FALSE)</f>
        <v>5.8221745723943599</v>
      </c>
      <c r="J35" s="20">
        <f t="shared" si="2"/>
        <v>0.24777338918273983</v>
      </c>
      <c r="K35" s="21">
        <f t="shared" si="3"/>
        <v>1.0444484315066804</v>
      </c>
      <c r="L35" s="20">
        <f>HLOOKUP(L$2,state_summ!$A$1:$AC$49,ROW($A35)-2,FALSE)</f>
        <v>24.682432009097401</v>
      </c>
      <c r="M35" s="20">
        <f>HLOOKUP(M$2,state_summ!$A$1:$AC$49,ROW($A35)-2,FALSE)</f>
        <v>25.544527232114099</v>
      </c>
      <c r="N35" s="21">
        <f t="shared" si="4"/>
        <v>1.0349274829441018</v>
      </c>
      <c r="O35" s="33">
        <f>HLOOKUP(O$2,state_summ!$A$1:$AC$49,ROW($A35)-2,FALSE)</f>
        <v>1.5245160782212599</v>
      </c>
      <c r="P35" s="34">
        <f>HLOOKUP(P$2,state_summ!$A$1:$AC$49,ROW($A35)-2,FALSE)</f>
        <v>1.5389237848497801</v>
      </c>
      <c r="Q35" s="21">
        <f t="shared" si="5"/>
        <v>1.009450675420446</v>
      </c>
      <c r="R35" s="20">
        <f>HLOOKUP(R$2,state_summ!$A$1:$AC$49,ROW($A35)-2,FALSE)</f>
        <v>2.3636492117863401</v>
      </c>
      <c r="S35" s="20">
        <f>HLOOKUP(S$2,state_summ!$A$1:$AC$49,ROW($A35)-2,FALSE)</f>
        <v>2.3875691363570799</v>
      </c>
      <c r="T35" s="21">
        <f t="shared" si="6"/>
        <v>1.0101199130782448</v>
      </c>
      <c r="U35" s="33">
        <f>HLOOKUP(U$2,state_summ!$A$1:$AC$49,ROW($A35)-2,FALSE)</f>
        <v>293.96937600527798</v>
      </c>
      <c r="V35" s="22" t="str">
        <f>HLOOKUP(V$2,state_summ!$A$1:$AH$49,ROW($A35)-2,FALSE)</f>
        <v>304 (286, 320)</v>
      </c>
      <c r="W35" s="23" t="str">
        <f>HLOOKUP(W$2,state_summ!$A$1:$AH$49,ROW($A35)-2,FALSE)</f>
        <v>1.04 (0.97, 1.09)</v>
      </c>
      <c r="X35" s="24" t="str">
        <f>HLOOKUP(X$2,state_summ!$A$1:$AI$49,ROW($A35)-2,FALSE)</f>
        <v>0.59 (0.41, 0.70)</v>
      </c>
      <c r="Y35" s="10" t="str">
        <f>state_summ!AJ33</f>
        <v>41 (33, 47)</v>
      </c>
    </row>
    <row r="36" spans="1:25" x14ac:dyDescent="0.2">
      <c r="A36" s="19" t="str">
        <f>_xlfn.CONCAT(ROW(A36)-3, ". ", state_summ!A34)</f>
        <v>33. Washington</v>
      </c>
      <c r="B36" s="33">
        <f>HLOOKUP(B$2,state_summ!$A$1:$AC$49,ROW($A36)-2,FALSE)</f>
        <v>142.85004699999101</v>
      </c>
      <c r="C36" s="34">
        <f>HLOOKUP(C$2,state_summ!$A$1:$AC$49,ROW($A36)-2,FALSE)</f>
        <v>150.663346394277</v>
      </c>
      <c r="D36" s="21">
        <f t="shared" si="0"/>
        <v>1.0546958125557109</v>
      </c>
      <c r="E36" s="20">
        <f>HLOOKUP(E$2,state_summ!$A$1:$AC$49,ROW($A36)-2,FALSE)</f>
        <v>19.690198795648602</v>
      </c>
      <c r="F36" s="20">
        <f>HLOOKUP(F$2,state_summ!$A$1:$W$49,ROW($A36)-2,FALSE)</f>
        <v>20.4558594651423</v>
      </c>
      <c r="G36" s="21">
        <f t="shared" si="1"/>
        <v>1.038885370200676</v>
      </c>
      <c r="H36" s="33">
        <f>HLOOKUP(H$2,state_summ!$A$1:$AC$49,ROW($A36)-2,FALSE)</f>
        <v>0</v>
      </c>
      <c r="I36" s="34">
        <f>HLOOKUP(I$2,state_summ!$A$1:$AC$49,ROW($A36)-2,FALSE)</f>
        <v>0</v>
      </c>
      <c r="J36" s="20">
        <f t="shared" si="2"/>
        <v>0</v>
      </c>
      <c r="K36" s="21" t="str">
        <f t="shared" si="3"/>
        <v>N/A</v>
      </c>
      <c r="L36" s="20">
        <f>HLOOKUP(L$2,state_summ!$A$1:$AC$49,ROW($A36)-2,FALSE)</f>
        <v>83.960624385249005</v>
      </c>
      <c r="M36" s="20">
        <f>HLOOKUP(M$2,state_summ!$A$1:$AC$49,ROW($A36)-2,FALSE)</f>
        <v>100.46563022365299</v>
      </c>
      <c r="N36" s="21">
        <f t="shared" si="4"/>
        <v>1.1965803132033848</v>
      </c>
      <c r="O36" s="33">
        <f>HLOOKUP(O$2,state_summ!$A$1:$AC$49,ROW($A36)-2,FALSE)</f>
        <v>13.288864229403099</v>
      </c>
      <c r="P36" s="34">
        <f>HLOOKUP(P$2,state_summ!$A$1:$AC$49,ROW($A36)-2,FALSE)</f>
        <v>14.0816811143997</v>
      </c>
      <c r="Q36" s="21">
        <f t="shared" si="5"/>
        <v>1.0596602441947149</v>
      </c>
      <c r="R36" s="20">
        <f>HLOOKUP(R$2,state_summ!$A$1:$AC$49,ROW($A36)-2,FALSE)</f>
        <v>13.1823846045236</v>
      </c>
      <c r="S36" s="20">
        <f>HLOOKUP(S$2,state_summ!$A$1:$AC$49,ROW($A36)-2,FALSE)</f>
        <v>13.242422169646201</v>
      </c>
      <c r="T36" s="21">
        <f t="shared" si="6"/>
        <v>1.0045543782042285</v>
      </c>
      <c r="U36" s="33">
        <f>HLOOKUP(U$2,state_summ!$A$1:$AC$49,ROW($A36)-2,FALSE)</f>
        <v>272.97211901481597</v>
      </c>
      <c r="V36" s="22" t="str">
        <f>HLOOKUP(V$2,state_summ!$A$1:$AH$49,ROW($A36)-2,FALSE)</f>
        <v>299 (268, 353)</v>
      </c>
      <c r="W36" s="23" t="str">
        <f>HLOOKUP(W$2,state_summ!$A$1:$AH$49,ROW($A36)-2,FALSE)</f>
        <v>1.10 (0.98, 1.29)</v>
      </c>
      <c r="X36" s="24" t="str">
        <f>HLOOKUP(X$2,state_summ!$A$1:$AI$49,ROW($A36)-2,FALSE)</f>
        <v>0.10 (0.04, 0.14)</v>
      </c>
      <c r="Y36" s="10" t="str">
        <f>state_summ!AJ34</f>
        <v>19 (11, 24)</v>
      </c>
    </row>
    <row r="37" spans="1:25" x14ac:dyDescent="0.2">
      <c r="A37" s="19" t="str">
        <f>_xlfn.CONCAT(ROW(A37)-3, ". ", state_summ!A35)</f>
        <v>34. Utah</v>
      </c>
      <c r="B37" s="33">
        <f>HLOOKUP(B$2,state_summ!$A$1:$AC$49,ROW($A37)-2,FALSE)</f>
        <v>102.03247842090801</v>
      </c>
      <c r="C37" s="34">
        <f>HLOOKUP(C$2,state_summ!$A$1:$AC$49,ROW($A37)-2,FALSE)</f>
        <v>105.584345177188</v>
      </c>
      <c r="D37" s="21">
        <f t="shared" si="0"/>
        <v>1.0348111386810355</v>
      </c>
      <c r="E37" s="20">
        <f>HLOOKUP(E$2,state_summ!$A$1:$AC$49,ROW($A37)-2,FALSE)</f>
        <v>134.03998660199301</v>
      </c>
      <c r="F37" s="20">
        <f>HLOOKUP(F$2,state_summ!$A$1:$W$49,ROW($A37)-2,FALSE)</f>
        <v>45.876414894317797</v>
      </c>
      <c r="G37" s="21">
        <f t="shared" si="1"/>
        <v>0.34225917248514309</v>
      </c>
      <c r="H37" s="33">
        <f>HLOOKUP(H$2,state_summ!$A$1:$AC$49,ROW($A37)-2,FALSE)</f>
        <v>118.806618454689</v>
      </c>
      <c r="I37" s="34">
        <f>HLOOKUP(I$2,state_summ!$A$1:$AC$49,ROW($A37)-2,FALSE)</f>
        <v>75.655172380837797</v>
      </c>
      <c r="J37" s="20">
        <f t="shared" si="2"/>
        <v>-43.151446073851204</v>
      </c>
      <c r="K37" s="21">
        <f t="shared" si="3"/>
        <v>0.63679257405757661</v>
      </c>
      <c r="L37" s="20">
        <f>HLOOKUP(L$2,state_summ!$A$1:$AC$49,ROW($A37)-2,FALSE)</f>
        <v>50.532958469674398</v>
      </c>
      <c r="M37" s="20">
        <f>HLOOKUP(M$2,state_summ!$A$1:$AC$49,ROW($A37)-2,FALSE)</f>
        <v>49.702168309636598</v>
      </c>
      <c r="N37" s="21">
        <f t="shared" si="4"/>
        <v>0.9835594395183419</v>
      </c>
      <c r="O37" s="33">
        <f>HLOOKUP(O$2,state_summ!$A$1:$AC$49,ROW($A37)-2,FALSE)</f>
        <v>0.25629743297142099</v>
      </c>
      <c r="P37" s="34">
        <f>HLOOKUP(P$2,state_summ!$A$1:$AC$49,ROW($A37)-2,FALSE)</f>
        <v>0.24352347088367099</v>
      </c>
      <c r="Q37" s="21">
        <f t="shared" si="5"/>
        <v>0.95015961752073264</v>
      </c>
      <c r="R37" s="20">
        <f>HLOOKUP(R$2,state_summ!$A$1:$AC$49,ROW($A37)-2,FALSE)</f>
        <v>2.6200244965522801</v>
      </c>
      <c r="S37" s="20">
        <f>HLOOKUP(S$2,state_summ!$A$1:$AC$49,ROW($A37)-2,FALSE)</f>
        <v>2.5719317697087498</v>
      </c>
      <c r="T37" s="21">
        <f t="shared" si="6"/>
        <v>0.98164416901184859</v>
      </c>
      <c r="U37" s="33">
        <f>HLOOKUP(U$2,state_summ!$A$1:$AC$49,ROW($A37)-2,FALSE)</f>
        <v>408.28836387678803</v>
      </c>
      <c r="V37" s="22" t="str">
        <f>HLOOKUP(V$2,state_summ!$A$1:$AH$49,ROW($A37)-2,FALSE)</f>
        <v>280 (248, 336)</v>
      </c>
      <c r="W37" s="23" t="str">
        <f>HLOOKUP(W$2,state_summ!$A$1:$AH$49,ROW($A37)-2,FALSE)</f>
        <v>0.68 (0.61, 0.82)</v>
      </c>
      <c r="X37" s="24" t="str">
        <f>HLOOKUP(X$2,state_summ!$A$1:$AI$49,ROW($A37)-2,FALSE)</f>
        <v>0.74 (0.57, 0.87)</v>
      </c>
      <c r="Y37" s="10" t="str">
        <f>state_summ!AJ35</f>
        <v>62 (55, 70)</v>
      </c>
    </row>
    <row r="38" spans="1:25" x14ac:dyDescent="0.2">
      <c r="A38" s="19" t="str">
        <f>_xlfn.CONCAT(ROW(A38)-3, ". ", state_summ!A36)</f>
        <v>35. Oregon</v>
      </c>
      <c r="B38" s="33">
        <f>HLOOKUP(B$2,state_summ!$A$1:$AC$49,ROW($A38)-2,FALSE)</f>
        <v>125.94276176210199</v>
      </c>
      <c r="C38" s="34">
        <f>HLOOKUP(C$2,state_summ!$A$1:$AC$49,ROW($A38)-2,FALSE)</f>
        <v>132.57949204924401</v>
      </c>
      <c r="D38" s="21">
        <f t="shared" si="0"/>
        <v>1.0526964010816151</v>
      </c>
      <c r="E38" s="20">
        <f>HLOOKUP(E$2,state_summ!$A$1:$AC$49,ROW($A38)-2,FALSE)</f>
        <v>17.8122883015841</v>
      </c>
      <c r="F38" s="20">
        <f>HLOOKUP(F$2,state_summ!$A$1:$W$49,ROW($A38)-2,FALSE)</f>
        <v>23.290625830165801</v>
      </c>
      <c r="G38" s="21">
        <f t="shared" si="1"/>
        <v>1.3075594463679603</v>
      </c>
      <c r="H38" s="33">
        <f>HLOOKUP(H$2,state_summ!$A$1:$AC$49,ROW($A38)-2,FALSE)</f>
        <v>0</v>
      </c>
      <c r="I38" s="34">
        <f>HLOOKUP(I$2,state_summ!$A$1:$AC$49,ROW($A38)-2,FALSE)</f>
        <v>0</v>
      </c>
      <c r="J38" s="20">
        <f t="shared" si="2"/>
        <v>0</v>
      </c>
      <c r="K38" s="21" t="str">
        <f t="shared" si="3"/>
        <v>N/A</v>
      </c>
      <c r="L38" s="20">
        <f>HLOOKUP(L$2,state_summ!$A$1:$AC$49,ROW($A38)-2,FALSE)</f>
        <v>87.146952457837202</v>
      </c>
      <c r="M38" s="20">
        <f>HLOOKUP(M$2,state_summ!$A$1:$AC$49,ROW($A38)-2,FALSE)</f>
        <v>113.034428272032</v>
      </c>
      <c r="N38" s="21">
        <f t="shared" si="4"/>
        <v>1.2970554343448726</v>
      </c>
      <c r="O38" s="33">
        <f>HLOOKUP(O$2,state_summ!$A$1:$AC$49,ROW($A38)-2,FALSE)</f>
        <v>2.4810112788264802</v>
      </c>
      <c r="P38" s="34">
        <f>HLOOKUP(P$2,state_summ!$A$1:$AC$49,ROW($A38)-2,FALSE)</f>
        <v>2.5392479512091701</v>
      </c>
      <c r="Q38" s="21">
        <f t="shared" si="5"/>
        <v>1.0234729575313481</v>
      </c>
      <c r="R38" s="20">
        <f>HLOOKUP(R$2,state_summ!$A$1:$AC$49,ROW($A38)-2,FALSE)</f>
        <v>7.5047147888711603</v>
      </c>
      <c r="S38" s="20">
        <f>HLOOKUP(S$2,state_summ!$A$1:$AC$49,ROW($A38)-2,FALSE)</f>
        <v>7.8757033283851801</v>
      </c>
      <c r="T38" s="21">
        <f t="shared" si="6"/>
        <v>1.0494340624462055</v>
      </c>
      <c r="U38" s="33">
        <f>HLOOKUP(U$2,state_summ!$A$1:$AC$49,ROW($A38)-2,FALSE)</f>
        <v>240.88772858922101</v>
      </c>
      <c r="V38" s="22" t="str">
        <f>HLOOKUP(V$2,state_summ!$A$1:$AH$49,ROW($A38)-2,FALSE)</f>
        <v>279 (256, 319)</v>
      </c>
      <c r="W38" s="23" t="str">
        <f>HLOOKUP(W$2,state_summ!$A$1:$AH$49,ROW($A38)-2,FALSE)</f>
        <v>1.16 (1.06, 1.32)</v>
      </c>
      <c r="X38" s="24" t="str">
        <f>HLOOKUP(X$2,state_summ!$A$1:$AI$49,ROW($A38)-2,FALSE)</f>
        <v>0.08 (0.05, 0.11)</v>
      </c>
      <c r="Y38" s="10" t="str">
        <f>state_summ!AJ36</f>
        <v>12 (10, 15)</v>
      </c>
    </row>
    <row r="39" spans="1:25" x14ac:dyDescent="0.2">
      <c r="A39" s="19" t="str">
        <f>_xlfn.CONCAT(ROW(A39)-3, ". ", state_summ!A37)</f>
        <v>36. Arizona</v>
      </c>
      <c r="B39" s="33">
        <f>HLOOKUP(B$2,state_summ!$A$1:$AC$49,ROW($A39)-2,FALSE)</f>
        <v>141.91689153495</v>
      </c>
      <c r="C39" s="34">
        <f>HLOOKUP(C$2,state_summ!$A$1:$AC$49,ROW($A39)-2,FALSE)</f>
        <v>141.51763667523301</v>
      </c>
      <c r="D39" s="21">
        <f t="shared" si="0"/>
        <v>0.997186699515479</v>
      </c>
      <c r="E39" s="20">
        <f>HLOOKUP(E$2,state_summ!$A$1:$AC$49,ROW($A39)-2,FALSE)</f>
        <v>41.2879515882221</v>
      </c>
      <c r="F39" s="20">
        <f>HLOOKUP(F$2,state_summ!$A$1:$W$49,ROW($A39)-2,FALSE)</f>
        <v>40.594010891190599</v>
      </c>
      <c r="G39" s="21">
        <f t="shared" si="1"/>
        <v>0.98319265862466632</v>
      </c>
      <c r="H39" s="33">
        <f>HLOOKUP(H$2,state_summ!$A$1:$AC$49,ROW($A39)-2,FALSE)</f>
        <v>1.9149304026028899</v>
      </c>
      <c r="I39" s="34">
        <f>HLOOKUP(I$2,state_summ!$A$1:$AC$49,ROW($A39)-2,FALSE)</f>
        <v>1.9149304026028899</v>
      </c>
      <c r="J39" s="20">
        <f t="shared" si="2"/>
        <v>0</v>
      </c>
      <c r="K39" s="21">
        <f t="shared" si="3"/>
        <v>1</v>
      </c>
      <c r="L39" s="20">
        <f>HLOOKUP(L$2,state_summ!$A$1:$AC$49,ROW($A39)-2,FALSE)</f>
        <v>85.676915492899695</v>
      </c>
      <c r="M39" s="20">
        <f>HLOOKUP(M$2,state_summ!$A$1:$AC$49,ROW($A39)-2,FALSE)</f>
        <v>70.590802051284399</v>
      </c>
      <c r="N39" s="21">
        <f t="shared" si="4"/>
        <v>0.82391857415938918</v>
      </c>
      <c r="O39" s="33">
        <f>HLOOKUP(O$2,state_summ!$A$1:$AC$49,ROW($A39)-2,FALSE)</f>
        <v>4.2308811869520397</v>
      </c>
      <c r="P39" s="34">
        <f>HLOOKUP(P$2,state_summ!$A$1:$AC$49,ROW($A39)-2,FALSE)</f>
        <v>4.1287990139973996</v>
      </c>
      <c r="Q39" s="21">
        <f t="shared" si="5"/>
        <v>0.9758721248733101</v>
      </c>
      <c r="R39" s="20">
        <f>HLOOKUP(R$2,state_summ!$A$1:$AC$49,ROW($A39)-2,FALSE)</f>
        <v>3.505648933337</v>
      </c>
      <c r="S39" s="20">
        <f>HLOOKUP(S$2,state_summ!$A$1:$AC$49,ROW($A39)-2,FALSE)</f>
        <v>3.07867949043573</v>
      </c>
      <c r="T39" s="21">
        <f t="shared" si="6"/>
        <v>0.87820530491772852</v>
      </c>
      <c r="U39" s="33">
        <f>HLOOKUP(U$2,state_summ!$A$1:$AC$49,ROW($A39)-2,FALSE)</f>
        <v>278.533219138964</v>
      </c>
      <c r="V39" s="22" t="str">
        <f>HLOOKUP(V$2,state_summ!$A$1:$AH$49,ROW($A39)-2,FALSE)</f>
        <v>262 (257, 266)</v>
      </c>
      <c r="W39" s="23" t="str">
        <f>HLOOKUP(W$2,state_summ!$A$1:$AH$49,ROW($A39)-2,FALSE)</f>
        <v>0.94 (0.92, 0.95)</v>
      </c>
      <c r="X39" s="24" t="str">
        <f>HLOOKUP(X$2,state_summ!$A$1:$AI$49,ROW($A39)-2,FALSE)</f>
        <v>0.80 (0.74, 0.84)</v>
      </c>
      <c r="Y39" s="10" t="str">
        <f>state_summ!AJ37</f>
        <v>65 (62, 68)</v>
      </c>
    </row>
    <row r="40" spans="1:25" x14ac:dyDescent="0.2">
      <c r="A40" s="19" t="str">
        <f>_xlfn.CONCAT(ROW(A40)-3, ". ", state_summ!A38)</f>
        <v>37. South Carolina</v>
      </c>
      <c r="B40" s="33">
        <f>HLOOKUP(B$2,state_summ!$A$1:$AC$49,ROW($A40)-2,FALSE)</f>
        <v>42.391541003177203</v>
      </c>
      <c r="C40" s="34">
        <f>HLOOKUP(C$2,state_summ!$A$1:$AC$49,ROW($A40)-2,FALSE)</f>
        <v>52.0720324365371</v>
      </c>
      <c r="D40" s="21">
        <f t="shared" si="0"/>
        <v>1.2283590358895977</v>
      </c>
      <c r="E40" s="20">
        <f>HLOOKUP(E$2,state_summ!$A$1:$AC$49,ROW($A40)-2,FALSE)</f>
        <v>9.0953994423909599</v>
      </c>
      <c r="F40" s="20">
        <f>HLOOKUP(F$2,state_summ!$A$1:$W$49,ROW($A40)-2,FALSE)</f>
        <v>11.855206320591799</v>
      </c>
      <c r="G40" s="21">
        <f t="shared" si="1"/>
        <v>1.303428881346123</v>
      </c>
      <c r="H40" s="33">
        <f>HLOOKUP(H$2,state_summ!$A$1:$AC$49,ROW($A40)-2,FALSE)</f>
        <v>0</v>
      </c>
      <c r="I40" s="34">
        <f>HLOOKUP(I$2,state_summ!$A$1:$AC$49,ROW($A40)-2,FALSE)</f>
        <v>0</v>
      </c>
      <c r="J40" s="20">
        <f t="shared" si="2"/>
        <v>0</v>
      </c>
      <c r="K40" s="21" t="str">
        <f t="shared" si="3"/>
        <v>N/A</v>
      </c>
      <c r="L40" s="20">
        <f>HLOOKUP(L$2,state_summ!$A$1:$AC$49,ROW($A40)-2,FALSE)</f>
        <v>102.311561583952</v>
      </c>
      <c r="M40" s="20">
        <f>HLOOKUP(M$2,state_summ!$A$1:$AC$49,ROW($A40)-2,FALSE)</f>
        <v>159.090010902519</v>
      </c>
      <c r="N40" s="21">
        <f t="shared" si="4"/>
        <v>1.5549563357214258</v>
      </c>
      <c r="O40" s="33">
        <f>HLOOKUP(O$2,state_summ!$A$1:$AC$49,ROW($A40)-2,FALSE)</f>
        <v>15.5792608718703</v>
      </c>
      <c r="P40" s="34">
        <f>HLOOKUP(P$2,state_summ!$A$1:$AC$49,ROW($A40)-2,FALSE)</f>
        <v>22.193899912904801</v>
      </c>
      <c r="Q40" s="21">
        <f t="shared" si="5"/>
        <v>1.4245797727784251</v>
      </c>
      <c r="R40" s="20">
        <f>HLOOKUP(R$2,state_summ!$A$1:$AC$49,ROW($A40)-2,FALSE)</f>
        <v>5.9213507621220698</v>
      </c>
      <c r="S40" s="20">
        <f>HLOOKUP(S$2,state_summ!$A$1:$AC$49,ROW($A40)-2,FALSE)</f>
        <v>8.3935671660273208</v>
      </c>
      <c r="T40" s="21">
        <f t="shared" si="6"/>
        <v>1.4175088595865022</v>
      </c>
      <c r="U40" s="33">
        <f>HLOOKUP(U$2,state_summ!$A$1:$AC$49,ROW($A40)-2,FALSE)</f>
        <v>175.299113663512</v>
      </c>
      <c r="V40" s="22" t="str">
        <f>HLOOKUP(V$2,state_summ!$A$1:$AH$49,ROW($A40)-2,FALSE)</f>
        <v>254 (195, 321)</v>
      </c>
      <c r="W40" s="23" t="str">
        <f>HLOOKUP(W$2,state_summ!$A$1:$AH$49,ROW($A40)-2,FALSE)</f>
        <v>1.45 (1.11, 1.83)</v>
      </c>
      <c r="X40" s="24" t="str">
        <f>HLOOKUP(X$2,state_summ!$A$1:$AI$49,ROW($A40)-2,FALSE)</f>
        <v>0.51 (0.20, 0.70)</v>
      </c>
      <c r="Y40" s="10" t="str">
        <f>state_summ!AJ38</f>
        <v>75 (28, 96)</v>
      </c>
    </row>
    <row r="41" spans="1:25" x14ac:dyDescent="0.2">
      <c r="A41" s="19" t="str">
        <f>_xlfn.CONCAT(ROW(A41)-3, ". ", state_summ!A39)</f>
        <v>38. New Jersey</v>
      </c>
      <c r="B41" s="33">
        <f>HLOOKUP(B$2,state_summ!$A$1:$AC$49,ROW($A41)-2,FALSE)</f>
        <v>3.8722813624121901</v>
      </c>
      <c r="C41" s="34">
        <f>HLOOKUP(C$2,state_summ!$A$1:$AC$49,ROW($A41)-2,FALSE)</f>
        <v>4.3935722453365003</v>
      </c>
      <c r="D41" s="21">
        <f t="shared" si="0"/>
        <v>1.1346211274791196</v>
      </c>
      <c r="E41" s="20">
        <f>HLOOKUP(E$2,state_summ!$A$1:$AC$49,ROW($A41)-2,FALSE)</f>
        <v>34.483467972363201</v>
      </c>
      <c r="F41" s="20">
        <f>HLOOKUP(F$2,state_summ!$A$1:$W$49,ROW($A41)-2,FALSE)</f>
        <v>54.355901528347601</v>
      </c>
      <c r="G41" s="21">
        <f t="shared" si="1"/>
        <v>1.5762887181739138</v>
      </c>
      <c r="H41" s="33">
        <f>HLOOKUP(H$2,state_summ!$A$1:$AC$49,ROW($A41)-2,FALSE)</f>
        <v>0</v>
      </c>
      <c r="I41" s="34">
        <f>HLOOKUP(I$2,state_summ!$A$1:$AC$49,ROW($A41)-2,FALSE)</f>
        <v>0</v>
      </c>
      <c r="J41" s="20">
        <f t="shared" si="2"/>
        <v>0</v>
      </c>
      <c r="K41" s="21" t="str">
        <f t="shared" si="3"/>
        <v>N/A</v>
      </c>
      <c r="L41" s="20">
        <f>HLOOKUP(L$2,state_summ!$A$1:$AC$49,ROW($A41)-2,FALSE)</f>
        <v>73.666140045816505</v>
      </c>
      <c r="M41" s="20">
        <f>HLOOKUP(M$2,state_summ!$A$1:$AC$49,ROW($A41)-2,FALSE)</f>
        <v>125.973489656411</v>
      </c>
      <c r="N41" s="21">
        <f t="shared" si="4"/>
        <v>1.7100595956033811</v>
      </c>
      <c r="O41" s="33">
        <f>HLOOKUP(O$2,state_summ!$A$1:$AC$49,ROW($A41)-2,FALSE)</f>
        <v>20.831243089968702</v>
      </c>
      <c r="P41" s="34">
        <f>HLOOKUP(P$2,state_summ!$A$1:$AC$49,ROW($A41)-2,FALSE)</f>
        <v>38.218596196475197</v>
      </c>
      <c r="Q41" s="21">
        <f t="shared" si="5"/>
        <v>1.8346766936284944</v>
      </c>
      <c r="R41" s="20">
        <f>HLOOKUP(R$2,state_summ!$A$1:$AC$49,ROW($A41)-2,FALSE)</f>
        <v>18.558621103750902</v>
      </c>
      <c r="S41" s="20">
        <f>HLOOKUP(S$2,state_summ!$A$1:$AC$49,ROW($A41)-2,FALSE)</f>
        <v>28.727039859417001</v>
      </c>
      <c r="T41" s="21">
        <f t="shared" si="6"/>
        <v>1.5479080961252532</v>
      </c>
      <c r="U41" s="33">
        <f>HLOOKUP(U$2,state_summ!$A$1:$AC$49,ROW($A41)-2,FALSE)</f>
        <v>151.41175357431101</v>
      </c>
      <c r="V41" s="22" t="str">
        <f>HLOOKUP(V$2,state_summ!$A$1:$AH$49,ROW($A41)-2,FALSE)</f>
        <v>252 (186, 350)</v>
      </c>
      <c r="W41" s="23" t="str">
        <f>HLOOKUP(W$2,state_summ!$A$1:$AH$49,ROW($A41)-2,FALSE)</f>
        <v>1.66 (1.23, 2.31)</v>
      </c>
      <c r="X41" s="24" t="str">
        <f>HLOOKUP(X$2,state_summ!$A$1:$AI$49,ROW($A41)-2,FALSE)</f>
        <v>0.28 (0.06, 0.52)</v>
      </c>
      <c r="Y41" s="10" t="str">
        <f>state_summ!AJ39</f>
        <v>75 (44, 95)</v>
      </c>
    </row>
    <row r="42" spans="1:25" x14ac:dyDescent="0.2">
      <c r="A42" s="19" t="str">
        <f>_xlfn.CONCAT(ROW(A42)-3, ". ", state_summ!A40)</f>
        <v>39. Maryland</v>
      </c>
      <c r="B42" s="33">
        <f>HLOOKUP(B$2,state_summ!$A$1:$AC$49,ROW($A42)-2,FALSE)</f>
        <v>27.344791441101801</v>
      </c>
      <c r="C42" s="34">
        <f>HLOOKUP(C$2,state_summ!$A$1:$AC$49,ROW($A42)-2,FALSE)</f>
        <v>27.520428804995198</v>
      </c>
      <c r="D42" s="21">
        <f t="shared" si="0"/>
        <v>1.0064230646729087</v>
      </c>
      <c r="E42" s="20">
        <f>HLOOKUP(E$2,state_summ!$A$1:$AC$49,ROW($A42)-2,FALSE)</f>
        <v>20.481674079467499</v>
      </c>
      <c r="F42" s="20">
        <f>HLOOKUP(F$2,state_summ!$A$1:$W$49,ROW($A42)-2,FALSE)</f>
        <v>19.700498911237499</v>
      </c>
      <c r="G42" s="21">
        <f t="shared" si="1"/>
        <v>0.9618597989012474</v>
      </c>
      <c r="H42" s="33">
        <f>HLOOKUP(H$2,state_summ!$A$1:$AC$49,ROW($A42)-2,FALSE)</f>
        <v>3.8576890502865502</v>
      </c>
      <c r="I42" s="34">
        <f>HLOOKUP(I$2,state_summ!$A$1:$AC$49,ROW($A42)-2,FALSE)</f>
        <v>4.4886981998208997</v>
      </c>
      <c r="J42" s="20">
        <f t="shared" si="2"/>
        <v>0.6310091495343495</v>
      </c>
      <c r="K42" s="21">
        <f t="shared" si="3"/>
        <v>1.1635718020060424</v>
      </c>
      <c r="L42" s="20">
        <f>HLOOKUP(L$2,state_summ!$A$1:$AC$49,ROW($A42)-2,FALSE)</f>
        <v>59.926853818955401</v>
      </c>
      <c r="M42" s="20">
        <f>HLOOKUP(M$2,state_summ!$A$1:$AC$49,ROW($A42)-2,FALSE)</f>
        <v>55.814981693560398</v>
      </c>
      <c r="N42" s="21">
        <f t="shared" si="4"/>
        <v>0.93138514933860284</v>
      </c>
      <c r="O42" s="33">
        <f>HLOOKUP(O$2,state_summ!$A$1:$AC$49,ROW($A42)-2,FALSE)</f>
        <v>5.1140968856948001</v>
      </c>
      <c r="P42" s="34">
        <f>HLOOKUP(P$2,state_summ!$A$1:$AC$49,ROW($A42)-2,FALSE)</f>
        <v>4.2319729252690097</v>
      </c>
      <c r="Q42" s="21">
        <f t="shared" si="5"/>
        <v>0.82751129277717128</v>
      </c>
      <c r="R42" s="20">
        <f>HLOOKUP(R$2,state_summ!$A$1:$AC$49,ROW($A42)-2,FALSE)</f>
        <v>8.2238441848529007</v>
      </c>
      <c r="S42" s="20">
        <f>HLOOKUP(S$2,state_summ!$A$1:$AC$49,ROW($A42)-2,FALSE)</f>
        <v>7.3581162826686297</v>
      </c>
      <c r="T42" s="21">
        <f t="shared" si="6"/>
        <v>0.89472953490791896</v>
      </c>
      <c r="U42" s="33">
        <f>HLOOKUP(U$2,state_summ!$A$1:$AC$49,ROW($A42)-2,FALSE)</f>
        <v>124.948949460359</v>
      </c>
      <c r="V42" s="22" t="str">
        <f>HLOOKUP(V$2,state_summ!$A$1:$AH$49,ROW($A42)-2,FALSE)</f>
        <v>119 (108, 127)</v>
      </c>
      <c r="W42" s="23" t="str">
        <f>HLOOKUP(W$2,state_summ!$A$1:$AH$49,ROW($A42)-2,FALSE)</f>
        <v>0.95 (0.86, 1.02)</v>
      </c>
      <c r="X42" s="24" t="str">
        <f>HLOOKUP(X$2,state_summ!$A$1:$AI$49,ROW($A42)-2,FALSE)</f>
        <v>0.26 (0.04, 0.45)</v>
      </c>
      <c r="Y42" s="10" t="str">
        <f>state_summ!AJ40</f>
        <v>66 (21, 89)</v>
      </c>
    </row>
    <row r="43" spans="1:25" x14ac:dyDescent="0.2">
      <c r="A43" s="19" t="str">
        <f>_xlfn.CONCAT(ROW(A43)-3, ". ", state_summ!A41)</f>
        <v>40. Nevada</v>
      </c>
      <c r="B43" s="33">
        <f>HLOOKUP(B$2,state_summ!$A$1:$AC$49,ROW($A43)-2,FALSE)</f>
        <v>49.209661381222801</v>
      </c>
      <c r="C43" s="34">
        <f>HLOOKUP(C$2,state_summ!$A$1:$AC$49,ROW($A43)-2,FALSE)</f>
        <v>49.451199265539501</v>
      </c>
      <c r="D43" s="21">
        <f t="shared" si="0"/>
        <v>1.0049083427428107</v>
      </c>
      <c r="E43" s="20">
        <f>HLOOKUP(E$2,state_summ!$A$1:$AC$49,ROW($A43)-2,FALSE)</f>
        <v>9.3049139121028599</v>
      </c>
      <c r="F43" s="20">
        <f>HLOOKUP(F$2,state_summ!$A$1:$W$49,ROW($A43)-2,FALSE)</f>
        <v>9.4000364510808403</v>
      </c>
      <c r="G43" s="21">
        <f t="shared" si="1"/>
        <v>1.0102228284835881</v>
      </c>
      <c r="H43" s="33">
        <f>HLOOKUP(H$2,state_summ!$A$1:$AC$49,ROW($A43)-2,FALSE)</f>
        <v>0</v>
      </c>
      <c r="I43" s="34">
        <f>HLOOKUP(I$2,state_summ!$A$1:$AC$49,ROW($A43)-2,FALSE)</f>
        <v>0</v>
      </c>
      <c r="J43" s="20">
        <f t="shared" si="2"/>
        <v>0</v>
      </c>
      <c r="K43" s="21" t="str">
        <f t="shared" si="3"/>
        <v>N/A</v>
      </c>
      <c r="L43" s="20">
        <f>HLOOKUP(L$2,state_summ!$A$1:$AC$49,ROW($A43)-2,FALSE)</f>
        <v>30.040446984869501</v>
      </c>
      <c r="M43" s="20">
        <f>HLOOKUP(M$2,state_summ!$A$1:$AC$49,ROW($A43)-2,FALSE)</f>
        <v>30.444145720611601</v>
      </c>
      <c r="N43" s="21">
        <f t="shared" si="4"/>
        <v>1.0134385062893849</v>
      </c>
      <c r="O43" s="33">
        <f>HLOOKUP(O$2,state_summ!$A$1:$AC$49,ROW($A43)-2,FALSE)</f>
        <v>1.7790849563725999</v>
      </c>
      <c r="P43" s="34">
        <f>HLOOKUP(P$2,state_summ!$A$1:$AC$49,ROW($A43)-2,FALSE)</f>
        <v>1.78101513255015</v>
      </c>
      <c r="Q43" s="21">
        <f t="shared" si="5"/>
        <v>1.0010849263665775</v>
      </c>
      <c r="R43" s="20">
        <f>HLOOKUP(R$2,state_summ!$A$1:$AC$49,ROW($A43)-2,FALSE)</f>
        <v>1.9161168409636899</v>
      </c>
      <c r="S43" s="20">
        <f>HLOOKUP(S$2,state_summ!$A$1:$AC$49,ROW($A43)-2,FALSE)</f>
        <v>1.9174055370221501</v>
      </c>
      <c r="T43" s="21">
        <f t="shared" si="6"/>
        <v>1.0006725560941325</v>
      </c>
      <c r="U43" s="33">
        <f>HLOOKUP(U$2,state_summ!$A$1:$AC$49,ROW($A43)-2,FALSE)</f>
        <v>92.250224075531506</v>
      </c>
      <c r="V43" s="22" t="str">
        <f>HLOOKUP(V$2,state_summ!$A$1:$AH$49,ROW($A43)-2,FALSE)</f>
        <v>93 (93, 93)</v>
      </c>
      <c r="W43" s="23" t="str">
        <f>HLOOKUP(W$2,state_summ!$A$1:$AH$49,ROW($A43)-2,FALSE)</f>
        <v>1.01 (1.00, 1.01)</v>
      </c>
      <c r="X43" s="24" t="str">
        <f>HLOOKUP(X$2,state_summ!$A$1:$AI$49,ROW($A43)-2,FALSE)</f>
        <v>0.00 (0.00, 0.00)</v>
      </c>
      <c r="Y43" s="10" t="str">
        <f>state_summ!AJ41</f>
        <v>1 (1, 1)</v>
      </c>
    </row>
    <row r="44" spans="1:25" x14ac:dyDescent="0.2">
      <c r="A44" s="19" t="str">
        <f>_xlfn.CONCAT(ROW(A44)-3, ". ", state_summ!A42)</f>
        <v>41. Massachusetts</v>
      </c>
      <c r="B44" s="33">
        <f>HLOOKUP(B$2,state_summ!$A$1:$AC$49,ROW($A44)-2,FALSE)</f>
        <v>4.9353027937912204</v>
      </c>
      <c r="C44" s="34">
        <f>HLOOKUP(C$2,state_summ!$A$1:$AC$49,ROW($A44)-2,FALSE)</f>
        <v>4.6345158597100999</v>
      </c>
      <c r="D44" s="21">
        <f t="shared" si="0"/>
        <v>0.93905400607648215</v>
      </c>
      <c r="E44" s="20">
        <f>HLOOKUP(E$2,state_summ!$A$1:$AC$49,ROW($A44)-2,FALSE)</f>
        <v>20.147984842320501</v>
      </c>
      <c r="F44" s="20">
        <f>HLOOKUP(F$2,state_summ!$A$1:$W$49,ROW($A44)-2,FALSE)</f>
        <v>18.234291112360399</v>
      </c>
      <c r="G44" s="21">
        <f t="shared" si="1"/>
        <v>0.90501810752108469</v>
      </c>
      <c r="H44" s="33">
        <f>HLOOKUP(H$2,state_summ!$A$1:$AC$49,ROW($A44)-2,FALSE)</f>
        <v>0</v>
      </c>
      <c r="I44" s="34">
        <f>HLOOKUP(I$2,state_summ!$A$1:$AC$49,ROW($A44)-2,FALSE)</f>
        <v>0</v>
      </c>
      <c r="J44" s="20">
        <f t="shared" si="2"/>
        <v>0</v>
      </c>
      <c r="K44" s="21" t="str">
        <f t="shared" si="3"/>
        <v>N/A</v>
      </c>
      <c r="L44" s="20">
        <f>HLOOKUP(L$2,state_summ!$A$1:$AC$49,ROW($A44)-2,FALSE)</f>
        <v>54.635496901619597</v>
      </c>
      <c r="M44" s="20">
        <f>HLOOKUP(M$2,state_summ!$A$1:$AC$49,ROW($A44)-2,FALSE)</f>
        <v>50.908572607527098</v>
      </c>
      <c r="N44" s="21">
        <f t="shared" si="4"/>
        <v>0.93178566123772144</v>
      </c>
      <c r="O44" s="33">
        <f>HLOOKUP(O$2,state_summ!$A$1:$AC$49,ROW($A44)-2,FALSE)</f>
        <v>5.6106631720389197</v>
      </c>
      <c r="P44" s="34">
        <f>HLOOKUP(P$2,state_summ!$A$1:$AC$49,ROW($A44)-2,FALSE)</f>
        <v>4.5268313829034001</v>
      </c>
      <c r="Q44" s="21">
        <f t="shared" si="5"/>
        <v>0.80682643817635302</v>
      </c>
      <c r="R44" s="20">
        <f>HLOOKUP(R$2,state_summ!$A$1:$AC$49,ROW($A44)-2,FALSE)</f>
        <v>8.0570182763581304</v>
      </c>
      <c r="S44" s="20">
        <f>HLOOKUP(S$2,state_summ!$A$1:$AC$49,ROW($A44)-2,FALSE)</f>
        <v>7.28406116792008</v>
      </c>
      <c r="T44" s="21">
        <f t="shared" si="6"/>
        <v>0.90406412373344691</v>
      </c>
      <c r="U44" s="33">
        <f>HLOOKUP(U$2,state_summ!$A$1:$AC$49,ROW($A44)-2,FALSE)</f>
        <v>93.3864659861284</v>
      </c>
      <c r="V44" s="22" t="str">
        <f>HLOOKUP(V$2,state_summ!$A$1:$AH$49,ROW($A44)-2,FALSE)</f>
        <v>86 (66, 96)</v>
      </c>
      <c r="W44" s="23" t="str">
        <f>HLOOKUP(W$2,state_summ!$A$1:$AH$49,ROW($A44)-2,FALSE)</f>
        <v>0.92 (0.71, 1.02)</v>
      </c>
      <c r="X44" s="24" t="str">
        <f>HLOOKUP(X$2,state_summ!$A$1:$AI$49,ROW($A44)-2,FALSE)</f>
        <v>0.15 (0.00, 0.35)</v>
      </c>
      <c r="Y44" s="10" t="str">
        <f>state_summ!AJ42</f>
        <v>47 (2, 82)</v>
      </c>
    </row>
    <row r="45" spans="1:25" x14ac:dyDescent="0.2">
      <c r="A45" s="19" t="str">
        <f>_xlfn.CONCAT(ROW(A45)-3, ". ", state_summ!A43)</f>
        <v>42. Wyoming</v>
      </c>
      <c r="B45" s="33">
        <f>HLOOKUP(B$2,state_summ!$A$1:$AC$49,ROW($A45)-2,FALSE)</f>
        <v>116.441572844975</v>
      </c>
      <c r="C45" s="34">
        <f>HLOOKUP(C$2,state_summ!$A$1:$AC$49,ROW($A45)-2,FALSE)</f>
        <v>113.182194550888</v>
      </c>
      <c r="D45" s="21">
        <f t="shared" si="0"/>
        <v>0.97200846558104825</v>
      </c>
      <c r="E45" s="20">
        <f>HLOOKUP(E$2,state_summ!$A$1:$AC$49,ROW($A45)-2,FALSE)</f>
        <v>230.14656098837401</v>
      </c>
      <c r="F45" s="20">
        <f>HLOOKUP(F$2,state_summ!$A$1:$W$49,ROW($A45)-2,FALSE)</f>
        <v>134.62108465636399</v>
      </c>
      <c r="G45" s="21">
        <f t="shared" si="1"/>
        <v>0.58493632960765574</v>
      </c>
      <c r="H45" s="33">
        <f>HLOOKUP(H$2,state_summ!$A$1:$AC$49,ROW($A45)-2,FALSE)</f>
        <v>280.70802353748797</v>
      </c>
      <c r="I45" s="34">
        <f>HLOOKUP(I$2,state_summ!$A$1:$AC$49,ROW($A45)-2,FALSE)</f>
        <v>-206.023673063112</v>
      </c>
      <c r="J45" s="20">
        <f t="shared" si="2"/>
        <v>-486.7316966006</v>
      </c>
      <c r="K45" s="21">
        <f t="shared" si="3"/>
        <v>-0.73394294351403877</v>
      </c>
      <c r="L45" s="20">
        <f>HLOOKUP(L$2,state_summ!$A$1:$AC$49,ROW($A45)-2,FALSE)</f>
        <v>11.9318320324226</v>
      </c>
      <c r="M45" s="20">
        <f>HLOOKUP(M$2,state_summ!$A$1:$AC$49,ROW($A45)-2,FALSE)</f>
        <v>10.131606024560901</v>
      </c>
      <c r="N45" s="21">
        <f t="shared" si="4"/>
        <v>0.84912409067024164</v>
      </c>
      <c r="O45" s="33">
        <f>HLOOKUP(O$2,state_summ!$A$1:$AC$49,ROW($A45)-2,FALSE)</f>
        <v>0.217072902494438</v>
      </c>
      <c r="P45" s="34">
        <f>HLOOKUP(P$2,state_summ!$A$1:$AC$49,ROW($A45)-2,FALSE)</f>
        <v>0.19704033890285699</v>
      </c>
      <c r="Q45" s="21">
        <f t="shared" si="5"/>
        <v>0.90771504245172052</v>
      </c>
      <c r="R45" s="20">
        <f>HLOOKUP(R$2,state_summ!$A$1:$AC$49,ROW($A45)-2,FALSE)</f>
        <v>1.70326625473462</v>
      </c>
      <c r="S45" s="20">
        <f>HLOOKUP(S$2,state_summ!$A$1:$AC$49,ROW($A45)-2,FALSE)</f>
        <v>1.23246684418445</v>
      </c>
      <c r="T45" s="21">
        <f t="shared" si="6"/>
        <v>0.72359024360315083</v>
      </c>
      <c r="U45" s="33">
        <f>HLOOKUP(U$2,state_summ!$A$1:$AC$49,ROW($A45)-2,FALSE)</f>
        <v>641.14832856048997</v>
      </c>
      <c r="V45" s="22" t="str">
        <f>HLOOKUP(V$2,state_summ!$A$1:$AH$49,ROW($A45)-2,FALSE)</f>
        <v>53 (-194, 284)</v>
      </c>
      <c r="W45" s="23" t="str">
        <f>HLOOKUP(W$2,state_summ!$A$1:$AH$49,ROW($A45)-2,FALSE)</f>
        <v>0.08 (-0.30, 0.44)</v>
      </c>
      <c r="X45" s="24" t="str">
        <f>HLOOKUP(X$2,state_summ!$A$1:$AI$49,ROW($A45)-2,FALSE)</f>
        <v>0.68 (0.48, 0.86)</v>
      </c>
      <c r="Y45" s="10" t="str">
        <f>state_summ!AJ43</f>
        <v>71 (67, 74)</v>
      </c>
    </row>
    <row r="46" spans="1:25" x14ac:dyDescent="0.2">
      <c r="A46" s="19" t="str">
        <f>_xlfn.CONCAT(ROW(A46)-3, ". ", state_summ!A44)</f>
        <v>43. Connecticut</v>
      </c>
      <c r="B46" s="33">
        <f>HLOOKUP(B$2,state_summ!$A$1:$AC$49,ROW($A46)-2,FALSE)</f>
        <v>5.6443735438288902</v>
      </c>
      <c r="C46" s="34">
        <f>HLOOKUP(C$2,state_summ!$A$1:$AC$49,ROW($A46)-2,FALSE)</f>
        <v>5.5684768646866099</v>
      </c>
      <c r="D46" s="21">
        <f t="shared" si="0"/>
        <v>0.98655356904483049</v>
      </c>
      <c r="E46" s="20">
        <f>HLOOKUP(E$2,state_summ!$A$1:$AC$49,ROW($A46)-2,FALSE)</f>
        <v>9.3614329473900906</v>
      </c>
      <c r="F46" s="20">
        <f>HLOOKUP(F$2,state_summ!$A$1:$W$49,ROW($A46)-2,FALSE)</f>
        <v>8.6462725992556795</v>
      </c>
      <c r="G46" s="21">
        <f t="shared" si="1"/>
        <v>0.92360567531130011</v>
      </c>
      <c r="H46" s="33">
        <f>HLOOKUP(H$2,state_summ!$A$1:$AC$49,ROW($A46)-2,FALSE)</f>
        <v>0</v>
      </c>
      <c r="I46" s="34">
        <f>HLOOKUP(I$2,state_summ!$A$1:$AC$49,ROW($A46)-2,FALSE)</f>
        <v>0</v>
      </c>
      <c r="J46" s="20">
        <f t="shared" si="2"/>
        <v>0</v>
      </c>
      <c r="K46" s="21" t="str">
        <f t="shared" si="3"/>
        <v>N/A</v>
      </c>
      <c r="L46" s="20">
        <f>HLOOKUP(L$2,state_summ!$A$1:$AC$49,ROW($A46)-2,FALSE)</f>
        <v>16.2329424384437</v>
      </c>
      <c r="M46" s="20">
        <f>HLOOKUP(M$2,state_summ!$A$1:$AC$49,ROW($A46)-2,FALSE)</f>
        <v>16.275420981882601</v>
      </c>
      <c r="N46" s="21">
        <f t="shared" si="4"/>
        <v>1.0026168110679861</v>
      </c>
      <c r="O46" s="33">
        <f>HLOOKUP(O$2,state_summ!$A$1:$AC$49,ROW($A46)-2,FALSE)</f>
        <v>14.9796682361781</v>
      </c>
      <c r="P46" s="34">
        <f>HLOOKUP(P$2,state_summ!$A$1:$AC$49,ROW($A46)-2,FALSE)</f>
        <v>13.705205845775501</v>
      </c>
      <c r="Q46" s="21">
        <f t="shared" si="5"/>
        <v>0.91492051957969367</v>
      </c>
      <c r="R46" s="20">
        <f>HLOOKUP(R$2,state_summ!$A$1:$AC$49,ROW($A46)-2,FALSE)</f>
        <v>5.0100746247078503</v>
      </c>
      <c r="S46" s="20">
        <f>HLOOKUP(S$2,state_summ!$A$1:$AC$49,ROW($A46)-2,FALSE)</f>
        <v>4.7825141629241497</v>
      </c>
      <c r="T46" s="21">
        <f t="shared" si="6"/>
        <v>0.95457942668928408</v>
      </c>
      <c r="U46" s="33">
        <f>HLOOKUP(U$2,state_summ!$A$1:$AC$49,ROW($A46)-2,FALSE)</f>
        <v>51.228491790548702</v>
      </c>
      <c r="V46" s="22" t="str">
        <f>HLOOKUP(V$2,state_summ!$A$1:$AH$49,ROW($A46)-2,FALSE)</f>
        <v>49 (35, 59)</v>
      </c>
      <c r="W46" s="23" t="str">
        <f>HLOOKUP(W$2,state_summ!$A$1:$AH$49,ROW($A46)-2,FALSE)</f>
        <v>0.96 (0.67, 1.14)</v>
      </c>
      <c r="X46" s="24" t="str">
        <f>HLOOKUP(X$2,state_summ!$A$1:$AI$49,ROW($A46)-2,FALSE)</f>
        <v>0.26 (0.01, 0.50)</v>
      </c>
      <c r="Y46" s="10" t="str">
        <f>state_summ!AJ44</f>
        <v>70 (10, 94)</v>
      </c>
    </row>
    <row r="47" spans="1:25" x14ac:dyDescent="0.2">
      <c r="A47" s="19" t="str">
        <f>_xlfn.CONCAT(ROW(A47)-3, ". ", state_summ!A45)</f>
        <v>44. Vermont</v>
      </c>
      <c r="B47" s="33">
        <f>HLOOKUP(B$2,state_summ!$A$1:$AC$49,ROW($A47)-2,FALSE)</f>
        <v>26.873174118043401</v>
      </c>
      <c r="C47" s="34">
        <f>HLOOKUP(C$2,state_summ!$A$1:$AC$49,ROW($A47)-2,FALSE)</f>
        <v>28.5376354227134</v>
      </c>
      <c r="D47" s="21">
        <f t="shared" si="0"/>
        <v>1.0619376519259938</v>
      </c>
      <c r="E47" s="20">
        <f>HLOOKUP(E$2,state_summ!$A$1:$AC$49,ROW($A47)-2,FALSE)</f>
        <v>0.28794067940416501</v>
      </c>
      <c r="F47" s="20">
        <f>HLOOKUP(F$2,state_summ!$A$1:$W$49,ROW($A47)-2,FALSE)</f>
        <v>0.30763890410338701</v>
      </c>
      <c r="G47" s="21">
        <f t="shared" si="1"/>
        <v>1.0684107043853042</v>
      </c>
      <c r="H47" s="33">
        <f>HLOOKUP(H$2,state_summ!$A$1:$AC$49,ROW($A47)-2,FALSE)</f>
        <v>0</v>
      </c>
      <c r="I47" s="34">
        <f>HLOOKUP(I$2,state_summ!$A$1:$AC$49,ROW($A47)-2,FALSE)</f>
        <v>0</v>
      </c>
      <c r="J47" s="20">
        <f t="shared" si="2"/>
        <v>0</v>
      </c>
      <c r="K47" s="21" t="str">
        <f t="shared" si="3"/>
        <v>N/A</v>
      </c>
      <c r="L47" s="20">
        <f>HLOOKUP(L$2,state_summ!$A$1:$AC$49,ROW($A47)-2,FALSE)</f>
        <v>12.2260844657746</v>
      </c>
      <c r="M47" s="20">
        <f>HLOOKUP(M$2,state_summ!$A$1:$AC$49,ROW($A47)-2,FALSE)</f>
        <v>12.546190386824099</v>
      </c>
      <c r="N47" s="21">
        <f t="shared" si="4"/>
        <v>1.0261822108251908</v>
      </c>
      <c r="O47" s="33">
        <f>HLOOKUP(O$2,state_summ!$A$1:$AC$49,ROW($A47)-2,FALSE)</f>
        <v>1.3505377970382499</v>
      </c>
      <c r="P47" s="34">
        <f>HLOOKUP(P$2,state_summ!$A$1:$AC$49,ROW($A47)-2,FALSE)</f>
        <v>1.3880433421962499</v>
      </c>
      <c r="Q47" s="21">
        <f t="shared" si="5"/>
        <v>1.027770822290387</v>
      </c>
      <c r="R47" s="20">
        <f>HLOOKUP(R$2,state_summ!$A$1:$AC$49,ROW($A47)-2,FALSE)</f>
        <v>2.5327922360195698</v>
      </c>
      <c r="S47" s="20">
        <f>HLOOKUP(S$2,state_summ!$A$1:$AC$49,ROW($A47)-2,FALSE)</f>
        <v>2.6615927847964702</v>
      </c>
      <c r="T47" s="21">
        <f t="shared" si="6"/>
        <v>1.0508531836702555</v>
      </c>
      <c r="U47" s="33">
        <f>HLOOKUP(U$2,state_summ!$A$1:$AC$49,ROW($A47)-2,FALSE)</f>
        <v>43.270529296280102</v>
      </c>
      <c r="V47" s="22" t="str">
        <f>HLOOKUP(V$2,state_summ!$A$1:$AH$49,ROW($A47)-2,FALSE)</f>
        <v>45 (43, 49)</v>
      </c>
      <c r="W47" s="23" t="str">
        <f>HLOOKUP(W$2,state_summ!$A$1:$AH$49,ROW($A47)-2,FALSE)</f>
        <v>1.05 (1.00, 1.13)</v>
      </c>
      <c r="X47" s="24" t="str">
        <f>HLOOKUP(X$2,state_summ!$A$1:$AI$49,ROW($A47)-2,FALSE)</f>
        <v>0.02 (0.00, 0.07)</v>
      </c>
      <c r="Y47" s="10" t="str">
        <f>state_summ!AJ45</f>
        <v>11 (0, 35)</v>
      </c>
    </row>
    <row r="48" spans="1:25" x14ac:dyDescent="0.2">
      <c r="A48" s="19" t="str">
        <f>_xlfn.CONCAT(ROW(A48)-3, ". ", state_summ!A46)</f>
        <v>45. Maine</v>
      </c>
      <c r="B48" s="33">
        <f>HLOOKUP(B$2,state_summ!$A$1:$AC$49,ROW($A48)-2,FALSE)</f>
        <v>9.5922875043776692</v>
      </c>
      <c r="C48" s="34">
        <f>HLOOKUP(C$2,state_summ!$A$1:$AC$49,ROW($A48)-2,FALSE)</f>
        <v>9.5794430743747601</v>
      </c>
      <c r="D48" s="21">
        <f t="shared" si="0"/>
        <v>0.99866096277899852</v>
      </c>
      <c r="E48" s="20">
        <f>HLOOKUP(E$2,state_summ!$A$1:$AC$49,ROW($A48)-2,FALSE)</f>
        <v>1.66813122909845</v>
      </c>
      <c r="F48" s="20">
        <f>HLOOKUP(F$2,state_summ!$A$1:$W$49,ROW($A48)-2,FALSE)</f>
        <v>1.6625549662788599</v>
      </c>
      <c r="G48" s="21">
        <f t="shared" si="1"/>
        <v>0.99665717976960133</v>
      </c>
      <c r="H48" s="33">
        <f>HLOOKUP(H$2,state_summ!$A$1:$AC$49,ROW($A48)-2,FALSE)</f>
        <v>0</v>
      </c>
      <c r="I48" s="34">
        <f>HLOOKUP(I$2,state_summ!$A$1:$AC$49,ROW($A48)-2,FALSE)</f>
        <v>0</v>
      </c>
      <c r="J48" s="20">
        <f t="shared" si="2"/>
        <v>0</v>
      </c>
      <c r="K48" s="21" t="str">
        <f t="shared" si="3"/>
        <v>N/A</v>
      </c>
      <c r="L48" s="20">
        <f>HLOOKUP(L$2,state_summ!$A$1:$AC$49,ROW($A48)-2,FALSE)</f>
        <v>20.3093050157151</v>
      </c>
      <c r="M48" s="20">
        <f>HLOOKUP(M$2,state_summ!$A$1:$AC$49,ROW($A48)-2,FALSE)</f>
        <v>19.861102424942001</v>
      </c>
      <c r="N48" s="21">
        <f t="shared" si="4"/>
        <v>0.97793117044496169</v>
      </c>
      <c r="O48" s="33">
        <f>HLOOKUP(O$2,state_summ!$A$1:$AC$49,ROW($A48)-2,FALSE)</f>
        <v>1.01802754921934</v>
      </c>
      <c r="P48" s="34">
        <f>HLOOKUP(P$2,state_summ!$A$1:$AC$49,ROW($A48)-2,FALSE)</f>
        <v>1.01264554479192</v>
      </c>
      <c r="Q48" s="21">
        <f t="shared" si="5"/>
        <v>0.99471330178486128</v>
      </c>
      <c r="R48" s="20">
        <f>HLOOKUP(R$2,state_summ!$A$1:$AC$49,ROW($A48)-2,FALSE)</f>
        <v>6.2129034590610797</v>
      </c>
      <c r="S48" s="20">
        <f>HLOOKUP(S$2,state_summ!$A$1:$AC$49,ROW($A48)-2,FALSE)</f>
        <v>6.1887147489691197</v>
      </c>
      <c r="T48" s="21">
        <f t="shared" si="6"/>
        <v>0.99610669789876061</v>
      </c>
      <c r="U48" s="33">
        <f>HLOOKUP(U$2,state_summ!$A$1:$AC$49,ROW($A48)-2,FALSE)</f>
        <v>38.800654757471598</v>
      </c>
      <c r="V48" s="22" t="str">
        <f>HLOOKUP(V$2,state_summ!$A$1:$AH$49,ROW($A48)-2,FALSE)</f>
        <v>38 (37, 39)</v>
      </c>
      <c r="W48" s="23" t="str">
        <f>HLOOKUP(W$2,state_summ!$A$1:$AH$49,ROW($A48)-2,FALSE)</f>
        <v>0.99 (0.96, 1.00)</v>
      </c>
      <c r="X48" s="24" t="str">
        <f>HLOOKUP(X$2,state_summ!$A$1:$AI$49,ROW($A48)-2,FALSE)</f>
        <v>0.00 (0.00, 0.00)</v>
      </c>
      <c r="Y48" s="10" t="str">
        <f>state_summ!AJ46</f>
        <v>2 (0, 4)</v>
      </c>
    </row>
    <row r="49" spans="1:25" x14ac:dyDescent="0.2">
      <c r="A49" s="19" t="str">
        <f>_xlfn.CONCAT(ROW(A49)-3, ". ", state_summ!A47)</f>
        <v>46. New Hampshire</v>
      </c>
      <c r="B49" s="33">
        <f>HLOOKUP(B$2,state_summ!$A$1:$AC$49,ROW($A49)-2,FALSE)</f>
        <v>4.6144013293524004</v>
      </c>
      <c r="C49" s="34">
        <f>HLOOKUP(C$2,state_summ!$A$1:$AC$49,ROW($A49)-2,FALSE)</f>
        <v>4.5991341035711502</v>
      </c>
      <c r="D49" s="21">
        <f t="shared" si="0"/>
        <v>0.99669139619821645</v>
      </c>
      <c r="E49" s="20">
        <f>HLOOKUP(E$2,state_summ!$A$1:$AC$49,ROW($A49)-2,FALSE)</f>
        <v>1.14982072760344</v>
      </c>
      <c r="F49" s="20">
        <f>HLOOKUP(F$2,state_summ!$A$1:$W$49,ROW($A49)-2,FALSE)</f>
        <v>1.1335745304511999</v>
      </c>
      <c r="G49" s="21">
        <f t="shared" si="1"/>
        <v>0.98587066943374568</v>
      </c>
      <c r="H49" s="33">
        <f>HLOOKUP(H$2,state_summ!$A$1:$AC$49,ROW($A49)-2,FALSE)</f>
        <v>0</v>
      </c>
      <c r="I49" s="34">
        <f>HLOOKUP(I$2,state_summ!$A$1:$AC$49,ROW($A49)-2,FALSE)</f>
        <v>0</v>
      </c>
      <c r="J49" s="20">
        <f t="shared" si="2"/>
        <v>0</v>
      </c>
      <c r="K49" s="21" t="str">
        <f t="shared" si="3"/>
        <v>N/A</v>
      </c>
      <c r="L49" s="20">
        <f>HLOOKUP(L$2,state_summ!$A$1:$AC$49,ROW($A49)-2,FALSE)</f>
        <v>16.836170183176598</v>
      </c>
      <c r="M49" s="20">
        <f>HLOOKUP(M$2,state_summ!$A$1:$AC$49,ROW($A49)-2,FALSE)</f>
        <v>16.1790107582794</v>
      </c>
      <c r="N49" s="21">
        <f t="shared" si="4"/>
        <v>0.96096740424055227</v>
      </c>
      <c r="O49" s="33">
        <f>HLOOKUP(O$2,state_summ!$A$1:$AC$49,ROW($A49)-2,FALSE)</f>
        <v>0.79080822376842597</v>
      </c>
      <c r="P49" s="34">
        <f>HLOOKUP(P$2,state_summ!$A$1:$AC$49,ROW($A49)-2,FALSE)</f>
        <v>0.78999179407484499</v>
      </c>
      <c r="Q49" s="21">
        <f t="shared" si="5"/>
        <v>0.99896760090620906</v>
      </c>
      <c r="R49" s="20">
        <f>HLOOKUP(R$2,state_summ!$A$1:$AC$49,ROW($A49)-2,FALSE)</f>
        <v>3.1366995913167601</v>
      </c>
      <c r="S49" s="20">
        <f>HLOOKUP(S$2,state_summ!$A$1:$AC$49,ROW($A49)-2,FALSE)</f>
        <v>3.1114794990100898</v>
      </c>
      <c r="T49" s="21">
        <f t="shared" si="6"/>
        <v>0.99195967239690841</v>
      </c>
      <c r="U49" s="33">
        <f>HLOOKUP(U$2,state_summ!$A$1:$AC$49,ROW($A49)-2,FALSE)</f>
        <v>26.5279000552177</v>
      </c>
      <c r="V49" s="22" t="str">
        <f>HLOOKUP(V$2,state_summ!$A$1:$AH$49,ROW($A49)-2,FALSE)</f>
        <v>26 (23, 28)</v>
      </c>
      <c r="W49" s="23" t="str">
        <f>HLOOKUP(W$2,state_summ!$A$1:$AH$49,ROW($A49)-2,FALSE)</f>
        <v>0.97 (0.88, 1.05)</v>
      </c>
      <c r="X49" s="24" t="str">
        <f>HLOOKUP(X$2,state_summ!$A$1:$AI$49,ROW($A49)-2,FALSE)</f>
        <v>0.03 (0.00, 0.08)</v>
      </c>
      <c r="Y49" s="10" t="str">
        <f>state_summ!AJ47</f>
        <v>15 (0, 33)</v>
      </c>
    </row>
    <row r="50" spans="1:25" x14ac:dyDescent="0.2">
      <c r="A50" s="19" t="str">
        <f>_xlfn.CONCAT(ROW(A50)-3, ". ", state_summ!A48)</f>
        <v>47. Delaware</v>
      </c>
      <c r="B50" s="33">
        <f>HLOOKUP(B$2,state_summ!$A$1:$AC$49,ROW($A50)-2,FALSE)</f>
        <v>3.6446277677913899</v>
      </c>
      <c r="C50" s="34">
        <f>HLOOKUP(C$2,state_summ!$A$1:$AC$49,ROW($A50)-2,FALSE)</f>
        <v>3.8445301697909602</v>
      </c>
      <c r="D50" s="21">
        <f t="shared" si="0"/>
        <v>1.0548485098440408</v>
      </c>
      <c r="E50" s="20">
        <f>HLOOKUP(E$2,state_summ!$A$1:$AC$49,ROW($A50)-2,FALSE)</f>
        <v>1.71315795981358</v>
      </c>
      <c r="F50" s="20">
        <f>HLOOKUP(F$2,state_summ!$A$1:$W$49,ROW($A50)-2,FALSE)</f>
        <v>2.0975026792284899</v>
      </c>
      <c r="G50" s="21">
        <f t="shared" si="1"/>
        <v>1.2243486756216764</v>
      </c>
      <c r="H50" s="33">
        <f>HLOOKUP(H$2,state_summ!$A$1:$AC$49,ROW($A50)-2,FALSE)</f>
        <v>0</v>
      </c>
      <c r="I50" s="34">
        <f>HLOOKUP(I$2,state_summ!$A$1:$AC$49,ROW($A50)-2,FALSE)</f>
        <v>0</v>
      </c>
      <c r="J50" s="20">
        <f t="shared" si="2"/>
        <v>0</v>
      </c>
      <c r="K50" s="21" t="str">
        <f t="shared" si="3"/>
        <v>N/A</v>
      </c>
      <c r="L50" s="20">
        <f>HLOOKUP(L$2,state_summ!$A$1:$AC$49,ROW($A50)-2,FALSE)</f>
        <v>5.2020690612051803</v>
      </c>
      <c r="M50" s="20">
        <f>HLOOKUP(M$2,state_summ!$A$1:$AC$49,ROW($A50)-2,FALSE)</f>
        <v>7.7860005382102599</v>
      </c>
      <c r="N50" s="21">
        <f t="shared" si="4"/>
        <v>1.4967122594113451</v>
      </c>
      <c r="O50" s="33">
        <f>HLOOKUP(O$2,state_summ!$A$1:$AC$49,ROW($A50)-2,FALSE)</f>
        <v>4.6832325719994401</v>
      </c>
      <c r="P50" s="34">
        <f>HLOOKUP(P$2,state_summ!$A$1:$AC$49,ROW($A50)-2,FALSE)</f>
        <v>5.1569235095923398</v>
      </c>
      <c r="Q50" s="21">
        <f t="shared" si="5"/>
        <v>1.1011461485865657</v>
      </c>
      <c r="R50" s="20">
        <f>HLOOKUP(R$2,state_summ!$A$1:$AC$49,ROW($A50)-2,FALSE)</f>
        <v>1.3224137184008899</v>
      </c>
      <c r="S50" s="20">
        <f>HLOOKUP(S$2,state_summ!$A$1:$AC$49,ROW($A50)-2,FALSE)</f>
        <v>1.6589337782898701</v>
      </c>
      <c r="T50" s="21">
        <f t="shared" si="6"/>
        <v>1.2544741144215534</v>
      </c>
      <c r="U50" s="33">
        <f>HLOOKUP(U$2,state_summ!$A$1:$AC$49,ROW($A50)-2,FALSE)</f>
        <v>16.565501079210399</v>
      </c>
      <c r="V50" s="22" t="str">
        <f>HLOOKUP(V$2,state_summ!$A$1:$AH$49,ROW($A50)-2,FALSE)</f>
        <v>21 (19, 22)</v>
      </c>
      <c r="W50" s="23" t="str">
        <f>HLOOKUP(W$2,state_summ!$A$1:$AH$49,ROW($A50)-2,FALSE)</f>
        <v>1.24 (1.17, 1.31)</v>
      </c>
      <c r="X50" s="24" t="str">
        <f>HLOOKUP(X$2,state_summ!$A$1:$AI$49,ROW($A50)-2,FALSE)</f>
        <v>0.12 (0.04, 0.23)</v>
      </c>
      <c r="Y50" s="10" t="str">
        <f>state_summ!AJ48</f>
        <v>55 (41, 81)</v>
      </c>
    </row>
    <row r="51" spans="1:25" x14ac:dyDescent="0.2">
      <c r="A51" s="37" t="str">
        <f>_xlfn.CONCAT(ROW(A51)-3, ". ", state_summ!A49)</f>
        <v>48. Rhode Island</v>
      </c>
      <c r="B51" s="35">
        <f>HLOOKUP(B$2,state_summ!$A$1:$AC$49,ROW($A51)-2,FALSE)</f>
        <v>0.98800608565131998</v>
      </c>
      <c r="C51" s="36">
        <f>HLOOKUP(C$2,state_summ!$A$1:$AC$49,ROW($A51)-2,FALSE)</f>
        <v>0.95056498740103301</v>
      </c>
      <c r="D51" s="27">
        <f t="shared" si="0"/>
        <v>0.96210438498908157</v>
      </c>
      <c r="E51" s="26">
        <f>HLOOKUP(E$2,state_summ!$A$1:$AC$49,ROW($A51)-2,FALSE)</f>
        <v>4.4525775786792696</v>
      </c>
      <c r="F51" s="26">
        <f>HLOOKUP(F$2,state_summ!$A$1:$W$49,ROW($A51)-2,FALSE)</f>
        <v>3.9001458747466402</v>
      </c>
      <c r="G51" s="27">
        <f t="shared" si="1"/>
        <v>0.87592990932310888</v>
      </c>
      <c r="H51" s="35">
        <f>HLOOKUP(H$2,state_summ!$A$1:$AC$49,ROW($A51)-2,FALSE)</f>
        <v>0</v>
      </c>
      <c r="I51" s="36">
        <f>HLOOKUP(I$2,state_summ!$A$1:$AC$49,ROW($A51)-2,FALSE)</f>
        <v>0</v>
      </c>
      <c r="J51" s="26">
        <f t="shared" si="2"/>
        <v>0</v>
      </c>
      <c r="K51" s="27" t="str">
        <f t="shared" si="3"/>
        <v>N/A</v>
      </c>
      <c r="L51" s="26">
        <f>HLOOKUP(L$2,state_summ!$A$1:$AC$49,ROW($A51)-2,FALSE)</f>
        <v>13.2243279095097</v>
      </c>
      <c r="M51" s="26">
        <f>HLOOKUP(M$2,state_summ!$A$1:$AC$49,ROW($A51)-2,FALSE)</f>
        <v>11.9054105090015</v>
      </c>
      <c r="N51" s="27">
        <f t="shared" si="4"/>
        <v>0.90026582753141215</v>
      </c>
      <c r="O51" s="35">
        <f>HLOOKUP(O$2,state_summ!$A$1:$AC$49,ROW($A51)-2,FALSE)</f>
        <v>2.2741381932620799</v>
      </c>
      <c r="P51" s="36">
        <f>HLOOKUP(P$2,state_summ!$A$1:$AC$49,ROW($A51)-2,FALSE)</f>
        <v>1.75109852141964</v>
      </c>
      <c r="Q51" s="27">
        <f t="shared" si="5"/>
        <v>0.7700053262408918</v>
      </c>
      <c r="R51" s="26">
        <f>HLOOKUP(R$2,state_summ!$A$1:$AC$49,ROW($A51)-2,FALSE)</f>
        <v>1.11975951440487</v>
      </c>
      <c r="S51" s="26">
        <f>HLOOKUP(S$2,state_summ!$A$1:$AC$49,ROW($A51)-2,FALSE)</f>
        <v>0.97819587121807405</v>
      </c>
      <c r="T51" s="27">
        <f t="shared" si="6"/>
        <v>0.87357674450122069</v>
      </c>
      <c r="U51" s="35">
        <f>HLOOKUP(U$2,state_summ!$A$1:$AC$49,ROW($A51)-2,FALSE)</f>
        <v>22.058809281507202</v>
      </c>
      <c r="V51" s="28" t="str">
        <f>HLOOKUP(V$2,state_summ!$A$1:$AH$49,ROW($A51)-2,FALSE)</f>
        <v>19 (14, 23)</v>
      </c>
      <c r="W51" s="29" t="str">
        <f>HLOOKUP(W$2,state_summ!$A$1:$AH$49,ROW($A51)-2,FALSE)</f>
        <v>0.88 (0.62, 1.06)</v>
      </c>
      <c r="X51" s="30" t="str">
        <f>HLOOKUP(X$2,state_summ!$A$1:$AI$49,ROW($A51)-2,FALSE)</f>
        <v>0.19 (0.07, 0.34)</v>
      </c>
      <c r="Y51" s="11" t="str">
        <f>state_summ!AJ49</f>
        <v>78 (65, 91)</v>
      </c>
    </row>
    <row r="52" spans="1:25" x14ac:dyDescent="0.2">
      <c r="U52" s="1"/>
      <c r="V52" s="1"/>
    </row>
    <row r="53" spans="1:25" x14ac:dyDescent="0.2">
      <c r="U53" s="1"/>
      <c r="V53" s="1"/>
    </row>
    <row r="54" spans="1:25" x14ac:dyDescent="0.2">
      <c r="U54" s="1"/>
      <c r="V54" s="1"/>
    </row>
    <row r="55" spans="1:25" x14ac:dyDescent="0.2">
      <c r="U55" s="1"/>
      <c r="V55" s="1"/>
    </row>
    <row r="56" spans="1:25" x14ac:dyDescent="0.2">
      <c r="U56" s="1"/>
      <c r="V56" s="1"/>
    </row>
  </sheetData>
  <mergeCells count="14">
    <mergeCell ref="AJ3:AK3"/>
    <mergeCell ref="AL3:AM3"/>
    <mergeCell ref="B1:C1"/>
    <mergeCell ref="E1:F1"/>
    <mergeCell ref="H1:I1"/>
    <mergeCell ref="L1:M1"/>
    <mergeCell ref="O1:P1"/>
    <mergeCell ref="R1:S1"/>
    <mergeCell ref="U1:X1"/>
    <mergeCell ref="Z3:AA3"/>
    <mergeCell ref="AB3:AC3"/>
    <mergeCell ref="AD3:AE3"/>
    <mergeCell ref="AF3:AG3"/>
    <mergeCell ref="AH3:AI3"/>
  </mergeCells>
  <conditionalFormatting sqref="D4:D51">
    <cfRule type="colorScale" priority="1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G4:G51">
    <cfRule type="colorScale" priority="7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K4:K51">
    <cfRule type="colorScale" priority="6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N4:N51">
    <cfRule type="colorScale" priority="4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Q4:Q51">
    <cfRule type="colorScale" priority="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T4:T51">
    <cfRule type="colorScale" priority="1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W4:W51">
    <cfRule type="colorScale" priority="2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pageMargins left="0.5" right="0.5" top="0.5" bottom="0.5" header="0" footer="0"/>
  <pageSetup orientation="landscape" horizontalDpi="0" verticalDpi="0"/>
  <ignoredErrors>
    <ignoredError sqref="D4:D51 G4:G51 K4:K51 N4:N51 Q4:Q51 T4:T5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state_summ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2022-11-09T16:42:07Z</dcterms:created>
  <dcterms:modified xsi:type="dcterms:W3CDTF">2022-12-10T17:40:10Z</dcterms:modified>
</cp:coreProperties>
</file>