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drawings/drawing2.xml" ContentType="application/vnd.openxmlformats-officedocument.drawing+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drawings/drawing3.xml" ContentType="application/vnd.openxmlformats-officedocument.drawing+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drawings/drawing4.xml" ContentType="application/vnd.openxmlformats-officedocument.drawing+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agynter/dev/limbless-app-dev/services/limbless-app/static/resources/templates/library_prep/"/>
    </mc:Choice>
  </mc:AlternateContent>
  <xr:revisionPtr revIDLastSave="0" documentId="13_ncr:1_{3026212A-9360-8F4B-A530-BE9D510AD7A7}" xr6:coauthVersionLast="47" xr6:coauthVersionMax="47" xr10:uidLastSave="{00000000-0000-0000-0000-000000000000}"/>
  <bookViews>
    <workbookView xWindow="5520" yWindow="760" windowWidth="29040" windowHeight="17520" xr2:uid="{FD6D6085-83E5-4D2F-AE9C-0BBF0DDED22F}"/>
  </bookViews>
  <sheets>
    <sheet name="prep_table" sheetId="6" r:id="rId1"/>
    <sheet name="10X_table" sheetId="7" r:id="rId2"/>
    <sheet name="FLEX_table" sheetId="3" r:id="rId3"/>
    <sheet name="3'_checklist" sheetId="8" r:id="rId4"/>
    <sheet name="3'_hashes_checklist" sheetId="9" r:id="rId5"/>
    <sheet name="3_AC_checklist" sheetId="10" r:id="rId6"/>
    <sheet name="Flex_checklist" sheetId="5" r:id="rId7"/>
    <sheet name="Equal_Pooling_RevB" sheetId="4" r:id="rId8"/>
  </sheets>
  <definedNames>
    <definedName name="_Hlk114062637" localSheetId="5">'3_AC_checklist'!$C$141</definedName>
    <definedName name="_Hlk114062637" localSheetId="3">'3''_checklist'!$C$116</definedName>
    <definedName name="_Hlk114062637" localSheetId="4">'3''_hashes_checklist'!$C$141</definedName>
    <definedName name="_Hlk114062637" localSheetId="6">Flex_checklist!$C$169</definedName>
    <definedName name="_xlnm.Print_Area" localSheetId="7">Equal_Pooling_RevB!$A$1:$K$34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 i="10" l="1"/>
  <c r="C31" i="10"/>
  <c r="C30" i="10"/>
  <c r="C29" i="10"/>
  <c r="C28" i="10"/>
  <c r="C27" i="10"/>
  <c r="C26" i="10"/>
  <c r="C25" i="10"/>
  <c r="E121" i="10"/>
  <c r="D121" i="10"/>
  <c r="E119" i="10"/>
  <c r="F119" i="10" s="1"/>
  <c r="F118" i="10"/>
  <c r="F117" i="10"/>
  <c r="E108" i="10"/>
  <c r="N106" i="10"/>
  <c r="M106" i="10"/>
  <c r="L106" i="10"/>
  <c r="K106" i="10"/>
  <c r="J106" i="10"/>
  <c r="I106" i="10"/>
  <c r="H106" i="10"/>
  <c r="G106" i="10"/>
  <c r="F106" i="10"/>
  <c r="E106" i="10"/>
  <c r="D106" i="10"/>
  <c r="C106" i="10"/>
  <c r="N105" i="10"/>
  <c r="M105" i="10"/>
  <c r="L105" i="10"/>
  <c r="K105" i="10"/>
  <c r="J105" i="10"/>
  <c r="I105" i="10"/>
  <c r="H105" i="10"/>
  <c r="G105" i="10"/>
  <c r="F105" i="10"/>
  <c r="E105" i="10"/>
  <c r="D105" i="10"/>
  <c r="C105" i="10"/>
  <c r="N104" i="10"/>
  <c r="M104" i="10"/>
  <c r="L104" i="10"/>
  <c r="K104" i="10"/>
  <c r="J104" i="10"/>
  <c r="I104" i="10"/>
  <c r="H104" i="10"/>
  <c r="G104" i="10"/>
  <c r="F104" i="10"/>
  <c r="E104" i="10"/>
  <c r="D104" i="10"/>
  <c r="C104" i="10"/>
  <c r="N103" i="10"/>
  <c r="M103" i="10"/>
  <c r="L103" i="10"/>
  <c r="K103" i="10"/>
  <c r="J103" i="10"/>
  <c r="I103" i="10"/>
  <c r="H103" i="10"/>
  <c r="G103" i="10"/>
  <c r="F103" i="10"/>
  <c r="E103" i="10"/>
  <c r="D103" i="10"/>
  <c r="C103" i="10"/>
  <c r="N102" i="10"/>
  <c r="M102" i="10"/>
  <c r="L102" i="10"/>
  <c r="K102" i="10"/>
  <c r="J102" i="10"/>
  <c r="I102" i="10"/>
  <c r="H102" i="10"/>
  <c r="G102" i="10"/>
  <c r="F102" i="10"/>
  <c r="E102" i="10"/>
  <c r="D102" i="10"/>
  <c r="C102" i="10"/>
  <c r="N101" i="10"/>
  <c r="M101" i="10"/>
  <c r="L101" i="10"/>
  <c r="K101" i="10"/>
  <c r="J101" i="10"/>
  <c r="I101" i="10"/>
  <c r="H101" i="10"/>
  <c r="G101" i="10"/>
  <c r="F101" i="10"/>
  <c r="E101" i="10"/>
  <c r="D101" i="10"/>
  <c r="C101" i="10"/>
  <c r="N100" i="10"/>
  <c r="M100" i="10"/>
  <c r="L100" i="10"/>
  <c r="K100" i="10"/>
  <c r="J100" i="10"/>
  <c r="I100" i="10"/>
  <c r="H100" i="10"/>
  <c r="G100" i="10"/>
  <c r="F100" i="10"/>
  <c r="E100" i="10"/>
  <c r="D100" i="10"/>
  <c r="C100" i="10"/>
  <c r="N99" i="10"/>
  <c r="M99" i="10"/>
  <c r="L99" i="10"/>
  <c r="K99" i="10"/>
  <c r="J99" i="10"/>
  <c r="I99" i="10"/>
  <c r="H99" i="10"/>
  <c r="G99" i="10"/>
  <c r="F99" i="10"/>
  <c r="E99" i="10"/>
  <c r="D99" i="10"/>
  <c r="C99" i="10"/>
  <c r="B96" i="10"/>
  <c r="E91" i="10"/>
  <c r="F90" i="10"/>
  <c r="F89" i="10"/>
  <c r="F88" i="10"/>
  <c r="F87" i="10"/>
  <c r="E79" i="10"/>
  <c r="F78" i="10"/>
  <c r="F77" i="10"/>
  <c r="F76" i="10"/>
  <c r="K58" i="10"/>
  <c r="M57" i="10"/>
  <c r="L57" i="10"/>
  <c r="I57" i="10"/>
  <c r="L56" i="10"/>
  <c r="L55" i="10"/>
  <c r="L54" i="10"/>
  <c r="E52" i="10"/>
  <c r="F51" i="10"/>
  <c r="F50" i="10"/>
  <c r="F49" i="10"/>
  <c r="F48" i="10"/>
  <c r="J47" i="10"/>
  <c r="K46" i="10"/>
  <c r="K45" i="10"/>
  <c r="K44" i="10"/>
  <c r="K43" i="10"/>
  <c r="K42" i="10"/>
  <c r="E21" i="10"/>
  <c r="F20" i="10"/>
  <c r="F19" i="10"/>
  <c r="F18" i="10"/>
  <c r="F17" i="10"/>
  <c r="F16" i="10"/>
  <c r="F52" i="10" l="1"/>
  <c r="F122" i="10"/>
  <c r="K47" i="10"/>
  <c r="F79" i="10"/>
  <c r="F21" i="10"/>
  <c r="F91" i="10"/>
  <c r="L58" i="10"/>
  <c r="C26" i="9" l="1"/>
  <c r="C27" i="9"/>
  <c r="C28" i="9"/>
  <c r="C29" i="9"/>
  <c r="C30" i="9"/>
  <c r="C31" i="9"/>
  <c r="C32" i="9"/>
  <c r="C25" i="9"/>
  <c r="E121" i="9"/>
  <c r="D121" i="9"/>
  <c r="E119" i="9"/>
  <c r="F119" i="9" s="1"/>
  <c r="F118" i="9"/>
  <c r="F117" i="9"/>
  <c r="E108" i="9"/>
  <c r="N106" i="9"/>
  <c r="M106" i="9"/>
  <c r="L106" i="9"/>
  <c r="K106" i="9"/>
  <c r="J106" i="9"/>
  <c r="I106" i="9"/>
  <c r="H106" i="9"/>
  <c r="G106" i="9"/>
  <c r="F106" i="9"/>
  <c r="E106" i="9"/>
  <c r="D106" i="9"/>
  <c r="C106" i="9"/>
  <c r="N105" i="9"/>
  <c r="M105" i="9"/>
  <c r="L105" i="9"/>
  <c r="K105" i="9"/>
  <c r="J105" i="9"/>
  <c r="I105" i="9"/>
  <c r="H105" i="9"/>
  <c r="G105" i="9"/>
  <c r="F105" i="9"/>
  <c r="E105" i="9"/>
  <c r="D105" i="9"/>
  <c r="C105" i="9"/>
  <c r="N104" i="9"/>
  <c r="M104" i="9"/>
  <c r="L104" i="9"/>
  <c r="K104" i="9"/>
  <c r="J104" i="9"/>
  <c r="I104" i="9"/>
  <c r="H104" i="9"/>
  <c r="G104" i="9"/>
  <c r="F104" i="9"/>
  <c r="E104" i="9"/>
  <c r="D104" i="9"/>
  <c r="C104" i="9"/>
  <c r="N103" i="9"/>
  <c r="M103" i="9"/>
  <c r="L103" i="9"/>
  <c r="K103" i="9"/>
  <c r="J103" i="9"/>
  <c r="I103" i="9"/>
  <c r="H103" i="9"/>
  <c r="G103" i="9"/>
  <c r="F103" i="9"/>
  <c r="E103" i="9"/>
  <c r="D103" i="9"/>
  <c r="C103" i="9"/>
  <c r="N102" i="9"/>
  <c r="M102" i="9"/>
  <c r="L102" i="9"/>
  <c r="K102" i="9"/>
  <c r="J102" i="9"/>
  <c r="I102" i="9"/>
  <c r="H102" i="9"/>
  <c r="G102" i="9"/>
  <c r="F102" i="9"/>
  <c r="E102" i="9"/>
  <c r="D102" i="9"/>
  <c r="C102" i="9"/>
  <c r="N101" i="9"/>
  <c r="M101" i="9"/>
  <c r="L101" i="9"/>
  <c r="K101" i="9"/>
  <c r="J101" i="9"/>
  <c r="I101" i="9"/>
  <c r="H101" i="9"/>
  <c r="G101" i="9"/>
  <c r="F101" i="9"/>
  <c r="E101" i="9"/>
  <c r="D101" i="9"/>
  <c r="C101" i="9"/>
  <c r="N100" i="9"/>
  <c r="M100" i="9"/>
  <c r="L100" i="9"/>
  <c r="K100" i="9"/>
  <c r="J100" i="9"/>
  <c r="I100" i="9"/>
  <c r="H100" i="9"/>
  <c r="G100" i="9"/>
  <c r="F100" i="9"/>
  <c r="E100" i="9"/>
  <c r="D100" i="9"/>
  <c r="C100" i="9"/>
  <c r="N99" i="9"/>
  <c r="M99" i="9"/>
  <c r="L99" i="9"/>
  <c r="K99" i="9"/>
  <c r="J99" i="9"/>
  <c r="I99" i="9"/>
  <c r="H99" i="9"/>
  <c r="G99" i="9"/>
  <c r="F99" i="9"/>
  <c r="E99" i="9"/>
  <c r="D99" i="9"/>
  <c r="C99" i="9"/>
  <c r="B96" i="9"/>
  <c r="E91" i="9"/>
  <c r="F90" i="9"/>
  <c r="F89" i="9"/>
  <c r="F88" i="9"/>
  <c r="F87" i="9"/>
  <c r="E79" i="9"/>
  <c r="F78" i="9"/>
  <c r="F77" i="9"/>
  <c r="F79" i="9" s="1"/>
  <c r="F76" i="9"/>
  <c r="K58" i="9"/>
  <c r="M57" i="9"/>
  <c r="L57" i="9"/>
  <c r="I57" i="9"/>
  <c r="L56" i="9"/>
  <c r="L55" i="9"/>
  <c r="L54" i="9"/>
  <c r="E52" i="9"/>
  <c r="F51" i="9"/>
  <c r="F50" i="9"/>
  <c r="F49" i="9"/>
  <c r="F48" i="9"/>
  <c r="J47" i="9"/>
  <c r="K46" i="9"/>
  <c r="K45" i="9"/>
  <c r="K44" i="9"/>
  <c r="K43" i="9"/>
  <c r="K47" i="9" s="1"/>
  <c r="K42" i="9"/>
  <c r="E21" i="9"/>
  <c r="F20" i="9"/>
  <c r="F19" i="9"/>
  <c r="F18" i="9"/>
  <c r="F17" i="9"/>
  <c r="F16" i="9"/>
  <c r="F52" i="9" l="1"/>
  <c r="F21" i="9"/>
  <c r="F91" i="9"/>
  <c r="L58" i="9"/>
  <c r="F122" i="9"/>
  <c r="D25" i="8" l="1"/>
  <c r="D27" i="8"/>
  <c r="D28" i="8"/>
  <c r="D29" i="8"/>
  <c r="E98" i="8"/>
  <c r="N96" i="8"/>
  <c r="M96" i="8"/>
  <c r="L96" i="8"/>
  <c r="K96" i="8"/>
  <c r="J96" i="8"/>
  <c r="I96" i="8"/>
  <c r="H96" i="8"/>
  <c r="G96" i="8"/>
  <c r="F96" i="8"/>
  <c r="E96" i="8"/>
  <c r="D96" i="8"/>
  <c r="C96" i="8"/>
  <c r="N95" i="8"/>
  <c r="M95" i="8"/>
  <c r="L95" i="8"/>
  <c r="K95" i="8"/>
  <c r="J95" i="8"/>
  <c r="I95" i="8"/>
  <c r="H95" i="8"/>
  <c r="G95" i="8"/>
  <c r="F95" i="8"/>
  <c r="E95" i="8"/>
  <c r="D95" i="8"/>
  <c r="C95" i="8"/>
  <c r="N94" i="8"/>
  <c r="M94" i="8"/>
  <c r="L94" i="8"/>
  <c r="K94" i="8"/>
  <c r="J94" i="8"/>
  <c r="I94" i="8"/>
  <c r="H94" i="8"/>
  <c r="G94" i="8"/>
  <c r="F94" i="8"/>
  <c r="E94" i="8"/>
  <c r="D94" i="8"/>
  <c r="C94" i="8"/>
  <c r="N93" i="8"/>
  <c r="M93" i="8"/>
  <c r="L93" i="8"/>
  <c r="K93" i="8"/>
  <c r="J93" i="8"/>
  <c r="I93" i="8"/>
  <c r="H93" i="8"/>
  <c r="G93" i="8"/>
  <c r="F93" i="8"/>
  <c r="E93" i="8"/>
  <c r="D93" i="8"/>
  <c r="C93" i="8"/>
  <c r="N92" i="8"/>
  <c r="M92" i="8"/>
  <c r="L92" i="8"/>
  <c r="K92" i="8"/>
  <c r="J92" i="8"/>
  <c r="I92" i="8"/>
  <c r="H92" i="8"/>
  <c r="G92" i="8"/>
  <c r="F92" i="8"/>
  <c r="E92" i="8"/>
  <c r="D92" i="8"/>
  <c r="C92" i="8"/>
  <c r="N91" i="8"/>
  <c r="M91" i="8"/>
  <c r="L91" i="8"/>
  <c r="K91" i="8"/>
  <c r="J91" i="8"/>
  <c r="I91" i="8"/>
  <c r="H91" i="8"/>
  <c r="G91" i="8"/>
  <c r="F91" i="8"/>
  <c r="E91" i="8"/>
  <c r="D91" i="8"/>
  <c r="C91" i="8"/>
  <c r="N90" i="8"/>
  <c r="M90" i="8"/>
  <c r="L90" i="8"/>
  <c r="K90" i="8"/>
  <c r="J90" i="8"/>
  <c r="I90" i="8"/>
  <c r="H90" i="8"/>
  <c r="G90" i="8"/>
  <c r="F90" i="8"/>
  <c r="E90" i="8"/>
  <c r="D90" i="8"/>
  <c r="C90" i="8"/>
  <c r="N89" i="8"/>
  <c r="M89" i="8"/>
  <c r="L89" i="8"/>
  <c r="K89" i="8"/>
  <c r="J89" i="8"/>
  <c r="I89" i="8"/>
  <c r="H89" i="8"/>
  <c r="G89" i="8"/>
  <c r="F89" i="8"/>
  <c r="E89" i="8"/>
  <c r="D89" i="8"/>
  <c r="C89" i="8"/>
  <c r="B86" i="8"/>
  <c r="E81" i="8"/>
  <c r="F80" i="8"/>
  <c r="F81" i="8" s="1"/>
  <c r="F79" i="8"/>
  <c r="F78" i="8"/>
  <c r="F77" i="8"/>
  <c r="E69" i="8"/>
  <c r="F68" i="8"/>
  <c r="F67" i="8"/>
  <c r="F69" i="8" s="1"/>
  <c r="F66" i="8"/>
  <c r="J56" i="8"/>
  <c r="K55" i="8"/>
  <c r="K54" i="8"/>
  <c r="K56" i="8" s="1"/>
  <c r="K53" i="8"/>
  <c r="F51" i="8"/>
  <c r="E51" i="8"/>
  <c r="F50" i="8"/>
  <c r="F49" i="8"/>
  <c r="F48" i="8"/>
  <c r="F47" i="8"/>
  <c r="J46" i="8"/>
  <c r="K45" i="8"/>
  <c r="K44" i="8"/>
  <c r="K43" i="8"/>
  <c r="K46" i="8" s="1"/>
  <c r="K42" i="8"/>
  <c r="K41" i="8"/>
  <c r="F20" i="8"/>
  <c r="E20" i="8"/>
  <c r="F19" i="8"/>
  <c r="F18" i="8"/>
  <c r="F17" i="8"/>
  <c r="F16" i="8"/>
  <c r="F15" i="8"/>
  <c r="M17" i="3"/>
  <c r="M16" i="3"/>
  <c r="M15" i="3"/>
  <c r="M14" i="3"/>
  <c r="M13" i="3"/>
  <c r="M12" i="3"/>
  <c r="M11" i="3"/>
  <c r="M10" i="3"/>
  <c r="M9" i="3"/>
  <c r="M8" i="3"/>
  <c r="M7" i="3"/>
  <c r="M6" i="3"/>
  <c r="M5" i="3"/>
  <c r="M4" i="3"/>
  <c r="M3" i="3"/>
  <c r="M2" i="3"/>
  <c r="H3" i="7"/>
  <c r="H4" i="7"/>
  <c r="H5" i="7"/>
  <c r="H6" i="7"/>
  <c r="H7" i="7"/>
  <c r="H8" i="7"/>
  <c r="H9" i="7"/>
  <c r="H10" i="7"/>
  <c r="H11" i="7"/>
  <c r="H12" i="7"/>
  <c r="H13" i="7"/>
  <c r="H14" i="7"/>
  <c r="H15" i="7"/>
  <c r="H16" i="7"/>
  <c r="H17" i="7"/>
  <c r="H2" i="7"/>
  <c r="C15" i="4"/>
  <c r="C16" i="4"/>
  <c r="C17" i="4"/>
  <c r="C18" i="4"/>
  <c r="C19" i="4"/>
  <c r="C20" i="4"/>
  <c r="C21" i="4"/>
  <c r="C22" i="4"/>
  <c r="C23" i="4"/>
  <c r="C24" i="4"/>
  <c r="C25" i="4"/>
  <c r="C26" i="4"/>
  <c r="C27" i="4"/>
  <c r="C28" i="4"/>
  <c r="C29" i="4"/>
  <c r="C30" i="4"/>
  <c r="H26" i="5"/>
  <c r="H27" i="5"/>
  <c r="H28" i="5"/>
  <c r="H29" i="5"/>
  <c r="H30" i="5"/>
  <c r="H31" i="5"/>
  <c r="H32" i="5"/>
  <c r="H25" i="5"/>
  <c r="D26" i="5"/>
  <c r="D27" i="5"/>
  <c r="D28" i="5"/>
  <c r="D29" i="5"/>
  <c r="D30" i="5"/>
  <c r="D31" i="5"/>
  <c r="D32" i="5"/>
  <c r="D25" i="5"/>
  <c r="F11" i="3"/>
  <c r="G11" i="3" s="1"/>
  <c r="F12" i="3"/>
  <c r="F13" i="3"/>
  <c r="F14" i="3"/>
  <c r="F15" i="3"/>
  <c r="F16" i="3"/>
  <c r="F17" i="3"/>
  <c r="F10" i="3"/>
  <c r="G10" i="3" s="1"/>
  <c r="F3" i="3"/>
  <c r="F4" i="3"/>
  <c r="G4" i="3" s="1"/>
  <c r="F5" i="3"/>
  <c r="G5" i="3" s="1"/>
  <c r="F6" i="3"/>
  <c r="G6" i="3" s="1"/>
  <c r="F7" i="3"/>
  <c r="G7" i="3" s="1"/>
  <c r="F8" i="3"/>
  <c r="G8" i="3" s="1"/>
  <c r="F9" i="3"/>
  <c r="G9" i="3" s="1"/>
  <c r="F2" i="3"/>
  <c r="G3" i="3"/>
  <c r="G12" i="3"/>
  <c r="G13" i="3"/>
  <c r="G14" i="3"/>
  <c r="G15" i="3"/>
  <c r="G16" i="3"/>
  <c r="G17" i="3"/>
  <c r="G2" i="3"/>
  <c r="E17" i="7"/>
  <c r="D17" i="7"/>
  <c r="C17" i="7"/>
  <c r="E16" i="7"/>
  <c r="D16" i="7"/>
  <c r="C16" i="7"/>
  <c r="E15" i="7"/>
  <c r="D15" i="7"/>
  <c r="C15" i="7"/>
  <c r="E14" i="7"/>
  <c r="D14" i="7"/>
  <c r="C14" i="7"/>
  <c r="E13" i="7"/>
  <c r="D13" i="7"/>
  <c r="C13" i="7"/>
  <c r="E12" i="7"/>
  <c r="D12" i="7"/>
  <c r="C12" i="7"/>
  <c r="E11" i="7"/>
  <c r="D11" i="7"/>
  <c r="C11" i="7"/>
  <c r="E10" i="7"/>
  <c r="D10" i="7"/>
  <c r="C10" i="7"/>
  <c r="E9" i="7"/>
  <c r="D9" i="7"/>
  <c r="C9" i="7"/>
  <c r="D31" i="8" s="1"/>
  <c r="E8" i="7"/>
  <c r="D8" i="7"/>
  <c r="C8" i="7"/>
  <c r="D30" i="8" s="1"/>
  <c r="E7" i="7"/>
  <c r="D7" i="7"/>
  <c r="C7" i="7"/>
  <c r="E6" i="7"/>
  <c r="D6" i="7"/>
  <c r="C6" i="7"/>
  <c r="E5" i="7"/>
  <c r="D5" i="7"/>
  <c r="C5" i="7"/>
  <c r="E4" i="7"/>
  <c r="D4" i="7"/>
  <c r="C4" i="7"/>
  <c r="D26" i="8" s="1"/>
  <c r="E3" i="7"/>
  <c r="D3" i="7"/>
  <c r="C3" i="7"/>
  <c r="E2" i="7"/>
  <c r="D2" i="7"/>
  <c r="C2" i="7"/>
  <c r="D24" i="8" s="1"/>
  <c r="B3" i="3"/>
  <c r="C3" i="3"/>
  <c r="D3" i="3"/>
  <c r="B4" i="3"/>
  <c r="C4" i="3"/>
  <c r="D4" i="3"/>
  <c r="B5" i="3"/>
  <c r="C5" i="3"/>
  <c r="D5" i="3"/>
  <c r="B6" i="3"/>
  <c r="C6" i="3"/>
  <c r="D6" i="3"/>
  <c r="B7" i="3"/>
  <c r="C7" i="3"/>
  <c r="D7" i="3"/>
  <c r="B8" i="3"/>
  <c r="C8" i="3"/>
  <c r="D8" i="3"/>
  <c r="B9" i="3"/>
  <c r="C9" i="3"/>
  <c r="D9" i="3"/>
  <c r="B10" i="3"/>
  <c r="C10" i="3"/>
  <c r="D10" i="3"/>
  <c r="B11" i="3"/>
  <c r="C11" i="3"/>
  <c r="D11" i="3"/>
  <c r="B12" i="3"/>
  <c r="C12" i="3"/>
  <c r="D12" i="3"/>
  <c r="B13" i="3"/>
  <c r="C13" i="3"/>
  <c r="D13" i="3"/>
  <c r="B14" i="3"/>
  <c r="C14" i="3"/>
  <c r="D14" i="3"/>
  <c r="B15" i="3"/>
  <c r="C15" i="3"/>
  <c r="D15" i="3"/>
  <c r="B16" i="3"/>
  <c r="C16" i="3"/>
  <c r="D16" i="3"/>
  <c r="B17" i="3"/>
  <c r="C17" i="3"/>
  <c r="D17" i="3"/>
  <c r="B2" i="3"/>
  <c r="C2" i="3"/>
  <c r="D2" i="3"/>
  <c r="L3" i="6" l="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2" i="6"/>
  <c r="W97" i="6"/>
  <c r="X97" i="6" s="1"/>
  <c r="W96" i="6"/>
  <c r="X96" i="6" s="1"/>
  <c r="W95" i="6"/>
  <c r="X95" i="6" s="1"/>
  <c r="W94" i="6"/>
  <c r="X94" i="6" s="1"/>
  <c r="W93" i="6"/>
  <c r="X93" i="6" s="1"/>
  <c r="W92" i="6"/>
  <c r="X92" i="6" s="1"/>
  <c r="W91" i="6"/>
  <c r="X91" i="6" s="1"/>
  <c r="W90" i="6"/>
  <c r="X90" i="6" s="1"/>
  <c r="W89" i="6"/>
  <c r="X89" i="6" s="1"/>
  <c r="W88" i="6"/>
  <c r="X88" i="6" s="1"/>
  <c r="W87" i="6"/>
  <c r="X87" i="6" s="1"/>
  <c r="W86" i="6"/>
  <c r="X86" i="6" s="1"/>
  <c r="W85" i="6"/>
  <c r="X85" i="6" s="1"/>
  <c r="W84" i="6"/>
  <c r="X84" i="6" s="1"/>
  <c r="W83" i="6"/>
  <c r="X83" i="6" s="1"/>
  <c r="W82" i="6"/>
  <c r="X82" i="6" s="1"/>
  <c r="W81" i="6"/>
  <c r="X81" i="6" s="1"/>
  <c r="W80" i="6"/>
  <c r="X80" i="6" s="1"/>
  <c r="W79" i="6"/>
  <c r="X79" i="6" s="1"/>
  <c r="W78" i="6"/>
  <c r="X78" i="6" s="1"/>
  <c r="W77" i="6"/>
  <c r="X77" i="6" s="1"/>
  <c r="W76" i="6"/>
  <c r="X76" i="6" s="1"/>
  <c r="W75" i="6"/>
  <c r="X75" i="6" s="1"/>
  <c r="W74" i="6"/>
  <c r="X74" i="6" s="1"/>
  <c r="W73" i="6"/>
  <c r="X73" i="6" s="1"/>
  <c r="W72" i="6"/>
  <c r="X72" i="6" s="1"/>
  <c r="W71" i="6"/>
  <c r="X71" i="6" s="1"/>
  <c r="W70" i="6"/>
  <c r="X70" i="6" s="1"/>
  <c r="W69" i="6"/>
  <c r="X69" i="6" s="1"/>
  <c r="W68" i="6"/>
  <c r="X68" i="6" s="1"/>
  <c r="W67" i="6"/>
  <c r="X67" i="6" s="1"/>
  <c r="W66" i="6"/>
  <c r="X66" i="6" s="1"/>
  <c r="W65" i="6"/>
  <c r="X65" i="6" s="1"/>
  <c r="W64" i="6"/>
  <c r="X64" i="6" s="1"/>
  <c r="W63" i="6"/>
  <c r="X63" i="6" s="1"/>
  <c r="W62" i="6"/>
  <c r="X62" i="6" s="1"/>
  <c r="W61" i="6"/>
  <c r="X61" i="6" s="1"/>
  <c r="W60" i="6"/>
  <c r="X60" i="6" s="1"/>
  <c r="W59" i="6"/>
  <c r="X59" i="6" s="1"/>
  <c r="W58" i="6"/>
  <c r="X58" i="6" s="1"/>
  <c r="W57" i="6"/>
  <c r="X57" i="6" s="1"/>
  <c r="W56" i="6"/>
  <c r="X56" i="6" s="1"/>
  <c r="W55" i="6"/>
  <c r="X55" i="6" s="1"/>
  <c r="W54" i="6"/>
  <c r="X54" i="6" s="1"/>
  <c r="W53" i="6"/>
  <c r="X53" i="6" s="1"/>
  <c r="W52" i="6"/>
  <c r="X52" i="6" s="1"/>
  <c r="W51" i="6"/>
  <c r="X51" i="6" s="1"/>
  <c r="W50" i="6"/>
  <c r="X50" i="6" s="1"/>
  <c r="W49" i="6"/>
  <c r="X49" i="6" s="1"/>
  <c r="W48" i="6"/>
  <c r="X48" i="6" s="1"/>
  <c r="W47" i="6"/>
  <c r="X47" i="6" s="1"/>
  <c r="W46" i="6"/>
  <c r="X46" i="6" s="1"/>
  <c r="W45" i="6"/>
  <c r="X45" i="6" s="1"/>
  <c r="W44" i="6"/>
  <c r="X44" i="6" s="1"/>
  <c r="W43" i="6"/>
  <c r="X43" i="6" s="1"/>
  <c r="W42" i="6"/>
  <c r="X42" i="6" s="1"/>
  <c r="W41" i="6"/>
  <c r="X41" i="6" s="1"/>
  <c r="W40" i="6"/>
  <c r="X40" i="6" s="1"/>
  <c r="W39" i="6"/>
  <c r="X39" i="6" s="1"/>
  <c r="W38" i="6"/>
  <c r="X38" i="6" s="1"/>
  <c r="W37" i="6"/>
  <c r="X37" i="6" s="1"/>
  <c r="W36" i="6"/>
  <c r="X36" i="6" s="1"/>
  <c r="W35" i="6"/>
  <c r="X35" i="6" s="1"/>
  <c r="W34" i="6"/>
  <c r="X34" i="6" s="1"/>
  <c r="W33" i="6"/>
  <c r="X33" i="6" s="1"/>
  <c r="W32" i="6"/>
  <c r="X32" i="6" s="1"/>
  <c r="W31" i="6"/>
  <c r="X31" i="6" s="1"/>
  <c r="W30" i="6"/>
  <c r="X30" i="6" s="1"/>
  <c r="W29" i="6"/>
  <c r="X29" i="6" s="1"/>
  <c r="W28" i="6"/>
  <c r="X28" i="6" s="1"/>
  <c r="W27" i="6"/>
  <c r="X27" i="6" s="1"/>
  <c r="W26" i="6"/>
  <c r="X26" i="6" s="1"/>
  <c r="W25" i="6"/>
  <c r="X25" i="6" s="1"/>
  <c r="W24" i="6"/>
  <c r="X24" i="6" s="1"/>
  <c r="W23" i="6"/>
  <c r="X23" i="6" s="1"/>
  <c r="W22" i="6"/>
  <c r="X22" i="6" s="1"/>
  <c r="W21" i="6"/>
  <c r="X21" i="6" s="1"/>
  <c r="W20" i="6"/>
  <c r="X20" i="6" s="1"/>
  <c r="W19" i="6"/>
  <c r="X19" i="6" s="1"/>
  <c r="W18" i="6"/>
  <c r="X18" i="6" s="1"/>
  <c r="W17" i="6"/>
  <c r="X17" i="6" s="1"/>
  <c r="W16" i="6"/>
  <c r="X16" i="6" s="1"/>
  <c r="W15" i="6"/>
  <c r="X15" i="6" s="1"/>
  <c r="W14" i="6"/>
  <c r="X14" i="6" s="1"/>
  <c r="W13" i="6"/>
  <c r="X13" i="6" s="1"/>
  <c r="W12" i="6"/>
  <c r="X12" i="6" s="1"/>
  <c r="W11" i="6"/>
  <c r="X11" i="6" s="1"/>
  <c r="W10" i="6"/>
  <c r="X10" i="6" s="1"/>
  <c r="W9" i="6"/>
  <c r="X9" i="6" s="1"/>
  <c r="W8" i="6"/>
  <c r="X8" i="6" s="1"/>
  <c r="W7" i="6"/>
  <c r="X7" i="6" s="1"/>
  <c r="W6" i="6"/>
  <c r="X6" i="6" s="1"/>
  <c r="W5" i="6"/>
  <c r="X5" i="6" s="1"/>
  <c r="W4" i="6"/>
  <c r="X4" i="6" s="1"/>
  <c r="W3" i="6"/>
  <c r="X3" i="6" s="1"/>
  <c r="W2" i="6"/>
  <c r="X2" i="6" s="1"/>
  <c r="F135" i="5" l="1"/>
  <c r="F134" i="5"/>
  <c r="F133" i="5"/>
  <c r="F126" i="5"/>
  <c r="F127" i="5"/>
  <c r="F128" i="5"/>
  <c r="F125" i="5"/>
  <c r="F118" i="5"/>
  <c r="F117" i="5"/>
  <c r="F116" i="5"/>
  <c r="F99" i="5"/>
  <c r="F98" i="5"/>
  <c r="F101" i="5"/>
  <c r="F100" i="5"/>
  <c r="G86" i="5"/>
  <c r="G87" i="5"/>
  <c r="G85" i="5"/>
  <c r="B61" i="5"/>
  <c r="B72" i="5"/>
  <c r="B73" i="5"/>
  <c r="B75" i="5"/>
  <c r="B74" i="5"/>
  <c r="B62" i="5"/>
  <c r="F38" i="5"/>
  <c r="E136" i="5"/>
  <c r="F60" i="5"/>
  <c r="E60" i="5"/>
  <c r="F39" i="5"/>
  <c r="E119" i="5"/>
  <c r="F102" i="5" l="1"/>
  <c r="F136" i="5"/>
  <c r="F119" i="5"/>
  <c r="H65" i="5" l="1"/>
  <c r="H66" i="5"/>
  <c r="H67" i="5"/>
  <c r="H68" i="5"/>
  <c r="H69" i="5"/>
  <c r="H70" i="5"/>
  <c r="H71" i="5"/>
  <c r="H64" i="5"/>
  <c r="D65" i="5"/>
  <c r="D66" i="5"/>
  <c r="D67" i="5"/>
  <c r="D68" i="5"/>
  <c r="D69" i="5"/>
  <c r="D70" i="5"/>
  <c r="D71" i="5"/>
  <c r="D64" i="5"/>
  <c r="E40" i="5"/>
  <c r="F40" i="5" s="1"/>
  <c r="F37" i="5"/>
  <c r="I19" i="5"/>
  <c r="I20" i="5"/>
  <c r="I18" i="5"/>
  <c r="G20" i="5"/>
  <c r="G19" i="5"/>
  <c r="G18" i="5"/>
  <c r="F19" i="5"/>
  <c r="F20" i="5"/>
  <c r="F18" i="5"/>
  <c r="E150" i="5"/>
  <c r="N148" i="5"/>
  <c r="M148" i="5"/>
  <c r="L148" i="5"/>
  <c r="K148" i="5"/>
  <c r="J148" i="5"/>
  <c r="I148" i="5"/>
  <c r="H148" i="5"/>
  <c r="G148" i="5"/>
  <c r="F148" i="5"/>
  <c r="E148" i="5"/>
  <c r="D148" i="5"/>
  <c r="C148" i="5"/>
  <c r="N147" i="5"/>
  <c r="M147" i="5"/>
  <c r="L147" i="5"/>
  <c r="K147" i="5"/>
  <c r="J147" i="5"/>
  <c r="I147" i="5"/>
  <c r="H147" i="5"/>
  <c r="G147" i="5"/>
  <c r="F147" i="5"/>
  <c r="E147" i="5"/>
  <c r="D147" i="5"/>
  <c r="C147" i="5"/>
  <c r="N146" i="5"/>
  <c r="M146" i="5"/>
  <c r="L146" i="5"/>
  <c r="K146" i="5"/>
  <c r="J146" i="5"/>
  <c r="I146" i="5"/>
  <c r="H146" i="5"/>
  <c r="G146" i="5"/>
  <c r="F146" i="5"/>
  <c r="E146" i="5"/>
  <c r="D146" i="5"/>
  <c r="C146" i="5"/>
  <c r="N145" i="5"/>
  <c r="M145" i="5"/>
  <c r="L145" i="5"/>
  <c r="K145" i="5"/>
  <c r="J145" i="5"/>
  <c r="I145" i="5"/>
  <c r="H145" i="5"/>
  <c r="G145" i="5"/>
  <c r="F145" i="5"/>
  <c r="E145" i="5"/>
  <c r="D145" i="5"/>
  <c r="C145" i="5"/>
  <c r="N144" i="5"/>
  <c r="M144" i="5"/>
  <c r="L144" i="5"/>
  <c r="K144" i="5"/>
  <c r="J144" i="5"/>
  <c r="I144" i="5"/>
  <c r="H144" i="5"/>
  <c r="G144" i="5"/>
  <c r="F144" i="5"/>
  <c r="E144" i="5"/>
  <c r="D144" i="5"/>
  <c r="C144" i="5"/>
  <c r="N143" i="5"/>
  <c r="M143" i="5"/>
  <c r="L143" i="5"/>
  <c r="K143" i="5"/>
  <c r="J143" i="5"/>
  <c r="I143" i="5"/>
  <c r="H143" i="5"/>
  <c r="G143" i="5"/>
  <c r="F143" i="5"/>
  <c r="E143" i="5"/>
  <c r="D143" i="5"/>
  <c r="C143" i="5"/>
  <c r="N142" i="5"/>
  <c r="M142" i="5"/>
  <c r="L142" i="5"/>
  <c r="K142" i="5"/>
  <c r="J142" i="5"/>
  <c r="I142" i="5"/>
  <c r="H142" i="5"/>
  <c r="G142" i="5"/>
  <c r="F142" i="5"/>
  <c r="E142" i="5"/>
  <c r="D142" i="5"/>
  <c r="C142" i="5"/>
  <c r="N141" i="5"/>
  <c r="M141" i="5"/>
  <c r="L141" i="5"/>
  <c r="K141" i="5"/>
  <c r="J141" i="5"/>
  <c r="I141" i="5"/>
  <c r="H141" i="5"/>
  <c r="G141" i="5"/>
  <c r="F141" i="5"/>
  <c r="E141" i="5"/>
  <c r="D141" i="5"/>
  <c r="C141" i="5"/>
  <c r="B138" i="5"/>
  <c r="E129" i="5"/>
  <c r="E102" i="5"/>
  <c r="J30" i="4"/>
  <c r="I30" i="4"/>
  <c r="H30" i="4"/>
  <c r="G30" i="4"/>
  <c r="F30" i="4"/>
  <c r="E30" i="4"/>
  <c r="J29" i="4"/>
  <c r="I29" i="4"/>
  <c r="H29" i="4"/>
  <c r="G29" i="4"/>
  <c r="F29" i="4"/>
  <c r="E29" i="4"/>
  <c r="J28" i="4"/>
  <c r="I28" i="4"/>
  <c r="H28" i="4"/>
  <c r="J69" i="5" s="1"/>
  <c r="G28" i="4"/>
  <c r="F28" i="4"/>
  <c r="E28" i="4"/>
  <c r="J27" i="4"/>
  <c r="I27" i="4"/>
  <c r="H27" i="4"/>
  <c r="J68" i="5" s="1"/>
  <c r="G27" i="4"/>
  <c r="F27" i="4"/>
  <c r="E27" i="4"/>
  <c r="J26" i="4"/>
  <c r="I26" i="4"/>
  <c r="H26" i="4"/>
  <c r="J67" i="5" s="1"/>
  <c r="G26" i="4"/>
  <c r="F26" i="4"/>
  <c r="E26" i="4"/>
  <c r="J25" i="4"/>
  <c r="I25" i="4"/>
  <c r="H25" i="4"/>
  <c r="J66" i="5" s="1"/>
  <c r="G25" i="4"/>
  <c r="F25" i="4"/>
  <c r="E25" i="4"/>
  <c r="J24" i="4"/>
  <c r="I24" i="4"/>
  <c r="H24" i="4"/>
  <c r="G24" i="4"/>
  <c r="F24" i="4"/>
  <c r="E24" i="4"/>
  <c r="J23" i="4"/>
  <c r="I23" i="4"/>
  <c r="H23" i="4"/>
  <c r="G23" i="4"/>
  <c r="F23" i="4"/>
  <c r="E23" i="4"/>
  <c r="J22" i="4"/>
  <c r="I22" i="4"/>
  <c r="H22" i="4"/>
  <c r="G22" i="4"/>
  <c r="F22" i="4"/>
  <c r="E22" i="4"/>
  <c r="J21" i="4"/>
  <c r="I21" i="4"/>
  <c r="H21" i="4"/>
  <c r="F70" i="5" s="1"/>
  <c r="G21" i="4"/>
  <c r="F21" i="4"/>
  <c r="E21" i="4"/>
  <c r="J20" i="4"/>
  <c r="I20" i="4"/>
  <c r="H20" i="4"/>
  <c r="G20" i="4"/>
  <c r="F20" i="4"/>
  <c r="E20" i="4"/>
  <c r="J19" i="4"/>
  <c r="I19" i="4"/>
  <c r="H19" i="4"/>
  <c r="F68" i="5" s="1"/>
  <c r="G19" i="4"/>
  <c r="F19" i="4"/>
  <c r="E19" i="4"/>
  <c r="J18" i="4"/>
  <c r="I18" i="4"/>
  <c r="H18" i="4"/>
  <c r="F67" i="5" s="1"/>
  <c r="G18" i="4"/>
  <c r="F18" i="4"/>
  <c r="E18" i="4"/>
  <c r="J17" i="4"/>
  <c r="I17" i="4"/>
  <c r="H17" i="4"/>
  <c r="F66" i="5" s="1"/>
  <c r="G17" i="4"/>
  <c r="F17" i="4"/>
  <c r="E17" i="4"/>
  <c r="J16" i="4"/>
  <c r="I16" i="4"/>
  <c r="H16" i="4"/>
  <c r="G16" i="4"/>
  <c r="F16" i="4"/>
  <c r="E16" i="4"/>
  <c r="F15" i="4"/>
  <c r="E15" i="4"/>
  <c r="D41" i="4" l="1"/>
  <c r="E41" i="4" s="1"/>
  <c r="L3" i="3"/>
  <c r="M3" i="7"/>
  <c r="L9" i="3"/>
  <c r="M9" i="7"/>
  <c r="L17" i="3"/>
  <c r="M17" i="7"/>
  <c r="F65" i="5"/>
  <c r="L4" i="3"/>
  <c r="M4" i="7"/>
  <c r="L6" i="3"/>
  <c r="M6" i="7"/>
  <c r="L8" i="3"/>
  <c r="M8" i="7"/>
  <c r="L10" i="3"/>
  <c r="M10" i="7"/>
  <c r="L12" i="3"/>
  <c r="M12" i="7"/>
  <c r="L14" i="3"/>
  <c r="M14" i="7"/>
  <c r="L16" i="3"/>
  <c r="M16" i="7"/>
  <c r="J64" i="5"/>
  <c r="J71" i="5"/>
  <c r="L7" i="3"/>
  <c r="M7" i="7"/>
  <c r="J70" i="5"/>
  <c r="L5" i="3"/>
  <c r="M5" i="7"/>
  <c r="L11" i="3"/>
  <c r="M11" i="7"/>
  <c r="F71" i="5"/>
  <c r="L13" i="3"/>
  <c r="M13" i="7"/>
  <c r="L15" i="3"/>
  <c r="M15" i="7"/>
  <c r="F69" i="5"/>
  <c r="J65" i="5"/>
  <c r="F129" i="5"/>
  <c r="G15" i="4"/>
  <c r="H15" i="4" s="1"/>
  <c r="B34" i="4"/>
  <c r="I15" i="4" s="1"/>
  <c r="C34" i="4" l="1"/>
  <c r="D39" i="4" s="1"/>
  <c r="E39" i="4" s="1"/>
  <c r="M2" i="7"/>
  <c r="F64" i="5"/>
  <c r="L2" i="3"/>
  <c r="D40" i="4"/>
  <c r="E40" i="4" s="1"/>
  <c r="J15" i="4"/>
  <c r="D34" i="4" l="1"/>
  <c r="D38" i="4"/>
  <c r="E38" i="4" s="1"/>
  <c r="E33" i="4" l="1"/>
</calcChain>
</file>

<file path=xl/sharedStrings.xml><?xml version="1.0" encoding="utf-8"?>
<sst xmlns="http://schemas.openxmlformats.org/spreadsheetml/2006/main" count="961" uniqueCount="395">
  <si>
    <t>sample_num</t>
  </si>
  <si>
    <t>plate_well</t>
  </si>
  <si>
    <t>library_name</t>
  </si>
  <si>
    <t>library_id</t>
  </si>
  <si>
    <t>requestor</t>
  </si>
  <si>
    <t>library_prep_type</t>
  </si>
  <si>
    <t>cellcount_permL</t>
  </si>
  <si>
    <t>volume_ul</t>
  </si>
  <si>
    <t>vol_used_for_hybridization</t>
  </si>
  <si>
    <t>WTA_ProbeID</t>
  </si>
  <si>
    <t>cellcount_after_hyb</t>
  </si>
  <si>
    <t>sample_volume_pooling</t>
  </si>
  <si>
    <r>
      <rPr>
        <b/>
        <sz val="14"/>
        <color theme="0"/>
        <rFont val="Arial"/>
        <family val="2"/>
      </rPr>
      <t>Chromium Fixed RNA Profiling for Multiplexed Samples - Pooling Workbook</t>
    </r>
    <r>
      <rPr>
        <sz val="11"/>
        <color theme="0"/>
        <rFont val="Arial"/>
        <family val="2"/>
      </rPr>
      <t xml:space="preserve">  |  10xgenomics.com</t>
    </r>
    <r>
      <rPr>
        <sz val="14"/>
        <color theme="0"/>
        <rFont val="Arial"/>
        <family val="2"/>
      </rPr>
      <t xml:space="preserve">                                                                   CG000565 Rev B</t>
    </r>
  </si>
  <si>
    <t>Equal Pooling (Recommended)</t>
  </si>
  <si>
    <t>Equal pooling refers to pooling the same number of cells from each probe-hybridized sample. It is the recommended method for pooling and ensures that the undetected multiplet rates are the same for each Probe Barcode. Pooling the same number of cells should also result in an approximately equal numbers of cells recovered from every Probe Barcode in the final library. See below for worksheet to calculate the sample volumes to be added during pooling.</t>
  </si>
  <si>
    <t>Numbers filled In this tab will auto-populate other tabs</t>
  </si>
  <si>
    <t>This calculator is meant to facilitate pooling an equal number of cells from different hybridization reactions prior to washing.</t>
  </si>
  <si>
    <t>1.</t>
  </si>
  <si>
    <t xml:space="preserve">Enter Post-Hybridization Cell Concentration and Sample Volume (volume remaining after counting) in columns C and D (blue columns) in Table 1. </t>
  </si>
  <si>
    <t>2.</t>
  </si>
  <si>
    <t xml:space="preserve">Use the volumes indicated in the column H (green column) to pool the samples from different hybridization reactions into a 5-ml (for 4 pooling samples) or 15-ml (for pooling 16 samples) centrifuge tube. If the differences in 'Total Cells in Hybridization' between samples are smaller than the expected error from cell counting, the entire volume from each sample can be added to the pool. If a warning message appears next to Table 2, consider alternative pooling strategies. </t>
  </si>
  <si>
    <t>3.</t>
  </si>
  <si>
    <t>If hybridization was performed in 8-tube strips, add 2.3 ml Post-Hyb Wash Buffer (if pooling 4 samples) or 9.2 ml Post-Hyb Wash Buffer (if pooling 16 samples). Mix by inverting 5x.</t>
  </si>
  <si>
    <t>Table 1</t>
  </si>
  <si>
    <t>Probe Barcode</t>
  </si>
  <si>
    <r>
      <t xml:space="preserve">Post-Hybridization Cell Concentration
</t>
    </r>
    <r>
      <rPr>
        <sz val="8"/>
        <color theme="0"/>
        <rFont val="Calibri"/>
        <family val="2"/>
        <scheme val="minor"/>
      </rPr>
      <t xml:space="preserve"> (Cells in Post-Hyb 
Wash Buffer)</t>
    </r>
  </si>
  <si>
    <t xml:space="preserve">Post-Hybridization Sample Volume
</t>
  </si>
  <si>
    <r>
      <t xml:space="preserve">Total Cells in Hybridization
</t>
    </r>
    <r>
      <rPr>
        <sz val="8"/>
        <color theme="0"/>
        <rFont val="Arial"/>
        <family val="2"/>
      </rPr>
      <t xml:space="preserve">
(Post-Hyb Cell 
Conc. *  Volume)</t>
    </r>
  </si>
  <si>
    <t xml:space="preserve">% of Final Pool 
  </t>
  </si>
  <si>
    <r>
      <t xml:space="preserve">Cells per Sample 
Added to the Pool
</t>
    </r>
    <r>
      <rPr>
        <sz val="8"/>
        <color theme="0"/>
        <rFont val="Arial"/>
        <family val="2"/>
      </rPr>
      <t>(Cell Count of Sample with Lowest Concentration)</t>
    </r>
  </si>
  <si>
    <r>
      <t xml:space="preserve">Sample Volume 
to be Added 
 </t>
    </r>
    <r>
      <rPr>
        <sz val="8"/>
        <color theme="0"/>
        <rFont val="Arial"/>
        <family val="2"/>
      </rPr>
      <t>(Cells per Sample Added to the Pool/ Post-Hybridization Cell Conc.)</t>
    </r>
  </si>
  <si>
    <r>
      <t xml:space="preserve">Expected Cells Recovered per Probe Barcode 
 </t>
    </r>
    <r>
      <rPr>
        <sz val="8"/>
        <color theme="0"/>
        <rFont val="Arial"/>
        <family val="2"/>
      </rPr>
      <t>(Assumes Maximum Supported Number of Cells Targeted per GEM Reaction)</t>
    </r>
  </si>
  <si>
    <t>Max. Expected Cells recovered per barcode Given Limiting cell number</t>
  </si>
  <si>
    <t>BC001</t>
  </si>
  <si>
    <t>BC002</t>
  </si>
  <si>
    <t>BC003</t>
  </si>
  <si>
    <t>BC004</t>
  </si>
  <si>
    <t>BC005</t>
  </si>
  <si>
    <t>BC006</t>
  </si>
  <si>
    <t>BC007</t>
  </si>
  <si>
    <t>BC008</t>
  </si>
  <si>
    <t>BC009</t>
  </si>
  <si>
    <t>BC010</t>
  </si>
  <si>
    <t>BC011</t>
  </si>
  <si>
    <t>BC012</t>
  </si>
  <si>
    <t>BC013</t>
  </si>
  <si>
    <t>BC014</t>
  </si>
  <si>
    <t>BC015</t>
  </si>
  <si>
    <t>BC016</t>
  </si>
  <si>
    <t>Table 2</t>
  </si>
  <si>
    <t>Number of Probe Barcodes used</t>
  </si>
  <si>
    <t xml:space="preserve">Total Cells Pooled </t>
  </si>
  <si>
    <t>Maximum Number of Cells Targeted per GEM Reaction</t>
  </si>
  <si>
    <t>Error</t>
  </si>
  <si>
    <t>Error Code</t>
  </si>
  <si>
    <t>Does Error Appear</t>
  </si>
  <si>
    <t>Cond. Error Message</t>
  </si>
  <si>
    <t>Bellow 200K Cells In Pool</t>
  </si>
  <si>
    <t>Cells Pooled Cannot Reach Target GEM per BC</t>
  </si>
  <si>
    <t>Pipette Under 2ul</t>
  </si>
  <si>
    <t>Hyb Reaction has more than 5 million cells</t>
  </si>
  <si>
    <t>Library prep number:</t>
  </si>
  <si>
    <t>Indexplate GEX:</t>
  </si>
  <si>
    <t xml:space="preserve">SOP Version: </t>
  </si>
  <si>
    <t>Signature:</t>
  </si>
  <si>
    <t>Indexplate</t>
  </si>
  <si>
    <t xml:space="preserve">Library person: </t>
  </si>
  <si>
    <t>Library date:</t>
  </si>
  <si>
    <t>Comments:</t>
  </si>
  <si>
    <t>GEM Generation &amp; Barcoding</t>
  </si>
  <si>
    <t>Equilibrate beads and reagents to RT for 30 min</t>
  </si>
  <si>
    <t>Prepare the following MM and pipet 31.9 µL in each tube on ice</t>
  </si>
  <si>
    <t>Volume per reaction</t>
  </si>
  <si>
    <t xml:space="preserve">Mix: </t>
  </si>
  <si>
    <t>µL</t>
  </si>
  <si>
    <t>Reducing Agent B</t>
  </si>
  <si>
    <t>mix, spin</t>
  </si>
  <si>
    <r>
      <t xml:space="preserve">Transfer gems into tubes </t>
    </r>
    <r>
      <rPr>
        <b/>
        <sz val="11"/>
        <color theme="1"/>
        <rFont val="Calibri"/>
        <family val="2"/>
        <scheme val="minor"/>
      </rPr>
      <t>with cap</t>
    </r>
    <r>
      <rPr>
        <sz val="11"/>
        <color theme="1"/>
        <rFont val="Calibri"/>
        <family val="2"/>
        <scheme val="minor"/>
      </rPr>
      <t xml:space="preserve"> put it into thermocycler and Incubate:</t>
    </r>
  </si>
  <si>
    <t>lid = 53°C, volume 125 µL</t>
  </si>
  <si>
    <t>DO NOT MIX!</t>
  </si>
  <si>
    <t>DO NOT ASPIRTE aqueous sample</t>
  </si>
  <si>
    <t>Nuclease free water</t>
  </si>
  <si>
    <t xml:space="preserve">Prepare ES 1: </t>
  </si>
  <si>
    <t>Buffer EB</t>
  </si>
  <si>
    <t>10% Tween 20</t>
  </si>
  <si>
    <t>Incubate:</t>
  </si>
  <si>
    <t>98°C/3 min</t>
  </si>
  <si>
    <t>98°C/15 sec</t>
  </si>
  <si>
    <t>63°C/ 20 sec</t>
  </si>
  <si>
    <t>72°C/ 1 min</t>
  </si>
  <si>
    <t>Cycles:</t>
  </si>
  <si>
    <t xml:space="preserve">Indicate which Indexes you used: </t>
  </si>
  <si>
    <t>Plate:</t>
  </si>
  <si>
    <t>A</t>
  </si>
  <si>
    <t>B</t>
  </si>
  <si>
    <t>C</t>
  </si>
  <si>
    <t>D</t>
  </si>
  <si>
    <t>E</t>
  </si>
  <si>
    <t>F</t>
  </si>
  <si>
    <t>G</t>
  </si>
  <si>
    <t>H</t>
  </si>
  <si>
    <t>98°C/45 sec</t>
  </si>
  <si>
    <t>98°C/20 sec</t>
  </si>
  <si>
    <t>54°C/ 30 sec</t>
  </si>
  <si>
    <t>72°C/ 20 sec</t>
  </si>
  <si>
    <t>72°C/ 1 min -&gt; hold at 4°C</t>
  </si>
  <si>
    <t>Total</t>
  </si>
  <si>
    <t>QC (Qubit, BA)</t>
  </si>
  <si>
    <t>Library concentrations:</t>
  </si>
  <si>
    <t xml:space="preserve">Sample name </t>
  </si>
  <si>
    <t xml:space="preserve">Concentration </t>
  </si>
  <si>
    <t>Put the Kitnumbers into the working sheet and followingly into the sample annotation sheet.</t>
  </si>
  <si>
    <t xml:space="preserve">Library type for LIMS: </t>
  </si>
  <si>
    <t>Library kit</t>
  </si>
  <si>
    <t>Kitnumber</t>
  </si>
  <si>
    <t xml:space="preserve">Identification number: </t>
  </si>
  <si>
    <t>Unit:</t>
  </si>
  <si>
    <t>BSF</t>
  </si>
  <si>
    <t>Organization:</t>
  </si>
  <si>
    <t>CeMM</t>
  </si>
  <si>
    <t>Title:</t>
  </si>
  <si>
    <t>Author:</t>
  </si>
  <si>
    <t>Hannah Riegler</t>
  </si>
  <si>
    <t>Reviewer:</t>
  </si>
  <si>
    <t>Review date:</t>
  </si>
  <si>
    <t>Version:</t>
  </si>
  <si>
    <t>Chip Q Kit LOT#</t>
  </si>
  <si>
    <t>Dual Index Kit TS Set A LOT#</t>
  </si>
  <si>
    <t>Fixed RNA Hybridization &amp; Library kit LOT#:</t>
  </si>
  <si>
    <t>Fixed RNA Hybridization kit LOT#:</t>
  </si>
  <si>
    <t>Fixed RNA HUMAN or MOUSE Probe kit LOT#:</t>
  </si>
  <si>
    <t>Fixed RNA Gel Bead kit kit LOT#:</t>
  </si>
  <si>
    <t>Post Storage Processing</t>
  </si>
  <si>
    <t>Reagent</t>
  </si>
  <si>
    <t>1x [µL]</t>
  </si>
  <si>
    <t>PBS</t>
  </si>
  <si>
    <t>Ultra- pure BSA</t>
  </si>
  <si>
    <t>Thaw samples at RT not ICE!</t>
  </si>
  <si>
    <t>Centrifuge sample at 850 rcf for 5 minutes at room temperature.</t>
  </si>
  <si>
    <t>cool centrifuge to 4°C</t>
  </si>
  <si>
    <t>Sample ID</t>
  </si>
  <si>
    <t>Cell concentration</t>
  </si>
  <si>
    <t>Probe Hybridization</t>
  </si>
  <si>
    <t xml:space="preserve"> Hyb Buffer B</t>
  </si>
  <si>
    <t>Enhancer</t>
  </si>
  <si>
    <t>Sample Type</t>
  </si>
  <si>
    <t>Fixed cells</t>
  </si>
  <si>
    <r>
      <t>50 000- 2x 10</t>
    </r>
    <r>
      <rPr>
        <vertAlign val="superscript"/>
        <sz val="12"/>
        <color theme="1"/>
        <rFont val="Arial"/>
        <family val="2"/>
      </rPr>
      <t>6</t>
    </r>
  </si>
  <si>
    <t>Fixed nuclei</t>
  </si>
  <si>
    <t>FFPE dissociated suspension</t>
  </si>
  <si>
    <r>
      <t>100 000- 2x 10</t>
    </r>
    <r>
      <rPr>
        <vertAlign val="superscript"/>
        <sz val="12"/>
        <color theme="1"/>
        <rFont val="Arial"/>
        <family val="2"/>
      </rPr>
      <t>6</t>
    </r>
  </si>
  <si>
    <t>Cell input</t>
  </si>
  <si>
    <t>Input volume</t>
  </si>
  <si>
    <t>Barcode</t>
  </si>
  <si>
    <t>If using custom probes add 5 µl of custom probes</t>
  </si>
  <si>
    <t>Incubate for 16-24 hours at 42°C. Starting time: __________________</t>
  </si>
  <si>
    <t>Prepare Post- Hyb wash Buffer and keept at RT</t>
  </si>
  <si>
    <t>Conc Post Hyb Buffer</t>
  </si>
  <si>
    <t>1 GEM/ 16 samples</t>
  </si>
  <si>
    <t>1 GEM/ 4 samples</t>
  </si>
  <si>
    <t>Volume for equimolar pooling</t>
  </si>
  <si>
    <t>Incubate at 42°C for 10 minutes in a heat block</t>
  </si>
  <si>
    <t>Centrifuge at 850 rcf for 5 minutes at room temperature</t>
  </si>
  <si>
    <t>Remove the supernatant without disturbing the pellet. Resuspend cell pellet in 0.5 mL Post- Hyb Wash Buffer</t>
  </si>
  <si>
    <t xml:space="preserve">Remove the supernatant without disturbing the pellet. Resuspend cell pellet in 0.5 mL Post- Hyb Wash Buffer. Pipette mix 5x. </t>
  </si>
  <si>
    <t xml:space="preserve">Prepare Post- Hyb Resuspension Buffer. Pipette mix 10x and maintain at 4°C </t>
  </si>
  <si>
    <t xml:space="preserve">Reagent </t>
  </si>
  <si>
    <t>Conc. Post- Hyb Buffer</t>
  </si>
  <si>
    <t>Centrifuge the sample at 850 rcf for 5 minutes at room temperature</t>
  </si>
  <si>
    <r>
      <t xml:space="preserve">Remove the supernatant without disturbing the pellet. Resuspend cell pellet in an appropriate volume (see SOP) of </t>
    </r>
    <r>
      <rPr>
        <b/>
        <sz val="12"/>
        <color theme="1"/>
        <rFont val="Arial"/>
        <family val="2"/>
      </rPr>
      <t xml:space="preserve">chilled </t>
    </r>
    <r>
      <rPr>
        <sz val="12"/>
        <color theme="1"/>
        <rFont val="Arial"/>
        <family val="2"/>
      </rPr>
      <t xml:space="preserve">Post- Hyb Resuspension Buffer. </t>
    </r>
  </si>
  <si>
    <t>Concentration</t>
  </si>
  <si>
    <t>Targeted cell recovery</t>
  </si>
  <si>
    <t>Cell suspension [µL]</t>
  </si>
  <si>
    <t>Post-Hyb Res. Buffer [µL]</t>
  </si>
  <si>
    <t>Determine cell concentration of the sample using an automated cell counter and AO/PI solution.</t>
  </si>
  <si>
    <t>GEM Reagent Mix</t>
  </si>
  <si>
    <t>GEM Enzyme Mix</t>
  </si>
  <si>
    <t>25°C/60 min</t>
  </si>
  <si>
    <t>60°C/45 min</t>
  </si>
  <si>
    <t>80°C/20 min -&gt; hold 4°C</t>
  </si>
  <si>
    <t>Amp Mix</t>
  </si>
  <si>
    <t>Pre- Amp Primers B</t>
  </si>
  <si>
    <t>Incubate</t>
  </si>
  <si>
    <t>8 cycles</t>
  </si>
  <si>
    <t>Fixed RNA GEX library construction</t>
  </si>
  <si>
    <t>TS Set A</t>
  </si>
  <si>
    <t>10X_FIXED_GEX</t>
  </si>
  <si>
    <t>PN-1000251</t>
  </si>
  <si>
    <t>10X Dual Index TS Set A</t>
  </si>
  <si>
    <t>Chromium Next GEM Single Cell Fixed RNA Sample Preparation Kit</t>
  </si>
  <si>
    <t>PN-1000414</t>
  </si>
  <si>
    <t>Chromium Fixed RNA Kit, Human Transcirptome</t>
  </si>
  <si>
    <t>PN-1000476</t>
  </si>
  <si>
    <t>Chromium Fixed RNA Kit, Mouse Transcirptome</t>
  </si>
  <si>
    <t>PN-1000497</t>
  </si>
  <si>
    <t>PN-1000422</t>
  </si>
  <si>
    <t>Chromium Next GEM Chip Q Single Cell Kit, 48 rxns</t>
  </si>
  <si>
    <t>Checklist 10X  Fixed RNA</t>
  </si>
  <si>
    <t>BSF_LP_CH_000016</t>
  </si>
  <si>
    <t>custom probes need to be diluted to the correct working concentration see manual</t>
  </si>
  <si>
    <r>
      <t>200 000- 2x 10</t>
    </r>
    <r>
      <rPr>
        <vertAlign val="superscript"/>
        <sz val="11"/>
        <color theme="1"/>
        <rFont val="Arial"/>
        <family val="2"/>
      </rPr>
      <t>6</t>
    </r>
  </si>
  <si>
    <r>
      <t>400 000- 2x 10</t>
    </r>
    <r>
      <rPr>
        <vertAlign val="superscript"/>
        <sz val="11"/>
        <color theme="1"/>
        <rFont val="Arial"/>
        <family val="2"/>
      </rPr>
      <t>6</t>
    </r>
  </si>
  <si>
    <t>Recommended multiplex</t>
  </si>
  <si>
    <t>Recommended singleplex</t>
  </si>
  <si>
    <t>Multiplex 1 pool +10% [µL]</t>
  </si>
  <si>
    <t>Singleplex 1 pool + 10% [µL]</t>
  </si>
  <si>
    <t xml:space="preserve">Index PCR Mix: </t>
  </si>
  <si>
    <t>Number of GEM reactions:</t>
  </si>
  <si>
    <t>Number of samples:</t>
  </si>
  <si>
    <t>Singleplex 2 mL [µL]</t>
  </si>
  <si>
    <t>4 Plex 5 mL [µL]</t>
  </si>
  <si>
    <t>16 Plex 18 mL [µL]</t>
  </si>
  <si>
    <t>1 GEM/ 1 sample</t>
  </si>
  <si>
    <t>Remove supernatant and resuspend in 1 mL of the prepared solution. Keep on ice.</t>
  </si>
  <si>
    <t>Determine cell count (when counting with AO/PI dilute 1:5 first).</t>
  </si>
  <si>
    <t>Prepare 0.5x PBS+ 0.02% BSA on ice and mix.</t>
  </si>
  <si>
    <t>Thaw Hyb Buffer B at 42°C, keep warm (can be kept a 42°C for up to an hour).</t>
  </si>
  <si>
    <t>Prepare the following Hyb mix at RT and incubate for 5 min at 42°C.</t>
  </si>
  <si>
    <t>Thaw Enhancer 10 min at 65°C, can be held at 42°C for 10 min.</t>
  </si>
  <si>
    <t>Centrifuge the desired number of fixed cells/nuclei  at 850 rcf for 5 minutes at 4°C.</t>
  </si>
  <si>
    <t>Remove supernatant and resuspend in 80 µl Hyb Mix an transfer to a strip. Keep at RT!</t>
  </si>
  <si>
    <t>Add 20 µL of unique single Human/ Mouse WTA Probes.</t>
  </si>
  <si>
    <t>Preheat a heat block to 42°C</t>
  </si>
  <si>
    <t>Multiplex 4 pools +10% [µL]</t>
  </si>
  <si>
    <t>Normally we target 128000 for 16 plex</t>
  </si>
  <si>
    <t>Pass the sample through a 30 µm filter (Sysmex CellTrics) into a new 1.5 mL microcentrifuge tube and place on ice.</t>
  </si>
  <si>
    <t>Pipet 70 µl of the Master Mix + Cell suspension into the chip in row 1.</t>
  </si>
  <si>
    <t>Pipet 45 µl of partitioning oil in row 3.</t>
  </si>
  <si>
    <t>Close lid and run the chip.</t>
  </si>
  <si>
    <r>
      <t xml:space="preserve">Vortex beads for 30 sec, centrifuge, </t>
    </r>
    <r>
      <rPr>
        <sz val="11"/>
        <color rgb="FFFF0000"/>
        <rFont val="Calibri"/>
        <family val="2"/>
        <scheme val="minor"/>
      </rPr>
      <t>reverse pipet</t>
    </r>
    <r>
      <rPr>
        <sz val="11"/>
        <color theme="1"/>
        <rFont val="Calibri"/>
        <family val="2"/>
        <scheme val="minor"/>
      </rPr>
      <t xml:space="preserve"> 50 µl into row 2 and </t>
    </r>
    <r>
      <rPr>
        <sz val="11"/>
        <color rgb="FFFF0000"/>
        <rFont val="Calibri"/>
        <family val="2"/>
        <scheme val="minor"/>
      </rPr>
      <t>wait for 60 seconds.</t>
    </r>
  </si>
  <si>
    <r>
      <t xml:space="preserve">Assemble the Chip G and pipet glycerol in the unused wells: </t>
    </r>
    <r>
      <rPr>
        <b/>
        <sz val="12"/>
        <color theme="1"/>
        <rFont val="Calibri"/>
        <family val="2"/>
        <scheme val="minor"/>
      </rPr>
      <t>70 µL into row 1, 50 µL in</t>
    </r>
    <r>
      <rPr>
        <b/>
        <sz val="12"/>
        <color theme="1"/>
        <rFont val="Calibri (Body)"/>
      </rPr>
      <t>to row 2, 150 µL into row 3</t>
    </r>
    <r>
      <rPr>
        <sz val="12"/>
        <color theme="1"/>
        <rFont val="Calibri (Body)"/>
      </rPr>
      <t>.</t>
    </r>
  </si>
  <si>
    <t>Store the leftover sample according to the SOP.</t>
  </si>
  <si>
    <t>Add 125 µL of Recovery Agent to each sample, wait for 2 min.</t>
  </si>
  <si>
    <t>Remove the 125 µL recovery agent/oil (pink).</t>
  </si>
  <si>
    <t>GEM Recovery and Pre-Amplification</t>
  </si>
  <si>
    <t>Prepare the following MM and pipet 35 µL in each tube on ice.</t>
  </si>
  <si>
    <t>Centrifuge the sample (PCR product) for 30 seconds in a microcentrifuge and transfer 70 µL of the upper layer to a new tube.</t>
  </si>
  <si>
    <r>
      <t xml:space="preserve">Do a 1.8X cleanup by adding 126 µL beads, elute in 101 µL </t>
    </r>
    <r>
      <rPr>
        <sz val="12"/>
        <color rgb="FFFF0000"/>
        <rFont val="Calibri (Body)"/>
      </rPr>
      <t xml:space="preserve">ES1 wait 1 minute then resuspend incubate for 2 min; </t>
    </r>
    <r>
      <rPr>
        <sz val="12"/>
        <rFont val="Calibri (Body)"/>
      </rPr>
      <t>recover 100 µL.</t>
    </r>
  </si>
  <si>
    <t>Is this error prone since you do not proceed with the full volume?</t>
  </si>
  <si>
    <r>
      <t>Add 60 µl of PCR mix to</t>
    </r>
    <r>
      <rPr>
        <b/>
        <sz val="11"/>
        <color theme="1"/>
        <rFont val="Calibri"/>
        <family val="2"/>
        <scheme val="minor"/>
      </rPr>
      <t xml:space="preserve"> ONLY 20 µL</t>
    </r>
    <r>
      <rPr>
        <sz val="11"/>
        <color theme="1"/>
        <rFont val="Calibri"/>
        <family val="2"/>
        <scheme val="minor"/>
      </rPr>
      <t xml:space="preserve"> sample.</t>
    </r>
  </si>
  <si>
    <t>For the number of cycles see the SOP</t>
  </si>
  <si>
    <t>Do the cleanup by adding 100 µL beads; elute in 41 µL; recover 40 µl.</t>
  </si>
  <si>
    <t>Diana Drobna</t>
  </si>
  <si>
    <t>pool</t>
  </si>
  <si>
    <t>library_kits</t>
  </si>
  <si>
    <t xml:space="preserve">comment </t>
  </si>
  <si>
    <t>index_well</t>
  </si>
  <si>
    <t>kit_i7</t>
  </si>
  <si>
    <t>kit_i5</t>
  </si>
  <si>
    <t>sequence_i7</t>
  </si>
  <si>
    <t>name_i7</t>
  </si>
  <si>
    <t>sequence_i5</t>
  </si>
  <si>
    <t>name_i5</t>
  </si>
  <si>
    <t>ba</t>
  </si>
  <si>
    <t>pooling_factor</t>
  </si>
  <si>
    <t>ul_pooling</t>
  </si>
  <si>
    <t>index_pcr_cycles</t>
  </si>
  <si>
    <t>cDNA_conc_ng_ul</t>
  </si>
  <si>
    <t>cDNA_input_ng</t>
  </si>
  <si>
    <t>cDNA_input_ul</t>
  </si>
  <si>
    <t>cellcount_peruL</t>
  </si>
  <si>
    <t>Targeted_cell_loaded_default_16500</t>
  </si>
  <si>
    <t>ul_sample</t>
  </si>
  <si>
    <t>ul_water</t>
  </si>
  <si>
    <t>Chip_problems</t>
  </si>
  <si>
    <t>Checklist 10X  3’ Gene Expression Library Preparation</t>
  </si>
  <si>
    <t>Indexplate A:</t>
  </si>
  <si>
    <t>TT Set A</t>
  </si>
  <si>
    <t>GEM kit LOT#:</t>
  </si>
  <si>
    <t>GEM generation kit LOT#:</t>
  </si>
  <si>
    <t>Chip G Kit LOT#</t>
  </si>
  <si>
    <t>Library prep kit LOT#:</t>
  </si>
  <si>
    <t>Equilibrate beads to RT for 30 min</t>
  </si>
  <si>
    <t xml:space="preserve">  RT Reagent B</t>
  </si>
  <si>
    <t>Template Switch Oligo</t>
  </si>
  <si>
    <t>RT Enzyme C</t>
  </si>
  <si>
    <r>
      <t xml:space="preserve">Assemble the Cip and pipet glycerol in the unused wells: </t>
    </r>
    <r>
      <rPr>
        <b/>
        <sz val="12"/>
        <color theme="1"/>
        <rFont val="Calibri"/>
        <family val="2"/>
        <scheme val="minor"/>
      </rPr>
      <t>70 µL into ROW 1, 50 µL into ROW 2, 150 µL into ROW 3</t>
    </r>
  </si>
  <si>
    <t>Add water into the MM for each sample and mix</t>
  </si>
  <si>
    <t>Sample name</t>
  </si>
  <si>
    <t>cell count/mL</t>
  </si>
  <si>
    <t>V H2O [µL]</t>
  </si>
  <si>
    <t xml:space="preserve"> V Sample [µL]</t>
  </si>
  <si>
    <t>normally we target cell number 16500</t>
  </si>
  <si>
    <t>Pipet 70 µl of the Master Mix + Cell suspension into the chip in row 1</t>
  </si>
  <si>
    <r>
      <t xml:space="preserve">Vortex beads for 30 sec, centrifuge, </t>
    </r>
    <r>
      <rPr>
        <sz val="11"/>
        <color rgb="FFFF0000"/>
        <rFont val="Calibri"/>
        <family val="2"/>
        <scheme val="minor"/>
      </rPr>
      <t>reverse pipet</t>
    </r>
    <r>
      <rPr>
        <sz val="11"/>
        <color theme="1"/>
        <rFont val="Calibri"/>
        <family val="2"/>
        <scheme val="minor"/>
      </rPr>
      <t xml:space="preserve"> 50 µl into row 2 and </t>
    </r>
    <r>
      <rPr>
        <sz val="11"/>
        <color rgb="FFFF0000"/>
        <rFont val="Calibri"/>
        <family val="2"/>
        <scheme val="minor"/>
      </rPr>
      <t>wait for 30s.</t>
    </r>
  </si>
  <si>
    <t>Pipet 45 µl of partitioning oil in row 3</t>
  </si>
  <si>
    <t>Close lid and put it into chromium</t>
  </si>
  <si>
    <t>53°C/45 min</t>
  </si>
  <si>
    <t>85°C/5 min -&gt; hold 4°C</t>
  </si>
  <si>
    <t>Post GEM-RT Cleanup &amp; cDNA Amplification</t>
  </si>
  <si>
    <t>Add 125 µL of Recovery Agent to each sample, wait for 2 min</t>
  </si>
  <si>
    <t>Remove the recovery agent/oil (pink)</t>
  </si>
  <si>
    <t>Add 200 µL of Dynabeads cleanup mix to each sample, incubate 10 min and mix after 5 min</t>
  </si>
  <si>
    <t>Dynabeads Mix:</t>
  </si>
  <si>
    <t xml:space="preserve">  Cleanup buffer</t>
  </si>
  <si>
    <t>Thaw the Cleanup buffer at  65°C for 10 min, cool to RT</t>
  </si>
  <si>
    <t>Dynabeads</t>
  </si>
  <si>
    <t xml:space="preserve">  Reducing Agent B</t>
  </si>
  <si>
    <t>Put the solution onto the magnet and do the cleanup following protocol (elute in 35.5 µL ES1, recover 35 µL)</t>
  </si>
  <si>
    <t>Add 65 µL cDNA Amplification reaction mix to 35 µL sample.</t>
  </si>
  <si>
    <t>Amp Mix:</t>
  </si>
  <si>
    <t xml:space="preserve"> Amp Mix</t>
  </si>
  <si>
    <t>cDNA Primers</t>
  </si>
  <si>
    <t>___ cycles</t>
  </si>
  <si>
    <t>Do the 0.6X cleanup by adding 60 µL beads; elute in 40.5 µL; recover 40 µl</t>
  </si>
  <si>
    <t>3' GEX library construction</t>
  </si>
  <si>
    <r>
      <t xml:space="preserve">Transfer </t>
    </r>
    <r>
      <rPr>
        <b/>
        <sz val="11"/>
        <color theme="1"/>
        <rFont val="Calibri"/>
        <family val="2"/>
        <scheme val="minor"/>
      </rPr>
      <t xml:space="preserve">10 µL </t>
    </r>
    <r>
      <rPr>
        <sz val="11"/>
        <color theme="1"/>
        <rFont val="Calibri"/>
        <family val="2"/>
        <scheme val="minor"/>
      </rPr>
      <t>of cDNA into a new strip and store the rest</t>
    </r>
  </si>
  <si>
    <r>
      <t xml:space="preserve">Add </t>
    </r>
    <r>
      <rPr>
        <b/>
        <sz val="11"/>
        <color theme="1"/>
        <rFont val="Calibri"/>
        <family val="2"/>
        <scheme val="minor"/>
      </rPr>
      <t>25 µL</t>
    </r>
    <r>
      <rPr>
        <sz val="11"/>
        <color theme="1"/>
        <rFont val="Calibri"/>
        <family val="2"/>
        <scheme val="minor"/>
      </rPr>
      <t xml:space="preserve"> EB to the sample and </t>
    </r>
    <r>
      <rPr>
        <b/>
        <sz val="11"/>
        <color theme="1"/>
        <rFont val="Calibri"/>
        <family val="2"/>
        <scheme val="minor"/>
      </rPr>
      <t>15 µ</t>
    </r>
    <r>
      <rPr>
        <sz val="11"/>
        <color theme="1"/>
        <rFont val="Calibri"/>
        <family val="2"/>
        <scheme val="minor"/>
      </rPr>
      <t>l of the following FM</t>
    </r>
  </si>
  <si>
    <t>Fragmentation Buffer</t>
  </si>
  <si>
    <t>Fragmentation Enzyme</t>
  </si>
  <si>
    <t>4°C/hold</t>
  </si>
  <si>
    <t>32°C/5 min</t>
  </si>
  <si>
    <t>65°C/30 min</t>
  </si>
  <si>
    <t>4°C hold</t>
  </si>
  <si>
    <r>
      <t xml:space="preserve">Do the 0.6-0.8X </t>
    </r>
    <r>
      <rPr>
        <b/>
        <sz val="11"/>
        <color theme="1"/>
        <rFont val="Calibri"/>
        <family val="2"/>
        <scheme val="minor"/>
      </rPr>
      <t xml:space="preserve">double sided </t>
    </r>
    <r>
      <rPr>
        <sz val="11"/>
        <color theme="1"/>
        <rFont val="Calibri"/>
        <family val="2"/>
        <scheme val="minor"/>
      </rPr>
      <t>cleanup by adding 30 µL beads;  transfer 75µl; add 10µL beads; elute in 50.5 µL; recover 50 µl</t>
    </r>
  </si>
  <si>
    <t>double sided cleanup</t>
  </si>
  <si>
    <r>
      <t xml:space="preserve">Mix </t>
    </r>
    <r>
      <rPr>
        <b/>
        <sz val="11"/>
        <color theme="1"/>
        <rFont val="Calibri"/>
        <family val="2"/>
        <scheme val="minor"/>
      </rPr>
      <t>50 µL</t>
    </r>
    <r>
      <rPr>
        <sz val="11"/>
        <color theme="1"/>
        <rFont val="Calibri"/>
        <family val="2"/>
        <scheme val="minor"/>
      </rPr>
      <t xml:space="preserve"> of the sample and 50</t>
    </r>
    <r>
      <rPr>
        <b/>
        <sz val="11"/>
        <color theme="1"/>
        <rFont val="Calibri"/>
        <family val="2"/>
        <scheme val="minor"/>
      </rPr>
      <t xml:space="preserve"> µ</t>
    </r>
    <r>
      <rPr>
        <sz val="11"/>
        <color theme="1"/>
        <rFont val="Calibri"/>
        <family val="2"/>
        <scheme val="minor"/>
      </rPr>
      <t>l of the following ALM</t>
    </r>
  </si>
  <si>
    <t xml:space="preserve">ALM: </t>
  </si>
  <si>
    <t>Ligation Buffer</t>
  </si>
  <si>
    <t>DNA Ligase</t>
  </si>
  <si>
    <t>Adpater Oligos</t>
  </si>
  <si>
    <t>20°C/15 min</t>
  </si>
  <si>
    <r>
      <t xml:space="preserve">Do the 0.8X cleanup by adding </t>
    </r>
    <r>
      <rPr>
        <b/>
        <sz val="11"/>
        <color theme="1"/>
        <rFont val="Calibri"/>
        <family val="2"/>
        <scheme val="minor"/>
      </rPr>
      <t xml:space="preserve">80 µL </t>
    </r>
    <r>
      <rPr>
        <sz val="11"/>
        <color theme="1"/>
        <rFont val="Calibri"/>
        <family val="2"/>
        <scheme val="minor"/>
      </rPr>
      <t>beads; elute in 30.5 µL; recover 30 µl</t>
    </r>
  </si>
  <si>
    <r>
      <t xml:space="preserve">Add </t>
    </r>
    <r>
      <rPr>
        <b/>
        <sz val="11"/>
        <color theme="1"/>
        <rFont val="Calibri"/>
        <family val="2"/>
        <scheme val="minor"/>
      </rPr>
      <t>50 µl</t>
    </r>
    <r>
      <rPr>
        <sz val="11"/>
        <color theme="1"/>
        <rFont val="Calibri"/>
        <family val="2"/>
        <scheme val="minor"/>
      </rPr>
      <t xml:space="preserve"> of AMP Mix to </t>
    </r>
    <r>
      <rPr>
        <b/>
        <sz val="11"/>
        <color theme="1"/>
        <rFont val="Calibri"/>
        <family val="2"/>
        <scheme val="minor"/>
      </rPr>
      <t>30 µL</t>
    </r>
    <r>
      <rPr>
        <sz val="11"/>
        <color theme="1"/>
        <rFont val="Calibri"/>
        <family val="2"/>
        <scheme val="minor"/>
      </rPr>
      <t xml:space="preserve"> sample.</t>
    </r>
  </si>
  <si>
    <r>
      <t xml:space="preserve">Do the 0.6-0.8X </t>
    </r>
    <r>
      <rPr>
        <b/>
        <sz val="11"/>
        <color theme="1"/>
        <rFont val="Calibri"/>
        <family val="2"/>
        <scheme val="minor"/>
      </rPr>
      <t xml:space="preserve">double sided </t>
    </r>
    <r>
      <rPr>
        <sz val="11"/>
        <color theme="1"/>
        <rFont val="Calibri"/>
        <family val="2"/>
        <scheme val="minor"/>
      </rPr>
      <t>cleanup by adding 60 µL beads; transfer 150 µl; add 20 µL beads; elute in 50.5 µL; recover 50 µl</t>
    </r>
  </si>
  <si>
    <r>
      <t>Do the 0.8X cleanup by adding 4</t>
    </r>
    <r>
      <rPr>
        <b/>
        <sz val="11"/>
        <color theme="1"/>
        <rFont val="Calibri"/>
        <family val="2"/>
        <scheme val="minor"/>
      </rPr>
      <t xml:space="preserve">0 µL </t>
    </r>
    <r>
      <rPr>
        <sz val="11"/>
        <color theme="1"/>
        <rFont val="Calibri"/>
        <family val="2"/>
        <scheme val="minor"/>
      </rPr>
      <t>beads; elute in 35.5 µL; recover 35 µl</t>
    </r>
  </si>
  <si>
    <t>QC (Qubit, BA, pooling)</t>
  </si>
  <si>
    <t xml:space="preserve">Pool concentration: </t>
  </si>
  <si>
    <t>Put the Kitnumbers into the working sheet and followingly into the sample annotation sheet: If you didn’t use UMIs only one number is needed!</t>
  </si>
  <si>
    <t>10X_3'_GEX</t>
  </si>
  <si>
    <t>10X Dual Index TT Set A</t>
  </si>
  <si>
    <t>PN-1000215</t>
  </si>
  <si>
    <t>Chromium Next GEM Single Cell 3' Kit v3.1, 16 rxns</t>
  </si>
  <si>
    <t>PN-1000268</t>
  </si>
  <si>
    <t>Chromium Next GEM Chip G Single Cell Kit, 48 rxns</t>
  </si>
  <si>
    <t>PN-1000120</t>
  </si>
  <si>
    <t>BSF_LP_CH_000007</t>
  </si>
  <si>
    <t>Veronika Mancikova</t>
  </si>
  <si>
    <t>Checklist 10X  3’ Cell MULTIPLEXING</t>
  </si>
  <si>
    <t>THIS IS DIFFERENT FROM ANTIBODY CAPTURE TOTALSEQ A</t>
  </si>
  <si>
    <t>GEM Bead Kit LOT#:</t>
  </si>
  <si>
    <t>TotalseqA</t>
  </si>
  <si>
    <t>No</t>
  </si>
  <si>
    <t>GEM generation Kit LOT#:</t>
  </si>
  <si>
    <t>LMO/CMO</t>
  </si>
  <si>
    <t>Yes</t>
  </si>
  <si>
    <t>i5/i7</t>
  </si>
  <si>
    <t>Library prep Kit LOT#:</t>
  </si>
  <si>
    <t>Dual Index Kit TT Set A LOT#</t>
  </si>
  <si>
    <t>Totalseq B: we barely use it. If needed adjust cleanup, primers and PCR according to SOP/protocol. Index: NT Set A, Primers. cDNA Primers 3</t>
  </si>
  <si>
    <t>Cellplexing of 10X: we barely use it but if needed adjust cleanup, primers and PCR according to protocol/SOP. Index: NN SetA. Primers: cDNA Primers 3</t>
  </si>
  <si>
    <r>
      <t xml:space="preserve">Assemble the Chip G and pipet glycerol in the unused wells: </t>
    </r>
    <r>
      <rPr>
        <b/>
        <sz val="12"/>
        <color theme="1"/>
        <rFont val="Calibri"/>
        <family val="2"/>
        <scheme val="minor"/>
      </rPr>
      <t>70 µL into ROW 1, 50 µL into ROW 2, 150 µL into ROW 3</t>
    </r>
  </si>
  <si>
    <t>Calculate the needed dilutions of the sample with the following formula</t>
  </si>
  <si>
    <t>H2O [µL]</t>
  </si>
  <si>
    <t>Sample [µL]</t>
  </si>
  <si>
    <t>normally we targetd cell number 16500</t>
  </si>
  <si>
    <t>Remove the 125 µL recovery agent/oil (pink)</t>
  </si>
  <si>
    <t xml:space="preserve">    cDNA Primers</t>
  </si>
  <si>
    <t>Toalseq B/Cellplexing: feature cDNA primers 3</t>
  </si>
  <si>
    <t>Special cleanup resulting in two samples: cDNA GEX, hash</t>
  </si>
  <si>
    <t>Do the cleanup by adding 60µL SPRI select reagent. Transfer 120µl supernatant into a new tube.</t>
  </si>
  <si>
    <t>GEX</t>
  </si>
  <si>
    <t>Hash</t>
  </si>
  <si>
    <t xml:space="preserve">Wash the bead pellet twice with ethanol </t>
  </si>
  <si>
    <t>add 105µL beads to the transferred supernatant (120µL)</t>
  </si>
  <si>
    <t>Elute in 40.5µL EB and incubate for 2 min</t>
  </si>
  <si>
    <t>Incubate 5 min</t>
  </si>
  <si>
    <t xml:space="preserve">recover 40µL </t>
  </si>
  <si>
    <t xml:space="preserve">Wash twice with ethanol </t>
  </si>
  <si>
    <t>proceed with 3'GEX Library construction</t>
  </si>
  <si>
    <t>proceed with Cell Mutiplexing library construction</t>
  </si>
  <si>
    <t>Cell Mutiplexing Library Construction</t>
  </si>
  <si>
    <t>Mix the following reaction</t>
  </si>
  <si>
    <t>Kapa HIFI</t>
  </si>
  <si>
    <t>Totalseq A</t>
  </si>
  <si>
    <t>normally use this</t>
  </si>
  <si>
    <t>Sample</t>
  </si>
  <si>
    <t>/</t>
  </si>
  <si>
    <t>Totalseq B</t>
  </si>
  <si>
    <t>NT SetA</t>
  </si>
  <si>
    <t>Cellplexing</t>
  </si>
  <si>
    <t>NN SetA</t>
  </si>
  <si>
    <t>98°C/2 min</t>
  </si>
  <si>
    <t>10 cycles</t>
  </si>
  <si>
    <t>72°C/ 5 min</t>
  </si>
  <si>
    <r>
      <t xml:space="preserve">Do the 1.2X cleanup by adding </t>
    </r>
    <r>
      <rPr>
        <b/>
        <sz val="11"/>
        <color theme="1"/>
        <rFont val="Calibri"/>
        <family val="2"/>
        <scheme val="minor"/>
      </rPr>
      <t xml:space="preserve">60 µL </t>
    </r>
    <r>
      <rPr>
        <sz val="11"/>
        <color theme="1"/>
        <rFont val="Calibri"/>
        <family val="2"/>
        <scheme val="minor"/>
      </rPr>
      <t>beads; elute in 20.5 µL; recover 20 µl</t>
    </r>
  </si>
  <si>
    <t>BSF_LP_CH_000008</t>
  </si>
  <si>
    <t>Checklist 10X  3’ Multiplexing</t>
  </si>
  <si>
    <t>Carina Suete</t>
  </si>
  <si>
    <t>sample_name</t>
  </si>
  <si>
    <t>Checklist 10X  3’ANTIBODY CAPTURE</t>
  </si>
  <si>
    <t>THIS IS DIFFERENT FROM MULTIPLEXING TOTALSEQ A</t>
  </si>
  <si>
    <t>BSF_LP_CH_000022</t>
  </si>
  <si>
    <t>Checklist 10X  3’ Antibody Capture</t>
  </si>
  <si>
    <t>lib_conc_ng_ul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</si>
</sst>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 cells/µl&quot;"/>
    <numFmt numFmtId="165" formatCode="#\ \µ\l"/>
    <numFmt numFmtId="166" formatCode="#.0\ \µ\l"/>
    <numFmt numFmtId="167" formatCode="#,###&quot; cells/µL&quot;"/>
    <numFmt numFmtId="168" formatCode="#\ \µ\L"/>
    <numFmt numFmtId="169" formatCode="0.0"/>
  </numFmts>
  <fonts count="78"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Helvetica Neue"/>
      <family val="2"/>
    </font>
    <font>
      <i/>
      <sz val="12"/>
      <color theme="1"/>
      <name val="Calibri"/>
      <family val="2"/>
      <scheme val="minor"/>
    </font>
    <font>
      <sz val="11"/>
      <color rgb="FF000000"/>
      <name val="Calibri"/>
      <family val="2"/>
      <scheme val="minor"/>
    </font>
    <font>
      <b/>
      <sz val="11"/>
      <color rgb="FF000000"/>
      <name val="Calibri"/>
      <family val="2"/>
      <scheme val="minor"/>
    </font>
    <font>
      <sz val="11"/>
      <color rgb="FF000000"/>
      <name val="Calibri"/>
      <family val="2"/>
    </font>
    <font>
      <sz val="14"/>
      <color rgb="FF000000"/>
      <name val="Arial"/>
      <family val="2"/>
    </font>
    <font>
      <sz val="14"/>
      <color theme="0"/>
      <name val="Arial"/>
      <family val="2"/>
    </font>
    <font>
      <b/>
      <sz val="14"/>
      <color theme="0"/>
      <name val="Arial"/>
      <family val="2"/>
    </font>
    <font>
      <sz val="11"/>
      <color theme="0"/>
      <name val="Arial"/>
      <family val="2"/>
    </font>
    <font>
      <sz val="10"/>
      <color rgb="FF000000"/>
      <name val="Calibri"/>
      <family val="2"/>
      <scheme val="minor"/>
    </font>
    <font>
      <sz val="10"/>
      <color theme="1"/>
      <name val="Arial"/>
      <family val="2"/>
    </font>
    <font>
      <sz val="10"/>
      <color rgb="FF0071D9"/>
      <name val="Calibri"/>
      <family val="2"/>
      <scheme val="minor"/>
    </font>
    <font>
      <b/>
      <i/>
      <sz val="10"/>
      <color rgb="FF0071D9"/>
      <name val="Calibri"/>
      <family val="2"/>
      <scheme val="minor"/>
    </font>
    <font>
      <sz val="10"/>
      <color theme="1"/>
      <name val="Calibri"/>
      <family val="2"/>
      <scheme val="minor"/>
    </font>
    <font>
      <i/>
      <sz val="10"/>
      <color rgb="FF000000"/>
      <name val="Calibri"/>
      <family val="2"/>
      <scheme val="minor"/>
    </font>
    <font>
      <b/>
      <sz val="10"/>
      <color rgb="FF000000"/>
      <name val="Calibri"/>
      <family val="2"/>
      <scheme val="minor"/>
    </font>
    <font>
      <sz val="10"/>
      <color rgb="FF000000"/>
      <name val="Calibri"/>
      <family val="2"/>
      <scheme val="minor"/>
    </font>
    <font>
      <sz val="12"/>
      <color theme="1"/>
      <name val="Calibri"/>
      <family val="2"/>
      <scheme val="minor"/>
    </font>
    <font>
      <sz val="10"/>
      <name val="Calibri"/>
      <family val="2"/>
      <scheme val="minor"/>
    </font>
    <font>
      <b/>
      <sz val="10"/>
      <color theme="1"/>
      <name val="Calibri"/>
      <family val="2"/>
      <scheme val="minor"/>
    </font>
    <font>
      <b/>
      <sz val="12"/>
      <color rgb="FF0071D9"/>
      <name val="Arial"/>
      <family val="2"/>
    </font>
    <font>
      <b/>
      <sz val="10"/>
      <color theme="0"/>
      <name val="Arial"/>
      <family val="2"/>
    </font>
    <font>
      <b/>
      <sz val="10"/>
      <color theme="0"/>
      <name val="Calibri"/>
      <family val="2"/>
      <scheme val="minor"/>
    </font>
    <font>
      <sz val="8"/>
      <color theme="0"/>
      <name val="Calibri"/>
      <family val="2"/>
      <scheme val="minor"/>
    </font>
    <font>
      <sz val="8"/>
      <color theme="0"/>
      <name val="Arial"/>
      <family val="2"/>
    </font>
    <font>
      <b/>
      <sz val="10"/>
      <color theme="1" tint="0.249977111117893"/>
      <name val="Calibri"/>
      <family val="2"/>
      <scheme val="minor"/>
    </font>
    <font>
      <sz val="10"/>
      <color rgb="FF000000"/>
      <name val="Arial"/>
      <family val="2"/>
    </font>
    <font>
      <b/>
      <sz val="12"/>
      <color rgb="FF0071D9"/>
      <name val="Calibri"/>
      <family val="2"/>
      <scheme val="minor"/>
    </font>
    <font>
      <sz val="10"/>
      <color rgb="FFFF0000"/>
      <name val="Calibri"/>
      <family val="2"/>
      <scheme val="minor"/>
    </font>
    <font>
      <sz val="18"/>
      <color theme="1"/>
      <name val="Calibri"/>
      <family val="2"/>
      <scheme val="minor"/>
    </font>
    <font>
      <b/>
      <sz val="10"/>
      <color theme="2"/>
      <name val="Arial (Body)"/>
    </font>
    <font>
      <b/>
      <sz val="12"/>
      <color theme="1"/>
      <name val="Calibri"/>
      <family val="2"/>
      <scheme val="minor"/>
    </font>
    <font>
      <b/>
      <sz val="12"/>
      <color rgb="FFFF0000"/>
      <name val="Calibri"/>
      <family val="2"/>
      <scheme val="minor"/>
    </font>
    <font>
      <b/>
      <sz val="10"/>
      <color rgb="FFFF0000"/>
      <name val="Calibri"/>
      <family val="2"/>
      <scheme val="minor"/>
    </font>
    <font>
      <b/>
      <sz val="12"/>
      <name val="Calibri"/>
      <family val="2"/>
      <scheme val="minor"/>
    </font>
    <font>
      <sz val="12"/>
      <color rgb="FF000000"/>
      <name val="Calibri"/>
      <family val="2"/>
      <scheme val="minor"/>
    </font>
    <font>
      <sz val="12"/>
      <color rgb="FFFF0000"/>
      <name val="Calibri"/>
      <family val="2"/>
      <scheme val="minor"/>
    </font>
    <font>
      <sz val="16"/>
      <color theme="1"/>
      <name val="Calibri"/>
      <family val="2"/>
      <scheme val="minor"/>
    </font>
    <font>
      <sz val="12"/>
      <color theme="1"/>
      <name val="Arial"/>
      <family val="2"/>
    </font>
    <font>
      <vertAlign val="superscript"/>
      <sz val="12"/>
      <color theme="1"/>
      <name val="Arial"/>
      <family val="2"/>
    </font>
    <font>
      <b/>
      <sz val="12"/>
      <color theme="1"/>
      <name val="Arial"/>
      <family val="2"/>
    </font>
    <font>
      <sz val="8"/>
      <color rgb="FFFF0000"/>
      <name val="Calibri"/>
      <family val="2"/>
      <scheme val="minor"/>
    </font>
    <font>
      <vertAlign val="superscript"/>
      <sz val="11"/>
      <color theme="1"/>
      <name val="Arial"/>
      <family val="2"/>
    </font>
    <font>
      <sz val="11"/>
      <name val="Calibri"/>
      <family val="2"/>
      <scheme val="minor"/>
    </font>
    <font>
      <sz val="9"/>
      <color rgb="FFFF0000"/>
      <name val="Calibri"/>
      <family val="2"/>
      <scheme val="minor"/>
    </font>
    <font>
      <sz val="10"/>
      <color theme="1"/>
      <name val="Calibri (Body)"/>
    </font>
    <font>
      <b/>
      <sz val="12"/>
      <color theme="1"/>
      <name val="Calibri (Body)"/>
    </font>
    <font>
      <sz val="12"/>
      <color theme="1"/>
      <name val="Calibri (Body)"/>
    </font>
    <font>
      <sz val="12"/>
      <color rgb="FFFF0000"/>
      <name val="Calibri (Body)"/>
    </font>
    <font>
      <sz val="12"/>
      <name val="Calibri (Body)"/>
    </font>
    <font>
      <sz val="12"/>
      <name val="Calibri"/>
      <family val="2"/>
      <scheme val="minor"/>
    </font>
    <font>
      <sz val="8"/>
      <color theme="1"/>
      <name val="Calibri"/>
      <family val="2"/>
      <scheme val="minor"/>
    </font>
    <font>
      <sz val="9"/>
      <color theme="1"/>
      <name val="Calibri"/>
      <family val="2"/>
      <scheme val="minor"/>
    </font>
    <font>
      <b/>
      <sz val="9"/>
      <color theme="1"/>
      <name val="Calibri"/>
      <family val="2"/>
      <scheme val="minor"/>
    </font>
    <font>
      <b/>
      <sz val="16"/>
      <color theme="1"/>
      <name val="Calibri"/>
      <family val="2"/>
      <scheme val="minor"/>
    </font>
    <font>
      <sz val="12"/>
      <color theme="2" tint="-0.249977111117893"/>
      <name val="Calibri"/>
      <family val="2"/>
      <scheme val="minor"/>
    </font>
    <font>
      <sz val="11"/>
      <color theme="2" tint="-0.249977111117893"/>
      <name val="Calibri"/>
      <family val="2"/>
      <scheme val="minor"/>
    </font>
    <font>
      <i/>
      <sz val="12"/>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153057"/>
        <bgColor indexed="64"/>
      </patternFill>
    </fill>
    <fill>
      <patternFill patternType="solid">
        <fgColor theme="0" tint="-0.34998626667073579"/>
        <bgColor indexed="64"/>
      </patternFill>
    </fill>
    <fill>
      <patternFill patternType="solid">
        <fgColor theme="1" tint="0.34998626667073579"/>
        <bgColor rgb="FFEFEFEF"/>
      </patternFill>
    </fill>
    <fill>
      <patternFill patternType="solid">
        <fgColor rgb="FF153057"/>
        <bgColor rgb="FF000000"/>
      </patternFill>
    </fill>
    <fill>
      <patternFill patternType="solid">
        <fgColor theme="7"/>
        <bgColor rgb="FFEFEFEF"/>
      </patternFill>
    </fill>
    <fill>
      <patternFill patternType="solid">
        <fgColor rgb="FFE6EBF6"/>
        <bgColor rgb="FFFFFFFF"/>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B3C2E3"/>
        <bgColor rgb="FFE0F7FA"/>
      </patternFill>
    </fill>
    <fill>
      <patternFill patternType="solid">
        <fgColor theme="7" tint="0.59999389629810485"/>
        <bgColor indexed="64"/>
      </patternFill>
    </fill>
    <fill>
      <patternFill patternType="solid">
        <fgColor rgb="FFB3C2E3"/>
        <bgColor indexed="64"/>
      </patternFill>
    </fill>
    <fill>
      <patternFill patternType="solid">
        <fgColor theme="1" tint="0.34998626667073579"/>
        <bgColor indexed="64"/>
      </patternFill>
    </fill>
    <fill>
      <patternFill patternType="solid">
        <fgColor theme="2" tint="-4.9989318521683403E-2"/>
        <bgColor indexed="64"/>
      </patternFill>
    </fill>
    <fill>
      <patternFill patternType="solid">
        <fgColor rgb="FFFFABAB"/>
        <bgColor indexed="64"/>
      </patternFill>
    </fill>
    <fill>
      <patternFill patternType="solid">
        <fgColor rgb="FF00B0F0"/>
        <bgColor indexed="64"/>
      </patternFill>
    </fill>
    <fill>
      <patternFill patternType="solid">
        <fgColor rgb="FF92D050"/>
        <bgColor indexed="64"/>
      </patternFill>
    </fill>
    <fill>
      <patternFill patternType="solid">
        <fgColor rgb="FFCCCCFF"/>
        <bgColor indexed="64"/>
      </patternFill>
    </fill>
    <fill>
      <patternFill patternType="solid">
        <fgColor theme="9" tint="0.59999389629810485"/>
        <bgColor indexed="64"/>
      </patternFill>
    </fill>
    <fill>
      <patternFill patternType="solid">
        <fgColor theme="5" tint="0.59999389629810485"/>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1" tint="0.34998626667073579"/>
      </bottom>
      <diagonal/>
    </border>
    <border>
      <left style="medium">
        <color theme="1" tint="0.34998626667073579"/>
      </left>
      <right/>
      <top style="medium">
        <color theme="1" tint="0.34998626667073579"/>
      </top>
      <bottom style="thin">
        <color indexed="64"/>
      </bottom>
      <diagonal/>
    </border>
    <border>
      <left style="thin">
        <color theme="0"/>
      </left>
      <right/>
      <top style="medium">
        <color theme="1" tint="0.34998626667073579"/>
      </top>
      <bottom style="thin">
        <color indexed="64"/>
      </bottom>
      <diagonal/>
    </border>
    <border>
      <left/>
      <right style="thin">
        <color theme="0"/>
      </right>
      <top style="medium">
        <color theme="1" tint="0.34998626667073579"/>
      </top>
      <bottom style="thin">
        <color indexed="64"/>
      </bottom>
      <diagonal/>
    </border>
    <border>
      <left/>
      <right/>
      <top style="medium">
        <color theme="1" tint="0.34998626667073579"/>
      </top>
      <bottom style="thin">
        <color indexed="64"/>
      </bottom>
      <diagonal/>
    </border>
    <border>
      <left/>
      <right style="medium">
        <color theme="1" tint="0.34998626667073579"/>
      </right>
      <top style="medium">
        <color theme="1" tint="0.34998626667073579"/>
      </top>
      <bottom style="thin">
        <color indexed="64"/>
      </bottom>
      <diagonal/>
    </border>
    <border>
      <left style="medium">
        <color theme="1" tint="0.34998626667073579"/>
      </left>
      <right style="medium">
        <color theme="1" tint="0.34998626667073579"/>
      </right>
      <top style="medium">
        <color theme="1" tint="0.34998626667073579"/>
      </top>
      <bottom style="thin">
        <color indexed="64"/>
      </bottom>
      <diagonal/>
    </border>
    <border>
      <left style="medium">
        <color theme="1" tint="0.34998626667073579"/>
      </left>
      <right/>
      <top/>
      <bottom/>
      <diagonal/>
    </border>
    <border>
      <left style="thin">
        <color theme="1" tint="0.34998626667073579"/>
      </left>
      <right/>
      <top/>
      <bottom/>
      <diagonal/>
    </border>
    <border>
      <left/>
      <right style="thin">
        <color theme="1" tint="0.34998626667073579"/>
      </right>
      <top/>
      <bottom/>
      <diagonal/>
    </border>
    <border>
      <left/>
      <right style="medium">
        <color theme="1" tint="0.34998626667073579"/>
      </right>
      <top/>
      <bottom/>
      <diagonal/>
    </border>
    <border>
      <left style="medium">
        <color theme="1" tint="0.34998626667073579"/>
      </left>
      <right style="medium">
        <color theme="1" tint="0.34998626667073579"/>
      </right>
      <top/>
      <bottom/>
      <diagonal/>
    </border>
    <border>
      <left style="medium">
        <color theme="1" tint="0.34998626667073579"/>
      </left>
      <right/>
      <top/>
      <bottom style="medium">
        <color theme="1" tint="0.34998626667073579"/>
      </bottom>
      <diagonal/>
    </border>
    <border>
      <left/>
      <right style="thin">
        <color theme="1" tint="0.34998626667073579"/>
      </right>
      <top/>
      <bottom style="medium">
        <color theme="1" tint="0.34998626667073579"/>
      </bottom>
      <diagonal/>
    </border>
    <border>
      <left/>
      <right style="medium">
        <color theme="1" tint="0.34998626667073579"/>
      </right>
      <top/>
      <bottom style="medium">
        <color theme="1" tint="0.34998626667073579"/>
      </bottom>
      <diagonal/>
    </border>
    <border>
      <left style="medium">
        <color theme="1" tint="0.34998626667073579"/>
      </left>
      <right style="medium">
        <color theme="1" tint="0.34998626667073579"/>
      </right>
      <top/>
      <bottom style="medium">
        <color theme="1"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medium">
        <color rgb="FFFF0000"/>
      </left>
      <right style="medium">
        <color rgb="FFFF0000"/>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indexed="64"/>
      </left>
      <right/>
      <top style="thin">
        <color indexed="64"/>
      </top>
      <bottom style="medium">
        <color rgb="FFFF0000"/>
      </bottom>
      <diagonal/>
    </border>
    <border>
      <left/>
      <right style="thin">
        <color indexed="64"/>
      </right>
      <top style="thin">
        <color indexed="64"/>
      </top>
      <bottom style="medium">
        <color rgb="FFFF0000"/>
      </bottom>
      <diagonal/>
    </border>
    <border>
      <left style="medium">
        <color rgb="FFFF0000"/>
      </left>
      <right/>
      <top style="medium">
        <color rgb="FFFF0000"/>
      </top>
      <bottom style="medium">
        <color rgb="FFFF0000"/>
      </bottom>
      <diagonal/>
    </border>
    <border>
      <left/>
      <right style="thin">
        <color rgb="FFFF0000"/>
      </right>
      <top style="medium">
        <color rgb="FFFF0000"/>
      </top>
      <bottom style="medium">
        <color rgb="FFFF0000"/>
      </bottom>
      <diagonal/>
    </border>
    <border>
      <left style="thin">
        <color rgb="FFFF0000"/>
      </left>
      <right style="thin">
        <color rgb="FFFF0000"/>
      </right>
      <top style="medium">
        <color rgb="FFFF0000"/>
      </top>
      <bottom style="medium">
        <color rgb="FFFF0000"/>
      </bottom>
      <diagonal/>
    </border>
    <border>
      <left style="thin">
        <color rgb="FFFF0000"/>
      </left>
      <right style="medium">
        <color rgb="FFFF0000"/>
      </right>
      <top style="medium">
        <color rgb="FFFF0000"/>
      </top>
      <bottom style="medium">
        <color rgb="FFFF0000"/>
      </bottom>
      <diagonal/>
    </border>
    <border>
      <left style="medium">
        <color rgb="FFFF0000"/>
      </left>
      <right/>
      <top style="medium">
        <color indexed="64"/>
      </top>
      <bottom style="medium">
        <color rgb="FFFF0000"/>
      </bottom>
      <diagonal/>
    </border>
    <border>
      <left/>
      <right/>
      <top style="medium">
        <color indexed="64"/>
      </top>
      <bottom style="medium">
        <color rgb="FFFF0000"/>
      </bottom>
      <diagonal/>
    </border>
    <border>
      <left/>
      <right style="medium">
        <color rgb="FFFF0000"/>
      </right>
      <top style="medium">
        <color indexed="64"/>
      </top>
      <bottom style="medium">
        <color rgb="FFFF0000"/>
      </bottom>
      <diagonal/>
    </border>
    <border>
      <left/>
      <right/>
      <top style="medium">
        <color rgb="FFFF0000"/>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45">
    <xf numFmtId="0" fontId="0" fillId="0" borderId="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6" applyNumberFormat="0" applyAlignment="0" applyProtection="0"/>
    <xf numFmtId="0" fontId="13" fillId="6" borderId="7" applyNumberFormat="0" applyAlignment="0" applyProtection="0"/>
    <xf numFmtId="0" fontId="14" fillId="6" borderId="6" applyNumberFormat="0" applyAlignment="0" applyProtection="0"/>
    <xf numFmtId="0" fontId="15" fillId="0" borderId="8" applyNumberFormat="0" applyFill="0" applyAlignment="0" applyProtection="0"/>
    <xf numFmtId="0" fontId="16" fillId="7" borderId="9" applyNumberFormat="0" applyAlignment="0" applyProtection="0"/>
    <xf numFmtId="0" fontId="17" fillId="0" borderId="0" applyNumberFormat="0" applyFill="0" applyBorder="0" applyAlignment="0" applyProtection="0"/>
    <xf numFmtId="0" fontId="4" fillId="8" borderId="10" applyNumberFormat="0" applyFont="0" applyAlignment="0" applyProtection="0"/>
    <xf numFmtId="0" fontId="18" fillId="0" borderId="0" applyNumberFormat="0" applyFill="0" applyBorder="0" applyAlignment="0" applyProtection="0"/>
    <xf numFmtId="0" fontId="3" fillId="0" borderId="11"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0" fillId="0" borderId="0" applyNumberFormat="0" applyFill="0" applyBorder="0" applyProtection="0">
      <alignment vertical="top" wrapText="1"/>
    </xf>
    <xf numFmtId="0" fontId="24" fillId="0" borderId="0"/>
    <xf numFmtId="0" fontId="29" fillId="0" borderId="0"/>
  </cellStyleXfs>
  <cellXfs count="429">
    <xf numFmtId="0" fontId="0" fillId="0" borderId="0" xfId="0"/>
    <xf numFmtId="0" fontId="0" fillId="0" borderId="1" xfId="0" applyBorder="1"/>
    <xf numFmtId="0" fontId="23" fillId="0" borderId="1" xfId="0" applyFont="1" applyBorder="1" applyAlignment="1">
      <alignment horizontal="center" vertical="center" wrapText="1"/>
    </xf>
    <xf numFmtId="0" fontId="0" fillId="0" borderId="0" xfId="0" applyAlignment="1">
      <alignment horizontal="center"/>
    </xf>
    <xf numFmtId="2" fontId="0" fillId="0" borderId="0" xfId="0" applyNumberFormat="1" applyAlignment="1">
      <alignment horizontal="center"/>
    </xf>
    <xf numFmtId="0" fontId="0" fillId="33" borderId="0" xfId="0" applyFill="1" applyAlignment="1">
      <alignment horizontal="center"/>
    </xf>
    <xf numFmtId="0" fontId="29" fillId="35" borderId="0" xfId="44" applyFill="1"/>
    <xf numFmtId="0" fontId="25" fillId="33" borderId="0" xfId="43" applyFont="1" applyFill="1" applyAlignment="1">
      <alignment horizontal="center" vertical="center"/>
    </xf>
    <xf numFmtId="0" fontId="26" fillId="33" borderId="0" xfId="43" applyFont="1" applyFill="1" applyAlignment="1">
      <alignment horizontal="left" vertical="center"/>
    </xf>
    <xf numFmtId="0" fontId="33" fillId="35" borderId="0" xfId="44" applyFont="1" applyFill="1" applyAlignment="1">
      <alignment horizontal="center" vertical="center" wrapText="1"/>
    </xf>
    <xf numFmtId="0" fontId="31" fillId="35" borderId="0" xfId="44" applyFont="1" applyFill="1" applyAlignment="1">
      <alignment horizontal="center" vertical="center"/>
    </xf>
    <xf numFmtId="0" fontId="31" fillId="35" borderId="0" xfId="44" applyFont="1" applyFill="1" applyAlignment="1">
      <alignment vertical="center"/>
    </xf>
    <xf numFmtId="0" fontId="33" fillId="35" borderId="0" xfId="44" applyFont="1" applyFill="1" applyAlignment="1">
      <alignment horizontal="center" vertical="center"/>
    </xf>
    <xf numFmtId="49" fontId="35" fillId="33" borderId="0" xfId="44" applyNumberFormat="1" applyFont="1" applyFill="1" applyAlignment="1">
      <alignment horizontal="right" vertical="center" indent="1"/>
    </xf>
    <xf numFmtId="0" fontId="37" fillId="35" borderId="0" xfId="44" applyFont="1" applyFill="1" applyAlignment="1">
      <alignment horizontal="center" vertical="center" wrapText="1"/>
    </xf>
    <xf numFmtId="0" fontId="29" fillId="35" borderId="0" xfId="44" applyFill="1" applyAlignment="1">
      <alignment vertical="center"/>
    </xf>
    <xf numFmtId="49" fontId="35" fillId="33" borderId="0" xfId="44" applyNumberFormat="1" applyFont="1" applyFill="1" applyAlignment="1">
      <alignment horizontal="right" vertical="top" indent="1"/>
    </xf>
    <xf numFmtId="0" fontId="39" fillId="33" borderId="0" xfId="44" applyFont="1" applyFill="1" applyAlignment="1">
      <alignment horizontal="left"/>
    </xf>
    <xf numFmtId="0" fontId="39" fillId="33" borderId="0" xfId="44" applyFont="1" applyFill="1" applyAlignment="1">
      <alignment horizontal="center" vertical="center" wrapText="1"/>
    </xf>
    <xf numFmtId="0" fontId="41" fillId="36" borderId="13" xfId="44" applyFont="1" applyFill="1" applyBorder="1" applyAlignment="1">
      <alignment horizontal="center" vertical="center"/>
    </xf>
    <xf numFmtId="0" fontId="42" fillId="37" borderId="14" xfId="44" applyFont="1" applyFill="1" applyBorder="1" applyAlignment="1">
      <alignment horizontal="center" vertical="center" wrapText="1"/>
    </xf>
    <xf numFmtId="0" fontId="41" fillId="34" borderId="15" xfId="44" applyFont="1" applyFill="1" applyBorder="1" applyAlignment="1">
      <alignment horizontal="center" vertical="center" wrapText="1"/>
    </xf>
    <xf numFmtId="0" fontId="41" fillId="36" borderId="14" xfId="44" applyFont="1" applyFill="1" applyBorder="1" applyAlignment="1">
      <alignment horizontal="center" vertical="center" wrapText="1"/>
    </xf>
    <xf numFmtId="0" fontId="42" fillId="36" borderId="16" xfId="44" applyFont="1" applyFill="1" applyBorder="1" applyAlignment="1">
      <alignment horizontal="center" vertical="center" wrapText="1"/>
    </xf>
    <xf numFmtId="0" fontId="41" fillId="36" borderId="16" xfId="44" applyFont="1" applyFill="1" applyBorder="1" applyAlignment="1">
      <alignment horizontal="center" vertical="center" wrapText="1"/>
    </xf>
    <xf numFmtId="0" fontId="41" fillId="38" borderId="16" xfId="44" applyFont="1" applyFill="1" applyBorder="1" applyAlignment="1">
      <alignment horizontal="center" vertical="center" wrapText="1"/>
    </xf>
    <xf numFmtId="0" fontId="41" fillId="36" borderId="17" xfId="44" applyFont="1" applyFill="1" applyBorder="1" applyAlignment="1">
      <alignment horizontal="center" vertical="center" wrapText="1"/>
    </xf>
    <xf numFmtId="0" fontId="45" fillId="0" borderId="18" xfId="44" applyFont="1" applyBorder="1" applyAlignment="1">
      <alignment horizontal="center" vertical="center" wrapText="1"/>
    </xf>
    <xf numFmtId="3" fontId="39" fillId="33" borderId="19" xfId="44" applyNumberFormat="1" applyFont="1" applyFill="1" applyBorder="1" applyAlignment="1">
      <alignment horizontal="center"/>
    </xf>
    <xf numFmtId="164" fontId="36" fillId="39" borderId="20" xfId="44" applyNumberFormat="1" applyFont="1" applyFill="1" applyBorder="1" applyAlignment="1" applyProtection="1">
      <alignment horizontal="center" vertical="center"/>
      <protection locked="0"/>
    </xf>
    <xf numFmtId="165" fontId="33" fillId="39" borderId="21" xfId="44" applyNumberFormat="1" applyFont="1" applyFill="1" applyBorder="1" applyAlignment="1" applyProtection="1">
      <alignment horizontal="center"/>
      <protection locked="0"/>
    </xf>
    <xf numFmtId="3" fontId="33" fillId="33" borderId="0" xfId="44" applyNumberFormat="1" applyFont="1" applyFill="1" applyAlignment="1">
      <alignment horizontal="center"/>
    </xf>
    <xf numFmtId="9" fontId="33" fillId="33" borderId="0" xfId="44" applyNumberFormat="1" applyFont="1" applyFill="1" applyAlignment="1">
      <alignment horizontal="center"/>
    </xf>
    <xf numFmtId="166" fontId="39" fillId="40" borderId="0" xfId="44" applyNumberFormat="1" applyFont="1" applyFill="1" applyAlignment="1">
      <alignment horizontal="center"/>
    </xf>
    <xf numFmtId="3" fontId="33" fillId="33" borderId="22" xfId="44" applyNumberFormat="1" applyFont="1" applyFill="1" applyBorder="1" applyAlignment="1">
      <alignment horizontal="center"/>
    </xf>
    <xf numFmtId="3" fontId="33" fillId="0" borderId="23" xfId="44" applyNumberFormat="1" applyFont="1" applyBorder="1" applyAlignment="1">
      <alignment horizontal="center"/>
    </xf>
    <xf numFmtId="3" fontId="39" fillId="41" borderId="19" xfId="44" applyNumberFormat="1" applyFont="1" applyFill="1" applyBorder="1" applyAlignment="1">
      <alignment horizontal="center"/>
    </xf>
    <xf numFmtId="164" fontId="36" fillId="42" borderId="20" xfId="44" applyNumberFormat="1" applyFont="1" applyFill="1" applyBorder="1" applyAlignment="1" applyProtection="1">
      <alignment horizontal="center" vertical="center"/>
      <protection locked="0"/>
    </xf>
    <xf numFmtId="165" fontId="33" fillId="42" borderId="21" xfId="44" applyNumberFormat="1" applyFont="1" applyFill="1" applyBorder="1" applyAlignment="1" applyProtection="1">
      <alignment horizontal="center"/>
      <protection locked="0"/>
    </xf>
    <xf numFmtId="3" fontId="33" fillId="41" borderId="0" xfId="44" applyNumberFormat="1" applyFont="1" applyFill="1" applyAlignment="1">
      <alignment horizontal="center"/>
    </xf>
    <xf numFmtId="9" fontId="33" fillId="41" borderId="0" xfId="44" applyNumberFormat="1" applyFont="1" applyFill="1" applyAlignment="1">
      <alignment horizontal="center"/>
    </xf>
    <xf numFmtId="166" fontId="39" fillId="43" borderId="0" xfId="44" applyNumberFormat="1" applyFont="1" applyFill="1" applyAlignment="1">
      <alignment horizontal="center"/>
    </xf>
    <xf numFmtId="3" fontId="33" fillId="41" borderId="22" xfId="44" applyNumberFormat="1" applyFont="1" applyFill="1" applyBorder="1" applyAlignment="1">
      <alignment horizontal="center"/>
    </xf>
    <xf numFmtId="166" fontId="35" fillId="40" borderId="0" xfId="44" applyNumberFormat="1" applyFont="1" applyFill="1" applyAlignment="1">
      <alignment horizontal="center"/>
    </xf>
    <xf numFmtId="3" fontId="39" fillId="41" borderId="24" xfId="44" applyNumberFormat="1" applyFont="1" applyFill="1" applyBorder="1" applyAlignment="1">
      <alignment horizontal="center"/>
    </xf>
    <xf numFmtId="164" fontId="46" fillId="44" borderId="12" xfId="44" applyNumberFormat="1" applyFont="1" applyFill="1" applyBorder="1" applyAlignment="1" applyProtection="1">
      <alignment horizontal="center" vertical="center"/>
      <protection locked="0"/>
    </xf>
    <xf numFmtId="165" fontId="30" fillId="44" borderId="25" xfId="44" applyNumberFormat="1" applyFont="1" applyFill="1" applyBorder="1" applyAlignment="1" applyProtection="1">
      <alignment horizontal="center"/>
      <protection locked="0"/>
    </xf>
    <xf numFmtId="3" fontId="33" fillId="41" borderId="12" xfId="44" applyNumberFormat="1" applyFont="1" applyFill="1" applyBorder="1" applyAlignment="1">
      <alignment horizontal="center"/>
    </xf>
    <xf numFmtId="9" fontId="33" fillId="41" borderId="12" xfId="44" applyNumberFormat="1" applyFont="1" applyFill="1" applyBorder="1" applyAlignment="1">
      <alignment horizontal="center"/>
    </xf>
    <xf numFmtId="166" fontId="39" fillId="43" borderId="12" xfId="44" applyNumberFormat="1" applyFont="1" applyFill="1" applyBorder="1" applyAlignment="1">
      <alignment horizontal="center"/>
    </xf>
    <xf numFmtId="3" fontId="33" fillId="41" borderId="26" xfId="44" applyNumberFormat="1" applyFont="1" applyFill="1" applyBorder="1" applyAlignment="1">
      <alignment horizontal="center"/>
    </xf>
    <xf numFmtId="3" fontId="33" fillId="0" borderId="27" xfId="44" applyNumberFormat="1" applyFont="1" applyBorder="1" applyAlignment="1">
      <alignment horizontal="center"/>
    </xf>
    <xf numFmtId="0" fontId="29" fillId="33" borderId="0" xfId="44" applyFill="1" applyAlignment="1">
      <alignment horizontal="left"/>
    </xf>
    <xf numFmtId="0" fontId="36" fillId="35" borderId="0" xfId="44" applyFont="1" applyFill="1"/>
    <xf numFmtId="0" fontId="47" fillId="33" borderId="0" xfId="44" applyFont="1" applyFill="1" applyAlignment="1">
      <alignment horizontal="left"/>
    </xf>
    <xf numFmtId="0" fontId="42" fillId="36" borderId="28" xfId="44" applyFont="1" applyFill="1" applyBorder="1" applyAlignment="1">
      <alignment horizontal="center" vertical="center" wrapText="1"/>
    </xf>
    <xf numFmtId="0" fontId="42" fillId="36" borderId="29" xfId="44" applyFont="1" applyFill="1" applyBorder="1" applyAlignment="1">
      <alignment horizontal="center" vertical="center" wrapText="1"/>
    </xf>
    <xf numFmtId="0" fontId="42" fillId="36" borderId="30" xfId="44" applyFont="1" applyFill="1" applyBorder="1" applyAlignment="1">
      <alignment horizontal="center" vertical="center" wrapText="1"/>
    </xf>
    <xf numFmtId="0" fontId="49" fillId="33" borderId="31" xfId="44" applyFont="1" applyFill="1" applyBorder="1" applyAlignment="1">
      <alignment horizontal="center" vertical="center"/>
    </xf>
    <xf numFmtId="3" fontId="49" fillId="33" borderId="32" xfId="44" applyNumberFormat="1" applyFont="1" applyFill="1" applyBorder="1" applyAlignment="1">
      <alignment horizontal="center" vertical="center"/>
    </xf>
    <xf numFmtId="3" fontId="49" fillId="33" borderId="33" xfId="44" applyNumberFormat="1" applyFont="1" applyFill="1" applyBorder="1" applyAlignment="1">
      <alignment horizontal="center" vertical="center"/>
    </xf>
    <xf numFmtId="0" fontId="29" fillId="33" borderId="0" xfId="44" applyFill="1"/>
    <xf numFmtId="167" fontId="46" fillId="33" borderId="0" xfId="44" applyNumberFormat="1" applyFont="1" applyFill="1" applyAlignment="1">
      <alignment horizontal="center" vertical="center"/>
    </xf>
    <xf numFmtId="168" fontId="30" fillId="33" borderId="0" xfId="44" applyNumberFormat="1" applyFont="1" applyFill="1" applyAlignment="1">
      <alignment horizontal="center"/>
    </xf>
    <xf numFmtId="0" fontId="33" fillId="33" borderId="0" xfId="44" applyFont="1" applyFill="1" applyAlignment="1">
      <alignment horizontal="center"/>
    </xf>
    <xf numFmtId="0" fontId="50" fillId="45" borderId="28" xfId="44" applyFont="1" applyFill="1" applyBorder="1" applyAlignment="1">
      <alignment horizontal="center" vertical="center"/>
    </xf>
    <xf numFmtId="0" fontId="50" fillId="45" borderId="29" xfId="44" applyFont="1" applyFill="1" applyBorder="1" applyAlignment="1">
      <alignment horizontal="center" vertical="center"/>
    </xf>
    <xf numFmtId="167" fontId="50" fillId="45" borderId="29" xfId="44" applyNumberFormat="1" applyFont="1" applyFill="1" applyBorder="1" applyAlignment="1">
      <alignment horizontal="center" vertical="center"/>
    </xf>
    <xf numFmtId="168" fontId="50" fillId="45" borderId="30" xfId="44" applyNumberFormat="1" applyFont="1" applyFill="1" applyBorder="1" applyAlignment="1">
      <alignment horizontal="center" vertical="center"/>
    </xf>
    <xf numFmtId="0" fontId="33" fillId="33" borderId="0" xfId="44" applyFont="1" applyFill="1" applyAlignment="1">
      <alignment wrapText="1"/>
    </xf>
    <xf numFmtId="0" fontId="36" fillId="33" borderId="34" xfId="44" applyFont="1" applyFill="1" applyBorder="1" applyAlignment="1">
      <alignment horizontal="center" vertical="center" wrapText="1"/>
    </xf>
    <xf numFmtId="0" fontId="36" fillId="33" borderId="0" xfId="44" applyFont="1" applyFill="1" applyAlignment="1">
      <alignment horizontal="center" vertical="center"/>
    </xf>
    <xf numFmtId="168" fontId="30" fillId="33" borderId="0" xfId="44" applyNumberFormat="1" applyFont="1" applyFill="1" applyAlignment="1">
      <alignment horizontal="center" vertical="center"/>
    </xf>
    <xf numFmtId="0" fontId="33" fillId="33" borderId="35" xfId="44" applyFont="1" applyFill="1" applyBorder="1" applyAlignment="1">
      <alignment horizontal="center" vertical="center" wrapText="1"/>
    </xf>
    <xf numFmtId="0" fontId="36" fillId="46" borderId="34" xfId="44" applyFont="1" applyFill="1" applyBorder="1" applyAlignment="1">
      <alignment horizontal="center" vertical="center" wrapText="1"/>
    </xf>
    <xf numFmtId="0" fontId="36" fillId="46" borderId="0" xfId="44" applyFont="1" applyFill="1" applyAlignment="1">
      <alignment horizontal="center" vertical="center"/>
    </xf>
    <xf numFmtId="168" fontId="30" fillId="46" borderId="0" xfId="44" applyNumberFormat="1" applyFont="1" applyFill="1" applyAlignment="1">
      <alignment horizontal="center" vertical="center"/>
    </xf>
    <xf numFmtId="0" fontId="33" fillId="46" borderId="35" xfId="44" applyFont="1" applyFill="1" applyBorder="1" applyAlignment="1">
      <alignment horizontal="center" vertical="center" wrapText="1"/>
    </xf>
    <xf numFmtId="0" fontId="29" fillId="33" borderId="0" xfId="44" applyFill="1" applyAlignment="1">
      <alignment horizontal="center" vertical="center"/>
    </xf>
    <xf numFmtId="0" fontId="29" fillId="46" borderId="0" xfId="44" applyFill="1" applyAlignment="1">
      <alignment horizontal="center" vertical="center"/>
    </xf>
    <xf numFmtId="0" fontId="29" fillId="33" borderId="34" xfId="44" applyFill="1" applyBorder="1" applyAlignment="1">
      <alignment horizontal="center" vertical="center" wrapText="1"/>
    </xf>
    <xf numFmtId="0" fontId="33" fillId="33" borderId="0" xfId="44" applyFont="1" applyFill="1" applyAlignment="1">
      <alignment horizontal="center" vertical="center"/>
    </xf>
    <xf numFmtId="0" fontId="29" fillId="46" borderId="34" xfId="44" applyFill="1" applyBorder="1" applyAlignment="1">
      <alignment horizontal="center" vertical="center" wrapText="1"/>
    </xf>
    <xf numFmtId="167" fontId="46" fillId="46" borderId="0" xfId="44" applyNumberFormat="1" applyFont="1" applyFill="1" applyAlignment="1">
      <alignment horizontal="center" vertical="center"/>
    </xf>
    <xf numFmtId="0" fontId="29" fillId="33" borderId="31" xfId="44" applyFill="1" applyBorder="1" applyAlignment="1">
      <alignment horizontal="center" vertical="center" wrapText="1"/>
    </xf>
    <xf numFmtId="0" fontId="29" fillId="33" borderId="32" xfId="44" applyFill="1" applyBorder="1" applyAlignment="1">
      <alignment horizontal="center" vertical="center"/>
    </xf>
    <xf numFmtId="0" fontId="33" fillId="33" borderId="33" xfId="44" applyFont="1" applyFill="1" applyBorder="1" applyAlignment="1">
      <alignment horizontal="center" vertical="center" wrapText="1"/>
    </xf>
    <xf numFmtId="0" fontId="33" fillId="35" borderId="0" xfId="44" applyFont="1" applyFill="1" applyAlignment="1">
      <alignment horizontal="center"/>
    </xf>
    <xf numFmtId="9" fontId="33" fillId="35" borderId="0" xfId="44" applyNumberFormat="1" applyFont="1" applyFill="1" applyAlignment="1">
      <alignment horizontal="center"/>
    </xf>
    <xf numFmtId="0" fontId="22" fillId="0" borderId="1" xfId="0" applyFont="1" applyBorder="1" applyAlignment="1">
      <alignment horizontal="center" vertical="center" wrapText="1"/>
    </xf>
    <xf numFmtId="0" fontId="37" fillId="0" borderId="0" xfId="0" applyFont="1"/>
    <xf numFmtId="0" fontId="51" fillId="0" borderId="0" xfId="0" applyFont="1"/>
    <xf numFmtId="0" fontId="37" fillId="0" borderId="0" xfId="0" applyFont="1" applyAlignment="1">
      <alignment horizontal="center" vertical="center"/>
    </xf>
    <xf numFmtId="0" fontId="37" fillId="0" borderId="1" xfId="0" applyFont="1" applyBorder="1" applyAlignment="1">
      <alignment horizontal="left" vertical="center"/>
    </xf>
    <xf numFmtId="0" fontId="37" fillId="47" borderId="1" xfId="0" applyFont="1" applyFill="1" applyBorder="1" applyAlignment="1">
      <alignment horizontal="center" vertical="center"/>
    </xf>
    <xf numFmtId="0" fontId="37" fillId="0" borderId="0" xfId="0" applyFont="1" applyAlignment="1">
      <alignment horizontal="right" vertical="center"/>
    </xf>
    <xf numFmtId="0" fontId="33" fillId="47" borderId="1" xfId="0" applyFont="1" applyFill="1" applyBorder="1" applyAlignment="1">
      <alignment horizontal="center" vertical="center"/>
    </xf>
    <xf numFmtId="0" fontId="37" fillId="0" borderId="1" xfId="0" applyFont="1" applyBorder="1" applyAlignment="1">
      <alignment horizontal="center" vertical="center"/>
    </xf>
    <xf numFmtId="0" fontId="37" fillId="0" borderId="38" xfId="0" applyFont="1" applyBorder="1" applyAlignment="1">
      <alignment horizontal="center" vertical="center"/>
    </xf>
    <xf numFmtId="0" fontId="37" fillId="0" borderId="0" xfId="0" applyFont="1" applyAlignment="1">
      <alignment wrapText="1"/>
    </xf>
    <xf numFmtId="0" fontId="37" fillId="47" borderId="40" xfId="0" applyFont="1" applyFill="1" applyBorder="1"/>
    <xf numFmtId="0" fontId="37" fillId="0" borderId="0" xfId="0" applyFont="1" applyAlignment="1">
      <alignment horizontal="left"/>
    </xf>
    <xf numFmtId="0" fontId="55" fillId="0" borderId="0" xfId="0" applyFont="1" applyAlignment="1">
      <alignment horizontal="center" vertical="center"/>
    </xf>
    <xf numFmtId="0" fontId="37" fillId="0" borderId="44" xfId="0" applyFont="1" applyBorder="1" applyAlignment="1">
      <alignment horizontal="left"/>
    </xf>
    <xf numFmtId="0" fontId="37" fillId="0" borderId="0" xfId="0" applyFont="1" applyAlignment="1">
      <alignment vertical="center"/>
    </xf>
    <xf numFmtId="0" fontId="37" fillId="0" borderId="1" xfId="0" applyFont="1" applyBorder="1" applyAlignment="1">
      <alignment horizontal="center" vertical="center" wrapText="1"/>
    </xf>
    <xf numFmtId="0" fontId="37" fillId="0" borderId="36" xfId="0" applyFont="1" applyBorder="1"/>
    <xf numFmtId="0" fontId="3" fillId="0" borderId="38" xfId="0" applyFont="1" applyBorder="1" applyAlignment="1">
      <alignment horizontal="center" vertical="center" wrapText="1"/>
    </xf>
    <xf numFmtId="0" fontId="37" fillId="0" borderId="45" xfId="0" applyFont="1" applyBorder="1" applyAlignment="1">
      <alignment horizontal="center" vertical="center"/>
    </xf>
    <xf numFmtId="0" fontId="37" fillId="0" borderId="46" xfId="0" applyFont="1" applyBorder="1"/>
    <xf numFmtId="0" fontId="37" fillId="0" borderId="47" xfId="0" applyFont="1" applyBorder="1" applyAlignment="1">
      <alignment horizontal="center" vertical="center"/>
    </xf>
    <xf numFmtId="0" fontId="37" fillId="0" borderId="47" xfId="0" applyFont="1" applyBorder="1" applyAlignment="1">
      <alignment horizontal="left" vertical="center"/>
    </xf>
    <xf numFmtId="0" fontId="37" fillId="0" borderId="39" xfId="0" applyFont="1" applyBorder="1" applyAlignment="1">
      <alignment vertical="center"/>
    </xf>
    <xf numFmtId="0" fontId="37" fillId="0" borderId="48" xfId="0" applyFont="1" applyBorder="1" applyAlignment="1">
      <alignment horizontal="center" vertical="center"/>
    </xf>
    <xf numFmtId="0" fontId="37" fillId="0" borderId="40" xfId="0" applyFont="1" applyBorder="1" applyAlignment="1">
      <alignment horizontal="left" vertical="center"/>
    </xf>
    <xf numFmtId="0" fontId="21" fillId="0" borderId="0" xfId="0" applyFont="1" applyAlignment="1">
      <alignment vertical="center"/>
    </xf>
    <xf numFmtId="0" fontId="56" fillId="0" borderId="0" xfId="0" applyFont="1" applyAlignment="1">
      <alignment vertical="center"/>
    </xf>
    <xf numFmtId="0" fontId="0" fillId="0" borderId="0" xfId="0" applyAlignment="1">
      <alignment vertical="center"/>
    </xf>
    <xf numFmtId="0" fontId="37" fillId="0" borderId="53" xfId="0" applyFont="1" applyBorder="1" applyAlignment="1">
      <alignment horizontal="left"/>
    </xf>
    <xf numFmtId="0" fontId="37" fillId="0" borderId="44" xfId="0" applyFont="1" applyBorder="1" applyAlignment="1">
      <alignment horizontal="left" vertical="center"/>
    </xf>
    <xf numFmtId="0" fontId="56" fillId="0" borderId="0" xfId="0" applyFont="1"/>
    <xf numFmtId="0" fontId="33" fillId="0" borderId="1" xfId="0" applyFont="1" applyBorder="1" applyAlignment="1">
      <alignment horizontal="center" vertical="center" wrapText="1"/>
    </xf>
    <xf numFmtId="0" fontId="0" fillId="0" borderId="0" xfId="0" applyAlignment="1">
      <alignment horizontal="center" vertical="center"/>
    </xf>
    <xf numFmtId="0" fontId="37" fillId="0" borderId="50" xfId="0" applyFont="1" applyBorder="1" applyAlignment="1">
      <alignment horizontal="center" vertical="center"/>
    </xf>
    <xf numFmtId="0" fontId="37" fillId="0" borderId="40" xfId="0" applyFont="1" applyBorder="1" applyAlignment="1">
      <alignment horizontal="center" vertical="center"/>
    </xf>
    <xf numFmtId="0" fontId="37" fillId="0" borderId="0" xfId="0" applyFont="1" applyAlignment="1">
      <alignment horizontal="left" vertical="center"/>
    </xf>
    <xf numFmtId="0" fontId="21" fillId="0" borderId="0" xfId="0" applyFont="1" applyAlignment="1">
      <alignment horizontal="center" vertical="center"/>
    </xf>
    <xf numFmtId="0" fontId="21" fillId="0" borderId="1" xfId="0" applyFont="1" applyBorder="1" applyAlignment="1">
      <alignment horizontal="center" vertical="center"/>
    </xf>
    <xf numFmtId="0" fontId="0" fillId="0" borderId="40" xfId="0" applyBorder="1" applyAlignment="1">
      <alignment horizontal="center" vertical="center"/>
    </xf>
    <xf numFmtId="0" fontId="37" fillId="47" borderId="0" xfId="0" applyFont="1" applyFill="1"/>
    <xf numFmtId="0" fontId="17" fillId="0" borderId="0" xfId="0" applyFont="1" applyAlignment="1">
      <alignment vertical="center"/>
    </xf>
    <xf numFmtId="0" fontId="37" fillId="0" borderId="44" xfId="0" applyFont="1" applyBorder="1"/>
    <xf numFmtId="0" fontId="37" fillId="0" borderId="0" xfId="0" applyFont="1" applyAlignment="1">
      <alignment horizontal="center"/>
    </xf>
    <xf numFmtId="0" fontId="51" fillId="0" borderId="0" xfId="0" applyFont="1" applyAlignment="1">
      <alignment horizontal="center"/>
    </xf>
    <xf numFmtId="0" fontId="51" fillId="0" borderId="0" xfId="0" applyFont="1" applyAlignment="1">
      <alignment horizontal="right"/>
    </xf>
    <xf numFmtId="0" fontId="55" fillId="0" borderId="1" xfId="0" applyFont="1" applyBorder="1" applyAlignment="1">
      <alignment horizontal="center" vertical="center"/>
    </xf>
    <xf numFmtId="0" fontId="21"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53" fillId="0" borderId="0" xfId="0" applyFont="1" applyAlignment="1">
      <alignment wrapText="1"/>
    </xf>
    <xf numFmtId="0" fontId="33" fillId="0" borderId="0" xfId="0" applyFont="1" applyAlignment="1">
      <alignment wrapText="1"/>
    </xf>
    <xf numFmtId="0" fontId="37" fillId="0" borderId="49" xfId="0" applyFont="1" applyBorder="1"/>
    <xf numFmtId="0" fontId="3" fillId="0" borderId="50" xfId="0" applyFont="1" applyBorder="1" applyAlignment="1">
      <alignment horizontal="center" vertical="center" wrapText="1"/>
    </xf>
    <xf numFmtId="0" fontId="0" fillId="0" borderId="40" xfId="0" applyBorder="1"/>
    <xf numFmtId="0" fontId="0" fillId="0" borderId="47" xfId="0" applyBorder="1" applyAlignment="1">
      <alignment vertical="center"/>
    </xf>
    <xf numFmtId="0" fontId="37" fillId="0" borderId="1" xfId="0" applyFont="1" applyBorder="1" applyAlignment="1">
      <alignment vertical="center" wrapText="1"/>
    </xf>
    <xf numFmtId="0" fontId="33" fillId="0" borderId="1" xfId="0" applyFont="1" applyBorder="1" applyAlignment="1">
      <alignment vertical="center" wrapText="1"/>
    </xf>
    <xf numFmtId="0" fontId="0" fillId="0" borderId="1" xfId="0" applyBorder="1" applyAlignment="1">
      <alignment vertical="center" wrapText="1"/>
    </xf>
    <xf numFmtId="0" fontId="58" fillId="0" borderId="0" xfId="0" applyFont="1"/>
    <xf numFmtId="0" fontId="0" fillId="0" borderId="47" xfId="0" applyBorder="1" applyAlignment="1">
      <alignment vertical="center" wrapText="1"/>
    </xf>
    <xf numFmtId="0" fontId="33" fillId="0" borderId="47" xfId="0" applyFont="1" applyBorder="1" applyAlignment="1">
      <alignment vertical="center" wrapText="1"/>
    </xf>
    <xf numFmtId="0" fontId="0" fillId="0" borderId="40" xfId="0" applyBorder="1" applyAlignment="1">
      <alignment wrapText="1"/>
    </xf>
    <xf numFmtId="0" fontId="0" fillId="0" borderId="40" xfId="0" applyBorder="1" applyAlignment="1">
      <alignment vertical="center" wrapText="1"/>
    </xf>
    <xf numFmtId="0" fontId="39" fillId="0" borderId="32" xfId="0" applyFont="1" applyBorder="1" applyAlignment="1">
      <alignment horizontal="center" vertical="center" wrapText="1"/>
    </xf>
    <xf numFmtId="0" fontId="0" fillId="0" borderId="0" xfId="0" applyAlignment="1">
      <alignment vertical="center" wrapText="1"/>
    </xf>
    <xf numFmtId="0" fontId="0" fillId="0" borderId="34" xfId="0" applyBorder="1" applyAlignment="1">
      <alignment vertical="center"/>
    </xf>
    <xf numFmtId="0" fontId="0" fillId="0" borderId="1" xfId="0" applyBorder="1" applyAlignment="1">
      <alignment wrapText="1"/>
    </xf>
    <xf numFmtId="0" fontId="0" fillId="0" borderId="44" xfId="0" applyBorder="1"/>
    <xf numFmtId="0" fontId="17" fillId="0" borderId="0" xfId="0" applyFont="1"/>
    <xf numFmtId="0" fontId="37" fillId="0" borderId="36" xfId="0" applyFont="1" applyBorder="1" applyAlignment="1">
      <alignment horizontal="center" vertical="center" wrapText="1"/>
    </xf>
    <xf numFmtId="0" fontId="57" fillId="0" borderId="0" xfId="0" applyFont="1" applyAlignment="1">
      <alignment horizontal="center" vertical="center"/>
    </xf>
    <xf numFmtId="0" fontId="51" fillId="0" borderId="0" xfId="0" applyFont="1" applyAlignment="1">
      <alignment horizontal="center" vertical="center"/>
    </xf>
    <xf numFmtId="0" fontId="33" fillId="0" borderId="36" xfId="0" applyFont="1" applyBorder="1" applyAlignment="1">
      <alignment horizontal="center" vertical="center" wrapText="1"/>
    </xf>
    <xf numFmtId="0" fontId="63" fillId="0" borderId="0" xfId="0" applyFont="1"/>
    <xf numFmtId="0" fontId="37" fillId="47" borderId="1" xfId="0" applyFont="1" applyFill="1" applyBorder="1"/>
    <xf numFmtId="0" fontId="63" fillId="0" borderId="0" xfId="0" applyFont="1" applyAlignment="1">
      <alignment vertical="center"/>
    </xf>
    <xf numFmtId="0" fontId="64" fillId="0" borderId="47" xfId="0" applyFont="1" applyBorder="1" applyAlignment="1">
      <alignment vertical="center" wrapText="1"/>
    </xf>
    <xf numFmtId="0" fontId="2" fillId="0" borderId="0" xfId="0" applyFont="1" applyAlignment="1">
      <alignment vertical="center"/>
    </xf>
    <xf numFmtId="0" fontId="0" fillId="0" borderId="47" xfId="0" applyBorder="1" applyAlignment="1">
      <alignment horizontal="center" vertical="center" wrapText="1"/>
    </xf>
    <xf numFmtId="0" fontId="65" fillId="0" borderId="47" xfId="0" applyFont="1" applyBorder="1" applyAlignment="1">
      <alignment vertical="center" wrapText="1"/>
    </xf>
    <xf numFmtId="0" fontId="33" fillId="0" borderId="40" xfId="0" applyFont="1" applyBorder="1" applyAlignment="1">
      <alignment wrapText="1"/>
    </xf>
    <xf numFmtId="0" fontId="39" fillId="0" borderId="38" xfId="0" applyFont="1" applyBorder="1" applyAlignment="1">
      <alignment horizontal="center" vertical="center" wrapText="1"/>
    </xf>
    <xf numFmtId="0" fontId="2" fillId="0" borderId="0" xfId="0" applyFont="1"/>
    <xf numFmtId="0" fontId="67" fillId="0" borderId="0" xfId="0" applyFont="1" applyAlignment="1">
      <alignment vertical="center"/>
    </xf>
    <xf numFmtId="0" fontId="33" fillId="0" borderId="40" xfId="0" applyFont="1" applyBorder="1" applyAlignment="1">
      <alignment horizontal="center" vertical="center" wrapText="1"/>
    </xf>
    <xf numFmtId="0" fontId="33" fillId="0" borderId="47" xfId="0" applyFont="1" applyBorder="1" applyAlignment="1">
      <alignment vertical="center"/>
    </xf>
    <xf numFmtId="0" fontId="3" fillId="0" borderId="1" xfId="0" applyFont="1" applyBorder="1" applyAlignment="1">
      <alignment horizontal="center" vertical="center" wrapText="1"/>
    </xf>
    <xf numFmtId="0" fontId="3" fillId="0" borderId="47" xfId="0" applyFont="1" applyBorder="1" applyAlignment="1">
      <alignment horizontal="center" vertical="center" wrapText="1"/>
    </xf>
    <xf numFmtId="0" fontId="0" fillId="0" borderId="1" xfId="0" applyBorder="1" applyAlignment="1">
      <alignment horizontal="center"/>
    </xf>
    <xf numFmtId="169" fontId="0" fillId="0" borderId="0" xfId="0" applyNumberFormat="1" applyAlignment="1">
      <alignment horizontal="center" vertic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left" vertical="center"/>
    </xf>
    <xf numFmtId="0" fontId="1" fillId="47" borderId="1" xfId="0" applyFont="1" applyFill="1" applyBorder="1" applyAlignment="1">
      <alignment horizontal="center" vertic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lignment wrapText="1"/>
    </xf>
    <xf numFmtId="0" fontId="1" fillId="47" borderId="40" xfId="0" applyFont="1" applyFill="1" applyBorder="1"/>
    <xf numFmtId="0" fontId="1" fillId="0" borderId="0" xfId="0" applyFont="1" applyAlignment="1">
      <alignment horizontal="left"/>
    </xf>
    <xf numFmtId="0" fontId="1" fillId="0" borderId="44" xfId="0" applyFont="1" applyBorder="1" applyAlignment="1">
      <alignment horizontal="left"/>
    </xf>
    <xf numFmtId="0" fontId="1" fillId="0" borderId="0" xfId="0" applyFont="1" applyAlignment="1">
      <alignment vertical="center"/>
    </xf>
    <xf numFmtId="0" fontId="1" fillId="0" borderId="0" xfId="0" applyFont="1" applyAlignment="1">
      <alignment horizontal="center" vertical="center" wrapText="1"/>
    </xf>
    <xf numFmtId="0" fontId="1" fillId="0" borderId="55" xfId="0" applyFont="1" applyBorder="1"/>
    <xf numFmtId="0" fontId="51" fillId="0" borderId="45" xfId="0" applyFont="1" applyBorder="1" applyAlignment="1">
      <alignment horizontal="center" vertical="center" wrapText="1"/>
    </xf>
    <xf numFmtId="0" fontId="1" fillId="0" borderId="38" xfId="0" applyFont="1" applyBorder="1" applyAlignment="1">
      <alignment horizontal="center" vertical="center"/>
    </xf>
    <xf numFmtId="0" fontId="1" fillId="0" borderId="1" xfId="0" applyFont="1" applyBorder="1" applyAlignment="1">
      <alignment horizontal="center" vertical="center"/>
    </xf>
    <xf numFmtId="0" fontId="1" fillId="0" borderId="56" xfId="0" applyFont="1" applyBorder="1"/>
    <xf numFmtId="0" fontId="39" fillId="0" borderId="39" xfId="0" applyFont="1" applyBorder="1" applyAlignment="1">
      <alignment horizontal="center" vertical="center" wrapText="1"/>
    </xf>
    <xf numFmtId="0" fontId="1" fillId="0" borderId="45" xfId="0" applyFont="1" applyBorder="1" applyAlignment="1">
      <alignment horizontal="center" vertical="center"/>
    </xf>
    <xf numFmtId="0" fontId="51" fillId="0" borderId="39" xfId="0" applyFont="1" applyBorder="1" applyAlignment="1">
      <alignment horizontal="center" vertical="center" wrapText="1"/>
    </xf>
    <xf numFmtId="0" fontId="1" fillId="0" borderId="46" xfId="0" applyFont="1" applyBorder="1"/>
    <xf numFmtId="0" fontId="51" fillId="0" borderId="32" xfId="0" applyFont="1" applyBorder="1" applyAlignment="1">
      <alignment horizontal="center" vertical="center"/>
    </xf>
    <xf numFmtId="0" fontId="1" fillId="0" borderId="47" xfId="0" applyFont="1" applyBorder="1" applyAlignment="1">
      <alignment horizontal="center" vertical="center"/>
    </xf>
    <xf numFmtId="0" fontId="1" fillId="0" borderId="47" xfId="0" applyFont="1" applyBorder="1" applyAlignment="1">
      <alignment horizontal="left" vertical="center"/>
    </xf>
    <xf numFmtId="0" fontId="1" fillId="0" borderId="39" xfId="0" applyFont="1" applyBorder="1" applyAlignment="1">
      <alignment vertical="center"/>
    </xf>
    <xf numFmtId="0" fontId="1" fillId="0" borderId="48" xfId="0" applyFont="1" applyBorder="1" applyAlignment="1">
      <alignment horizontal="center" vertical="center"/>
    </xf>
    <xf numFmtId="0" fontId="1" fillId="0" borderId="40" xfId="0" applyFont="1" applyBorder="1" applyAlignment="1">
      <alignment horizontal="left" vertical="center"/>
    </xf>
    <xf numFmtId="0" fontId="1" fillId="0" borderId="32" xfId="0" applyFont="1" applyBorder="1" applyAlignment="1">
      <alignment vertical="center"/>
    </xf>
    <xf numFmtId="0" fontId="33" fillId="0" borderId="47" xfId="0" applyFont="1" applyBorder="1" applyAlignment="1">
      <alignment horizontal="center" vertical="center"/>
    </xf>
    <xf numFmtId="0" fontId="0" fillId="0" borderId="47" xfId="0" applyBorder="1" applyAlignment="1">
      <alignment horizontal="center" vertical="center"/>
    </xf>
    <xf numFmtId="0" fontId="1" fillId="0" borderId="40" xfId="0" applyFont="1" applyBorder="1"/>
    <xf numFmtId="0" fontId="1" fillId="0" borderId="40" xfId="0" applyFont="1" applyBorder="1" applyAlignment="1">
      <alignment horizontal="center" vertical="center"/>
    </xf>
    <xf numFmtId="0" fontId="1" fillId="0" borderId="1" xfId="0" applyFont="1" applyBorder="1"/>
    <xf numFmtId="0" fontId="1" fillId="0" borderId="53" xfId="0" applyFont="1" applyBorder="1" applyAlignment="1">
      <alignment horizontal="left"/>
    </xf>
    <xf numFmtId="0" fontId="1" fillId="0" borderId="44" xfId="0" applyFont="1" applyBorder="1" applyAlignment="1">
      <alignment horizontal="left" vertical="center"/>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0" borderId="50" xfId="0" applyFont="1" applyBorder="1" applyAlignment="1">
      <alignment horizontal="center" vertical="center"/>
    </xf>
    <xf numFmtId="0" fontId="1" fillId="0" borderId="0" xfId="0" applyFont="1" applyAlignment="1">
      <alignment horizontal="left" vertical="center"/>
    </xf>
    <xf numFmtId="0" fontId="1" fillId="0" borderId="38" xfId="0" applyFont="1" applyBorder="1" applyAlignment="1">
      <alignment horizontal="right"/>
    </xf>
    <xf numFmtId="0" fontId="39" fillId="0" borderId="50" xfId="0" applyFont="1" applyBorder="1" applyAlignment="1">
      <alignment horizontal="center" vertical="center" wrapText="1"/>
    </xf>
    <xf numFmtId="0" fontId="1" fillId="0" borderId="50" xfId="0" applyFont="1" applyBorder="1" applyAlignment="1">
      <alignment horizontal="right"/>
    </xf>
    <xf numFmtId="0" fontId="1" fillId="0" borderId="47" xfId="0" applyFont="1" applyBorder="1"/>
    <xf numFmtId="0" fontId="1" fillId="0" borderId="57" xfId="0" applyFont="1" applyBorder="1" applyAlignment="1">
      <alignment vertical="center"/>
    </xf>
    <xf numFmtId="0" fontId="1" fillId="47" borderId="0" xfId="0" applyFont="1" applyFill="1"/>
    <xf numFmtId="0" fontId="0" fillId="0" borderId="36" xfId="0" applyBorder="1"/>
    <xf numFmtId="0" fontId="0" fillId="0" borderId="49" xfId="0" applyBorder="1"/>
    <xf numFmtId="0" fontId="1" fillId="0" borderId="44" xfId="0" applyFont="1" applyBorder="1"/>
    <xf numFmtId="0" fontId="1" fillId="0" borderId="0" xfId="0" applyFont="1" applyAlignment="1">
      <alignment horizontal="center"/>
    </xf>
    <xf numFmtId="0" fontId="21" fillId="0" borderId="0" xfId="0" applyFont="1"/>
    <xf numFmtId="0" fontId="21" fillId="0" borderId="1" xfId="0" applyFont="1" applyBorder="1"/>
    <xf numFmtId="0" fontId="1" fillId="47" borderId="56" xfId="0" applyFont="1" applyFill="1" applyBorder="1" applyAlignment="1">
      <alignment vertical="center"/>
    </xf>
    <xf numFmtId="0" fontId="1" fillId="47" borderId="55" xfId="0" applyFont="1" applyFill="1" applyBorder="1" applyAlignment="1">
      <alignment horizontal="center" vertical="center"/>
    </xf>
    <xf numFmtId="0" fontId="52" fillId="0" borderId="58" xfId="0" applyFont="1" applyBorder="1" applyAlignment="1">
      <alignment horizontal="left"/>
    </xf>
    <xf numFmtId="0" fontId="1" fillId="47" borderId="59" xfId="0" applyFont="1" applyFill="1" applyBorder="1" applyAlignment="1">
      <alignment horizontal="center" vertical="center"/>
    </xf>
    <xf numFmtId="0" fontId="71" fillId="0" borderId="1" xfId="0" applyFont="1" applyBorder="1" applyAlignment="1">
      <alignment horizontal="center" vertical="center" wrapText="1"/>
    </xf>
    <xf numFmtId="0" fontId="1" fillId="0" borderId="36" xfId="0" applyFont="1" applyBorder="1"/>
    <xf numFmtId="0" fontId="3" fillId="0" borderId="32" xfId="0" applyFont="1" applyBorder="1" applyAlignment="1">
      <alignment horizontal="center" vertical="center"/>
    </xf>
    <xf numFmtId="2" fontId="1" fillId="0" borderId="40" xfId="0" applyNumberFormat="1" applyFont="1" applyBorder="1" applyAlignment="1">
      <alignment horizontal="center"/>
    </xf>
    <xf numFmtId="2" fontId="1" fillId="0" borderId="1" xfId="0" applyNumberFormat="1" applyFont="1" applyBorder="1" applyAlignment="1">
      <alignment horizontal="center"/>
    </xf>
    <xf numFmtId="0" fontId="0" fillId="0" borderId="0" xfId="0" applyAlignment="1">
      <alignment vertical="center" wrapText="1" shrinkToFit="1"/>
    </xf>
    <xf numFmtId="0" fontId="0" fillId="0" borderId="39" xfId="0" applyBorder="1" applyAlignment="1">
      <alignment vertical="center"/>
    </xf>
    <xf numFmtId="0" fontId="72" fillId="0" borderId="1" xfId="0" applyFont="1" applyBorder="1" applyAlignment="1">
      <alignment horizontal="center" vertical="center" wrapText="1"/>
    </xf>
    <xf numFmtId="0" fontId="33" fillId="0" borderId="0" xfId="0" applyFont="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48" fillId="0" borderId="0" xfId="0" applyFont="1" applyAlignment="1">
      <alignment vertical="center"/>
    </xf>
    <xf numFmtId="0" fontId="56" fillId="0" borderId="63" xfId="0" applyFont="1" applyBorder="1" applyAlignment="1">
      <alignment horizontal="center" vertical="center"/>
    </xf>
    <xf numFmtId="0" fontId="56" fillId="0" borderId="64" xfId="0" applyFont="1" applyBorder="1" applyAlignment="1">
      <alignment horizontal="center" vertical="center"/>
    </xf>
    <xf numFmtId="0" fontId="56" fillId="0" borderId="65" xfId="0" applyFont="1" applyBorder="1" applyAlignment="1">
      <alignment horizontal="left" vertical="center"/>
    </xf>
    <xf numFmtId="0" fontId="1" fillId="0" borderId="2" xfId="0" applyFont="1" applyBorder="1" applyAlignment="1">
      <alignment horizontal="center" vertical="center" wrapText="1"/>
    </xf>
    <xf numFmtId="0" fontId="75" fillId="0" borderId="70" xfId="0" applyFont="1" applyBorder="1"/>
    <xf numFmtId="0" fontId="76" fillId="0" borderId="70" xfId="0" applyFont="1" applyBorder="1"/>
    <xf numFmtId="0" fontId="75" fillId="0" borderId="0" xfId="0" applyFont="1"/>
    <xf numFmtId="0" fontId="63" fillId="0" borderId="1" xfId="0" applyFont="1" applyBorder="1" applyAlignment="1">
      <alignment horizontal="center" vertical="center"/>
    </xf>
    <xf numFmtId="0" fontId="72" fillId="0" borderId="47" xfId="0" applyFont="1" applyBorder="1" applyAlignment="1">
      <alignment horizontal="center" vertical="center" wrapText="1"/>
    </xf>
    <xf numFmtId="0" fontId="77" fillId="0" borderId="1" xfId="0" applyFont="1" applyBorder="1" applyAlignment="1">
      <alignment horizontal="center" vertical="center"/>
    </xf>
    <xf numFmtId="0" fontId="58" fillId="0" borderId="36" xfId="0" applyFont="1" applyBorder="1" applyAlignment="1">
      <alignment horizontal="center" vertical="center" wrapText="1"/>
    </xf>
    <xf numFmtId="0" fontId="58" fillId="0" borderId="37" xfId="0" applyFont="1" applyBorder="1" applyAlignment="1">
      <alignment horizontal="center" vertical="center" wrapText="1"/>
    </xf>
    <xf numFmtId="0" fontId="58" fillId="0" borderId="38" xfId="0" applyFont="1" applyBorder="1" applyAlignment="1">
      <alignment horizontal="center" vertical="center" wrapText="1"/>
    </xf>
    <xf numFmtId="14" fontId="58" fillId="0" borderId="36" xfId="0" applyNumberFormat="1" applyFont="1" applyBorder="1" applyAlignment="1">
      <alignment horizontal="center" vertical="center" wrapText="1"/>
    </xf>
    <xf numFmtId="1" fontId="58" fillId="0" borderId="36" xfId="0" applyNumberFormat="1" applyFont="1" applyBorder="1" applyAlignment="1">
      <alignment horizontal="center" vertical="center" wrapText="1"/>
    </xf>
    <xf numFmtId="1" fontId="58" fillId="0" borderId="37" xfId="0" applyNumberFormat="1" applyFont="1" applyBorder="1" applyAlignment="1">
      <alignment horizontal="center" vertical="center" wrapText="1"/>
    </xf>
    <xf numFmtId="1" fontId="58" fillId="0" borderId="38" xfId="0" applyNumberFormat="1" applyFont="1" applyBorder="1" applyAlignment="1">
      <alignment horizontal="center" vertical="center" wrapText="1"/>
    </xf>
    <xf numFmtId="0" fontId="58" fillId="0" borderId="1" xfId="0" applyFont="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58" fillId="0" borderId="1" xfId="0" applyFont="1" applyBorder="1" applyAlignment="1">
      <alignment horizontal="center" vertical="center"/>
    </xf>
    <xf numFmtId="0" fontId="0" fillId="0" borderId="2" xfId="0" applyBorder="1" applyAlignment="1">
      <alignment horizontal="center" vertical="center"/>
    </xf>
    <xf numFmtId="0" fontId="0" fillId="0" borderId="54" xfId="0" applyBorder="1" applyAlignment="1">
      <alignment horizontal="center" vertical="center"/>
    </xf>
    <xf numFmtId="0" fontId="0" fillId="0" borderId="40" xfId="0" applyBorder="1" applyAlignment="1">
      <alignment horizontal="center" vertical="center"/>
    </xf>
    <xf numFmtId="0" fontId="57" fillId="50" borderId="41" xfId="0" applyFont="1" applyFill="1" applyBorder="1" applyAlignment="1">
      <alignment horizontal="center" vertical="center"/>
    </xf>
    <xf numFmtId="0" fontId="57" fillId="50" borderId="42" xfId="0" applyFont="1" applyFill="1" applyBorder="1" applyAlignment="1">
      <alignment horizontal="center" vertical="center"/>
    </xf>
    <xf numFmtId="0" fontId="57" fillId="50" borderId="43" xfId="0" applyFont="1" applyFill="1" applyBorder="1" applyAlignment="1">
      <alignment horizontal="center" vertical="center"/>
    </xf>
    <xf numFmtId="0" fontId="0" fillId="0" borderId="0" xfId="0" applyAlignment="1">
      <alignment horizontal="left" vertical="center" wrapText="1"/>
    </xf>
    <xf numFmtId="0" fontId="0" fillId="0" borderId="34" xfId="0" applyBorder="1" applyAlignment="1">
      <alignment horizontal="left" vertical="center" wrapText="1"/>
    </xf>
    <xf numFmtId="0" fontId="1" fillId="51" borderId="41" xfId="0" applyFont="1" applyFill="1" applyBorder="1" applyAlignment="1">
      <alignment horizontal="center" vertical="center"/>
    </xf>
    <xf numFmtId="0" fontId="1" fillId="51" borderId="42" xfId="0" applyFont="1" applyFill="1" applyBorder="1" applyAlignment="1">
      <alignment horizontal="center" vertical="center"/>
    </xf>
    <xf numFmtId="0" fontId="1" fillId="51" borderId="43" xfId="0" applyFont="1" applyFill="1" applyBorder="1" applyAlignment="1">
      <alignment horizontal="center" vertical="center"/>
    </xf>
    <xf numFmtId="0" fontId="39" fillId="0" borderId="47" xfId="0" applyFont="1" applyBorder="1" applyAlignment="1">
      <alignment horizontal="center" vertical="center" wrapText="1"/>
    </xf>
    <xf numFmtId="0" fontId="51" fillId="0" borderId="36" xfId="0" applyFont="1" applyBorder="1" applyAlignment="1">
      <alignment horizontal="center" vertical="center"/>
    </xf>
    <xf numFmtId="0" fontId="51" fillId="0" borderId="38" xfId="0" applyFont="1" applyBorder="1" applyAlignment="1">
      <alignment horizontal="center" vertical="center"/>
    </xf>
    <xf numFmtId="0" fontId="39" fillId="0" borderId="49" xfId="0" applyFont="1" applyBorder="1" applyAlignment="1">
      <alignment horizontal="center" vertical="center" wrapText="1"/>
    </xf>
    <xf numFmtId="0" fontId="39" fillId="0" borderId="50" xfId="0" applyFont="1" applyBorder="1" applyAlignment="1">
      <alignment horizontal="center" vertical="center" wrapText="1"/>
    </xf>
    <xf numFmtId="0" fontId="39" fillId="0" borderId="1" xfId="0" applyFont="1" applyBorder="1" applyAlignment="1">
      <alignment horizontal="center" vertical="center" wrapText="1"/>
    </xf>
    <xf numFmtId="0" fontId="51" fillId="49" borderId="41" xfId="0" applyFont="1" applyFill="1" applyBorder="1" applyAlignment="1">
      <alignment horizontal="center" vertical="center"/>
    </xf>
    <xf numFmtId="0" fontId="51" fillId="49" borderId="42" xfId="0" applyFont="1" applyFill="1" applyBorder="1" applyAlignment="1">
      <alignment horizontal="center" vertical="center"/>
    </xf>
    <xf numFmtId="0" fontId="51" fillId="49" borderId="43" xfId="0" applyFont="1" applyFill="1" applyBorder="1" applyAlignment="1">
      <alignment horizontal="center" vertical="center"/>
    </xf>
    <xf numFmtId="0" fontId="51" fillId="0" borderId="1" xfId="0" applyFont="1" applyBorder="1" applyAlignment="1">
      <alignment horizontal="center" vertical="center"/>
    </xf>
    <xf numFmtId="0" fontId="17" fillId="0" borderId="0" xfId="0" applyFont="1" applyAlignment="1">
      <alignment horizontal="center" vertical="center" wrapText="1" shrinkToFit="1"/>
    </xf>
    <xf numFmtId="0" fontId="1" fillId="0" borderId="36" xfId="0" applyFont="1" applyBorder="1" applyAlignment="1">
      <alignment horizontal="center" vertical="center"/>
    </xf>
    <xf numFmtId="0" fontId="1" fillId="0" borderId="38" xfId="0" applyFont="1" applyBorder="1" applyAlignment="1">
      <alignment horizontal="center" vertical="center"/>
    </xf>
    <xf numFmtId="0" fontId="1" fillId="0" borderId="36" xfId="0" applyFont="1" applyBorder="1" applyAlignment="1">
      <alignment horizontal="left" vertical="center"/>
    </xf>
    <xf numFmtId="0" fontId="1" fillId="0" borderId="37" xfId="0" applyFont="1" applyBorder="1" applyAlignment="1">
      <alignment horizontal="left" vertical="center"/>
    </xf>
    <xf numFmtId="0" fontId="1" fillId="0" borderId="38" xfId="0" applyFont="1" applyBorder="1" applyAlignment="1">
      <alignment horizontal="left" vertical="center"/>
    </xf>
    <xf numFmtId="0" fontId="54" fillId="48" borderId="41" xfId="0" applyFont="1" applyFill="1" applyBorder="1" applyAlignment="1">
      <alignment horizontal="center" vertical="center"/>
    </xf>
    <xf numFmtId="0" fontId="54" fillId="48" borderId="42" xfId="0" applyFont="1" applyFill="1" applyBorder="1" applyAlignment="1">
      <alignment horizontal="center" vertical="center"/>
    </xf>
    <xf numFmtId="0" fontId="54" fillId="48" borderId="43" xfId="0" applyFont="1" applyFill="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17" fillId="0" borderId="0" xfId="0" applyFont="1" applyAlignment="1">
      <alignment horizontal="center" vertical="center"/>
    </xf>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1" fillId="47" borderId="1" xfId="0" applyFont="1" applyFill="1" applyBorder="1" applyAlignment="1">
      <alignment horizontal="center" vertical="center" wrapText="1"/>
    </xf>
    <xf numFmtId="0" fontId="1" fillId="47" borderId="1" xfId="0" applyFont="1" applyFill="1" applyBorder="1" applyAlignment="1">
      <alignment horizontal="center" vertical="center"/>
    </xf>
    <xf numFmtId="0" fontId="70" fillId="0" borderId="36" xfId="0" applyFont="1" applyBorder="1" applyAlignment="1">
      <alignment horizontal="left" vertical="center"/>
    </xf>
    <xf numFmtId="0" fontId="56" fillId="0" borderId="37" xfId="0" applyFont="1" applyBorder="1" applyAlignment="1">
      <alignment horizontal="left" vertical="center"/>
    </xf>
    <xf numFmtId="0" fontId="56" fillId="0" borderId="38" xfId="0" applyFont="1" applyBorder="1" applyAlignment="1">
      <alignment horizontal="left" vertical="center"/>
    </xf>
    <xf numFmtId="0" fontId="1" fillId="47" borderId="36" xfId="0" applyFont="1" applyFill="1" applyBorder="1" applyAlignment="1">
      <alignment horizontal="center"/>
    </xf>
    <xf numFmtId="0" fontId="1" fillId="47" borderId="37" xfId="0" applyFont="1" applyFill="1" applyBorder="1" applyAlignment="1">
      <alignment horizontal="center"/>
    </xf>
    <xf numFmtId="0" fontId="1" fillId="47" borderId="38" xfId="0" applyFont="1" applyFill="1" applyBorder="1" applyAlignment="1">
      <alignment horizont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0" xfId="0" applyFont="1" applyAlignment="1">
      <alignment horizontal="center" vertical="center"/>
    </xf>
    <xf numFmtId="0" fontId="52" fillId="0" borderId="36" xfId="0" applyFont="1" applyBorder="1" applyAlignment="1">
      <alignment horizontal="left" vertical="center"/>
    </xf>
    <xf numFmtId="0" fontId="52" fillId="0" borderId="37" xfId="0" applyFont="1" applyBorder="1" applyAlignment="1">
      <alignment horizontal="left" vertical="center"/>
    </xf>
    <xf numFmtId="0" fontId="52" fillId="0" borderId="38" xfId="0" applyFont="1" applyBorder="1" applyAlignment="1">
      <alignment horizontal="left" vertical="center"/>
    </xf>
    <xf numFmtId="0" fontId="1" fillId="0" borderId="0" xfId="0" applyFont="1" applyAlignment="1">
      <alignment horizontal="right" vertical="center"/>
    </xf>
    <xf numFmtId="0" fontId="1" fillId="0" borderId="39" xfId="0" applyFont="1" applyBorder="1" applyAlignment="1">
      <alignment horizontal="right" vertical="center"/>
    </xf>
    <xf numFmtId="2" fontId="1" fillId="0" borderId="36" xfId="0" applyNumberFormat="1" applyFont="1" applyBorder="1" applyAlignment="1">
      <alignment horizontal="center" vertical="center"/>
    </xf>
    <xf numFmtId="2" fontId="1" fillId="0" borderId="38" xfId="0" applyNumberFormat="1" applyFont="1" applyBorder="1" applyAlignment="1">
      <alignment horizontal="center" vertical="center"/>
    </xf>
    <xf numFmtId="0" fontId="74" fillId="43" borderId="41" xfId="0" applyFont="1" applyFill="1" applyBorder="1" applyAlignment="1">
      <alignment horizontal="center" vertical="center"/>
    </xf>
    <xf numFmtId="0" fontId="74" fillId="43" borderId="42" xfId="0" applyFont="1" applyFill="1" applyBorder="1" applyAlignment="1">
      <alignment horizontal="center" vertical="center"/>
    </xf>
    <xf numFmtId="0" fontId="74" fillId="43" borderId="43" xfId="0" applyFont="1" applyFill="1" applyBorder="1" applyAlignment="1">
      <alignment horizontal="center" vertical="center"/>
    </xf>
    <xf numFmtId="0" fontId="1" fillId="51" borderId="29"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33" fillId="0" borderId="0" xfId="0" applyFont="1" applyAlignment="1">
      <alignment horizontal="center" vertical="center"/>
    </xf>
    <xf numFmtId="0" fontId="53" fillId="0" borderId="62" xfId="0" applyFont="1" applyBorder="1" applyAlignment="1">
      <alignment horizontal="center" vertical="center" wrapText="1"/>
    </xf>
    <xf numFmtId="0" fontId="53" fillId="0" borderId="59" xfId="0" applyFont="1" applyBorder="1" applyAlignment="1">
      <alignment horizontal="center" vertical="center" wrapText="1"/>
    </xf>
    <xf numFmtId="0" fontId="53" fillId="0" borderId="66" xfId="0" applyFont="1" applyBorder="1" applyAlignment="1">
      <alignment horizontal="center" vertical="center" wrapText="1"/>
    </xf>
    <xf numFmtId="0" fontId="53" fillId="0" borderId="67" xfId="0" applyFont="1" applyBorder="1" applyAlignment="1">
      <alignment horizontal="center" vertical="center" wrapText="1"/>
    </xf>
    <xf numFmtId="0" fontId="53" fillId="0" borderId="68" xfId="0" applyFont="1" applyBorder="1" applyAlignment="1">
      <alignment horizontal="center" vertical="center" wrapText="1"/>
    </xf>
    <xf numFmtId="0" fontId="3" fillId="0" borderId="69" xfId="0" applyFont="1" applyBorder="1" applyAlignment="1">
      <alignment horizontal="center" vertical="center"/>
    </xf>
    <xf numFmtId="0" fontId="73" fillId="0" borderId="60" xfId="0" applyFont="1" applyBorder="1" applyAlignment="1">
      <alignment horizontal="center" vertical="center"/>
    </xf>
    <xf numFmtId="0" fontId="73" fillId="0" borderId="61" xfId="0" applyFont="1" applyBorder="1" applyAlignment="1">
      <alignment horizontal="center" vertical="center"/>
    </xf>
    <xf numFmtId="1" fontId="1" fillId="0" borderId="36" xfId="0" applyNumberFormat="1" applyFont="1" applyBorder="1" applyAlignment="1">
      <alignment horizontal="center" vertical="center"/>
    </xf>
    <xf numFmtId="1" fontId="1" fillId="0" borderId="38" xfId="0" applyNumberFormat="1" applyFont="1" applyBorder="1" applyAlignment="1">
      <alignment horizontal="center" vertical="center"/>
    </xf>
    <xf numFmtId="0" fontId="33" fillId="0" borderId="49" xfId="0" applyFont="1" applyBorder="1" applyAlignment="1">
      <alignment horizontal="center" vertical="center"/>
    </xf>
    <xf numFmtId="0" fontId="33" fillId="0" borderId="50" xfId="0" applyFont="1" applyBorder="1" applyAlignment="1">
      <alignment horizontal="center" vertical="center"/>
    </xf>
    <xf numFmtId="0" fontId="17" fillId="0" borderId="0" xfId="0" applyFont="1" applyAlignment="1">
      <alignment horizontal="center" wrapText="1"/>
    </xf>
    <xf numFmtId="1" fontId="1" fillId="0" borderId="51" xfId="0" applyNumberFormat="1" applyFont="1" applyBorder="1" applyAlignment="1">
      <alignment horizontal="center" vertical="center"/>
    </xf>
    <xf numFmtId="1" fontId="1" fillId="0" borderId="52" xfId="0" applyNumberFormat="1" applyFont="1" applyBorder="1" applyAlignment="1">
      <alignment horizontal="center" vertical="center"/>
    </xf>
    <xf numFmtId="2" fontId="1" fillId="0" borderId="51" xfId="0" applyNumberFormat="1" applyFont="1" applyBorder="1" applyAlignment="1">
      <alignment horizontal="center" vertical="center"/>
    </xf>
    <xf numFmtId="2" fontId="1" fillId="0" borderId="52" xfId="0" applyNumberFormat="1" applyFont="1" applyBorder="1" applyAlignment="1">
      <alignment horizontal="center" vertical="center"/>
    </xf>
    <xf numFmtId="0" fontId="53" fillId="0" borderId="56" xfId="0" applyFont="1" applyBorder="1" applyAlignment="1">
      <alignment horizontal="center" wrapText="1"/>
    </xf>
    <xf numFmtId="0" fontId="53" fillId="0" borderId="0" xfId="0" applyFont="1" applyAlignment="1">
      <alignment horizontal="center" wrapText="1"/>
    </xf>
    <xf numFmtId="0" fontId="1" fillId="47" borderId="36" xfId="0" applyFont="1" applyFill="1" applyBorder="1" applyAlignment="1">
      <alignment horizontal="center" vertical="center"/>
    </xf>
    <xf numFmtId="0" fontId="1" fillId="47" borderId="37" xfId="0" applyFont="1" applyFill="1" applyBorder="1" applyAlignment="1">
      <alignment horizontal="center" vertical="center"/>
    </xf>
    <xf numFmtId="0" fontId="1" fillId="47" borderId="38" xfId="0" applyFont="1" applyFill="1" applyBorder="1" applyAlignment="1">
      <alignment horizontal="center" vertical="center"/>
    </xf>
    <xf numFmtId="0" fontId="48" fillId="0" borderId="36" xfId="0" applyFont="1" applyBorder="1" applyAlignment="1">
      <alignment horizontal="center" vertical="center" wrapText="1"/>
    </xf>
    <xf numFmtId="0" fontId="48" fillId="0" borderId="38" xfId="0" applyFont="1" applyBorder="1" applyAlignment="1">
      <alignment horizontal="center" vertical="center" wrapText="1"/>
    </xf>
    <xf numFmtId="0" fontId="33" fillId="0" borderId="36" xfId="0" applyFont="1" applyBorder="1" applyAlignment="1">
      <alignment horizontal="center" vertical="center" wrapText="1"/>
    </xf>
    <xf numFmtId="0" fontId="33" fillId="0" borderId="38" xfId="0" applyFont="1" applyBorder="1" applyAlignment="1">
      <alignment horizontal="center" vertical="center" wrapText="1"/>
    </xf>
    <xf numFmtId="0" fontId="37" fillId="0" borderId="1" xfId="0" applyFont="1" applyBorder="1" applyAlignment="1">
      <alignment horizontal="center" vertical="center"/>
    </xf>
    <xf numFmtId="0" fontId="33" fillId="0" borderId="1" xfId="0" applyFont="1" applyBorder="1" applyAlignment="1">
      <alignment horizontal="left" vertical="center" wrapText="1"/>
    </xf>
    <xf numFmtId="0" fontId="37" fillId="47" borderId="36" xfId="0" applyFont="1" applyFill="1" applyBorder="1" applyAlignment="1">
      <alignment horizontal="center" vertical="center"/>
    </xf>
    <xf numFmtId="0" fontId="37" fillId="47" borderId="37" xfId="0" applyFont="1" applyFill="1" applyBorder="1" applyAlignment="1">
      <alignment horizontal="center" vertical="center"/>
    </xf>
    <xf numFmtId="0" fontId="37" fillId="47" borderId="38" xfId="0" applyFont="1" applyFill="1" applyBorder="1" applyAlignment="1">
      <alignment horizontal="center" vertical="center"/>
    </xf>
    <xf numFmtId="0" fontId="37" fillId="47" borderId="1" xfId="0" applyFont="1" applyFill="1" applyBorder="1" applyAlignment="1">
      <alignment horizontal="center" vertical="center"/>
    </xf>
    <xf numFmtId="0" fontId="37" fillId="0" borderId="0" xfId="0" applyFont="1" applyAlignment="1">
      <alignment horizontal="center" vertical="center"/>
    </xf>
    <xf numFmtId="0" fontId="2" fillId="0" borderId="1" xfId="0" applyFont="1" applyBorder="1" applyAlignment="1">
      <alignment horizontal="left" vertical="center"/>
    </xf>
    <xf numFmtId="0" fontId="37" fillId="0" borderId="0" xfId="0" applyFont="1" applyAlignment="1">
      <alignment horizontal="right" vertical="center"/>
    </xf>
    <xf numFmtId="0" fontId="37" fillId="0" borderId="39" xfId="0" applyFont="1" applyBorder="1" applyAlignment="1">
      <alignment horizontal="right" vertical="center"/>
    </xf>
    <xf numFmtId="0" fontId="37" fillId="0" borderId="51" xfId="0" applyFont="1" applyBorder="1" applyAlignment="1">
      <alignment horizontal="center" vertical="center"/>
    </xf>
    <xf numFmtId="0" fontId="37" fillId="0" borderId="52" xfId="0" applyFont="1" applyBorder="1" applyAlignment="1">
      <alignment horizontal="center" vertical="center"/>
    </xf>
    <xf numFmtId="0" fontId="37" fillId="0" borderId="36" xfId="0" applyFont="1" applyBorder="1" applyAlignment="1">
      <alignment horizontal="center" vertical="center"/>
    </xf>
    <xf numFmtId="0" fontId="37" fillId="0" borderId="38" xfId="0" applyFont="1" applyBorder="1" applyAlignment="1">
      <alignment horizontal="center" vertical="center"/>
    </xf>
    <xf numFmtId="0" fontId="54" fillId="52" borderId="41" xfId="0" applyFont="1" applyFill="1" applyBorder="1" applyAlignment="1">
      <alignment horizontal="center" vertical="center"/>
    </xf>
    <xf numFmtId="0" fontId="54" fillId="52" borderId="42" xfId="0" applyFont="1" applyFill="1" applyBorder="1" applyAlignment="1">
      <alignment horizontal="center" vertical="center"/>
    </xf>
    <xf numFmtId="0" fontId="54" fillId="52" borderId="43" xfId="0" applyFont="1" applyFill="1" applyBorder="1" applyAlignment="1">
      <alignment horizontal="center" vertical="center"/>
    </xf>
    <xf numFmtId="0" fontId="0" fillId="0" borderId="1" xfId="0" applyBorder="1" applyAlignment="1">
      <alignment horizontal="left" vertical="center" wrapText="1"/>
    </xf>
    <xf numFmtId="0" fontId="2" fillId="0" borderId="1" xfId="0" applyFont="1" applyBorder="1" applyAlignment="1">
      <alignment horizontal="center" vertical="center"/>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1" xfId="0" applyFont="1" applyBorder="1" applyAlignment="1">
      <alignment horizontal="center" vertical="center" wrapText="1"/>
    </xf>
    <xf numFmtId="1" fontId="2" fillId="0" borderId="36" xfId="0" applyNumberFormat="1" applyFont="1" applyBorder="1" applyAlignment="1">
      <alignment horizontal="center" vertical="center" wrapText="1"/>
    </xf>
    <xf numFmtId="1" fontId="2" fillId="0" borderId="37" xfId="0" applyNumberFormat="1" applyFont="1" applyBorder="1" applyAlignment="1">
      <alignment horizontal="center" vertical="center" wrapText="1"/>
    </xf>
    <xf numFmtId="1" fontId="2" fillId="0" borderId="38" xfId="0" applyNumberFormat="1"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2" fillId="0" borderId="1" xfId="0" applyFont="1" applyBorder="1" applyAlignment="1">
      <alignment horizontal="left" vertical="center" wrapText="1"/>
    </xf>
    <xf numFmtId="0" fontId="37" fillId="47" borderId="1" xfId="0" applyFont="1" applyFill="1" applyBorder="1" applyAlignment="1">
      <alignment horizontal="center" vertical="center" wrapText="1"/>
    </xf>
    <xf numFmtId="0" fontId="37" fillId="47" borderId="36" xfId="0" applyFont="1" applyFill="1" applyBorder="1" applyAlignment="1">
      <alignment horizontal="center"/>
    </xf>
    <xf numFmtId="0" fontId="37" fillId="47" borderId="37" xfId="0" applyFont="1" applyFill="1" applyBorder="1" applyAlignment="1">
      <alignment horizontal="center"/>
    </xf>
    <xf numFmtId="0" fontId="37" fillId="47" borderId="45" xfId="0" applyFont="1" applyFill="1" applyBorder="1" applyAlignment="1">
      <alignment horizontal="center"/>
    </xf>
    <xf numFmtId="0" fontId="1" fillId="0" borderId="36" xfId="0" applyFont="1" applyBorder="1" applyAlignment="1">
      <alignment horizontal="center" vertical="center" wrapText="1"/>
    </xf>
    <xf numFmtId="0" fontId="33" fillId="0" borderId="36" xfId="0" applyFont="1" applyBorder="1" applyAlignment="1">
      <alignment horizontal="center" vertical="center"/>
    </xf>
    <xf numFmtId="0" fontId="33" fillId="0" borderId="38" xfId="0" applyFont="1" applyBorder="1" applyAlignment="1">
      <alignment horizontal="center" vertical="center"/>
    </xf>
    <xf numFmtId="0" fontId="0" fillId="0" borderId="51" xfId="0" applyBorder="1" applyAlignment="1">
      <alignment horizontal="center"/>
    </xf>
    <xf numFmtId="0" fontId="0" fillId="0" borderId="52" xfId="0" applyBorder="1" applyAlignment="1">
      <alignment horizontal="center"/>
    </xf>
    <xf numFmtId="0" fontId="61" fillId="0" borderId="0" xfId="0" applyFont="1" applyAlignment="1">
      <alignment horizontal="center" vertical="center" wrapText="1"/>
    </xf>
    <xf numFmtId="0" fontId="0" fillId="0" borderId="36" xfId="0" applyBorder="1" applyAlignment="1">
      <alignment horizontal="center"/>
    </xf>
    <xf numFmtId="0" fontId="0" fillId="0" borderId="38" xfId="0" applyBorder="1" applyAlignment="1">
      <alignment horizontal="center"/>
    </xf>
    <xf numFmtId="0" fontId="0" fillId="0" borderId="1" xfId="0" applyBorder="1" applyAlignment="1">
      <alignment horizontal="center"/>
    </xf>
    <xf numFmtId="0" fontId="33" fillId="0" borderId="1" xfId="0" applyFont="1" applyBorder="1" applyAlignment="1">
      <alignment horizontal="center" vertical="center" wrapText="1"/>
    </xf>
    <xf numFmtId="0" fontId="63" fillId="0" borderId="1" xfId="0" applyFont="1" applyBorder="1" applyAlignment="1">
      <alignment horizontal="left"/>
    </xf>
    <xf numFmtId="0" fontId="54" fillId="48" borderId="32" xfId="0" applyFont="1" applyFill="1" applyBorder="1" applyAlignment="1">
      <alignment horizontal="center" vertical="center"/>
    </xf>
    <xf numFmtId="0" fontId="33" fillId="0" borderId="49" xfId="0" applyFont="1" applyBorder="1" applyAlignment="1">
      <alignment horizontal="left" vertical="center" wrapText="1"/>
    </xf>
    <xf numFmtId="0" fontId="33" fillId="0" borderId="50" xfId="0" applyFont="1" applyBorder="1" applyAlignment="1">
      <alignment horizontal="left" vertical="center" wrapText="1"/>
    </xf>
    <xf numFmtId="0" fontId="33" fillId="0" borderId="49" xfId="0" applyFont="1" applyBorder="1" applyAlignment="1">
      <alignment horizontal="center" vertical="center" wrapText="1"/>
    </xf>
    <xf numFmtId="0" fontId="33" fillId="0" borderId="50" xfId="0" applyFont="1" applyBorder="1" applyAlignment="1">
      <alignment horizontal="center" vertical="center" wrapText="1"/>
    </xf>
    <xf numFmtId="0" fontId="37" fillId="51" borderId="41" xfId="0" applyFont="1" applyFill="1" applyBorder="1" applyAlignment="1">
      <alignment horizontal="center" vertical="center"/>
    </xf>
    <xf numFmtId="0" fontId="37" fillId="51" borderId="42" xfId="0" applyFont="1" applyFill="1" applyBorder="1" applyAlignment="1">
      <alignment horizontal="center" vertical="center"/>
    </xf>
    <xf numFmtId="0" fontId="37" fillId="51" borderId="43" xfId="0" applyFont="1" applyFill="1" applyBorder="1" applyAlignment="1">
      <alignment horizontal="center" vertical="center"/>
    </xf>
    <xf numFmtId="0" fontId="3" fillId="0" borderId="36" xfId="0" applyFont="1" applyBorder="1" applyAlignment="1">
      <alignment horizontal="center" vertical="center"/>
    </xf>
    <xf numFmtId="0" fontId="3" fillId="0" borderId="38" xfId="0" applyFont="1" applyBorder="1" applyAlignment="1">
      <alignment horizontal="center" vertical="center"/>
    </xf>
    <xf numFmtId="0" fontId="3" fillId="0" borderId="49" xfId="0" applyFont="1" applyBorder="1" applyAlignment="1">
      <alignment horizontal="center" vertical="center" wrapText="1"/>
    </xf>
    <xf numFmtId="0" fontId="3" fillId="0" borderId="50" xfId="0" applyFont="1" applyBorder="1" applyAlignment="1">
      <alignment horizontal="center" vertical="center" wrapText="1"/>
    </xf>
    <xf numFmtId="0" fontId="3" fillId="0" borderId="49" xfId="0" applyFont="1" applyBorder="1" applyAlignment="1">
      <alignment horizontal="center" vertical="center"/>
    </xf>
    <xf numFmtId="0" fontId="3" fillId="0" borderId="50" xfId="0" applyFont="1" applyBorder="1" applyAlignment="1">
      <alignment horizontal="center" vertical="center"/>
    </xf>
    <xf numFmtId="0" fontId="48" fillId="33" borderId="0" xfId="44" applyFont="1" applyFill="1" applyAlignment="1">
      <alignment horizontal="left" vertical="center" wrapText="1" indent="2"/>
    </xf>
    <xf numFmtId="0" fontId="31" fillId="33" borderId="0" xfId="44" applyFont="1" applyFill="1" applyAlignment="1">
      <alignment horizontal="center" vertical="center"/>
    </xf>
    <xf numFmtId="0" fontId="32" fillId="33" borderId="0" xfId="44" applyFont="1" applyFill="1" applyAlignment="1">
      <alignment horizontal="left" vertical="center"/>
    </xf>
    <xf numFmtId="0" fontId="33" fillId="35" borderId="0" xfId="44" applyFont="1" applyFill="1" applyAlignment="1">
      <alignment horizontal="center" vertical="center" wrapText="1"/>
    </xf>
    <xf numFmtId="0" fontId="34" fillId="33" borderId="0" xfId="44" applyFont="1" applyFill="1" applyAlignment="1">
      <alignment horizontal="left"/>
    </xf>
    <xf numFmtId="0" fontId="4" fillId="35" borderId="0" xfId="44" applyFont="1" applyFill="1" applyAlignment="1">
      <alignment horizontal="center" vertical="center"/>
    </xf>
    <xf numFmtId="0" fontId="36" fillId="33" borderId="0" xfId="44" applyFont="1" applyFill="1" applyAlignment="1">
      <alignment horizontal="left" vertical="center"/>
    </xf>
    <xf numFmtId="0" fontId="29" fillId="33" borderId="0" xfId="44" applyFill="1" applyAlignment="1">
      <alignment horizontal="left" vertical="center"/>
    </xf>
    <xf numFmtId="0" fontId="4" fillId="35" borderId="0" xfId="44" applyFont="1" applyFill="1" applyAlignment="1">
      <alignment horizontal="center" vertical="center" wrapText="1"/>
    </xf>
    <xf numFmtId="0" fontId="38" fillId="33" borderId="0" xfId="44" applyFont="1" applyFill="1" applyAlignment="1">
      <alignment horizontal="left" vertical="top" wrapText="1"/>
    </xf>
    <xf numFmtId="0" fontId="39" fillId="33" borderId="0" xfId="44" applyFont="1" applyFill="1" applyAlignment="1">
      <alignment horizontal="left"/>
    </xf>
    <xf numFmtId="0" fontId="40" fillId="33" borderId="12" xfId="44" applyFont="1" applyFill="1" applyBorder="1" applyAlignment="1">
      <alignment horizontal="left" vertical="center"/>
    </xf>
    <xf numFmtId="0" fontId="30" fillId="33" borderId="0" xfId="43" applyFont="1" applyFill="1" applyAlignment="1">
      <alignment horizontal="left" vertical="center"/>
    </xf>
    <xf numFmtId="0" fontId="26" fillId="33" borderId="0" xfId="43" applyFont="1" applyFill="1" applyAlignment="1">
      <alignment horizontal="left" vertical="center"/>
    </xf>
    <xf numFmtId="0" fontId="25" fillId="34" borderId="0" xfId="43" applyFont="1" applyFill="1" applyAlignment="1">
      <alignment horizontal="center" vertical="center"/>
    </xf>
    <xf numFmtId="0" fontId="26" fillId="34" borderId="0" xfId="43" applyFont="1" applyFill="1" applyAlignment="1">
      <alignment horizontal="left" vertical="center"/>
    </xf>
    <xf numFmtId="0" fontId="30" fillId="33" borderId="0" xfId="43" applyFont="1" applyFill="1" applyAlignment="1">
      <alignment horizontal="left"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6A54C125-9312-47AA-ABF8-648F8CB78BE8}"/>
    <cellStyle name="Normal 3" xfId="43" xr:uid="{54B5A4EC-D212-4D47-8744-24AAA6086A12}"/>
    <cellStyle name="Normal 4" xfId="44" xr:uid="{F45F9FB7-C014-489F-9CC6-40D9C33BB16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font>
        <color theme="0"/>
      </font>
      <fill>
        <patternFill patternType="solid">
          <fgColor indexed="64"/>
          <bgColor theme="0"/>
        </patternFill>
      </fill>
      <border>
        <right style="thin">
          <color theme="0"/>
        </right>
        <top style="thin">
          <color theme="0"/>
        </top>
        <bottom style="thin">
          <color theme="0"/>
        </bottom>
      </border>
    </dxf>
    <dxf>
      <font>
        <color rgb="FFC00000"/>
      </font>
      <fill>
        <patternFill>
          <bgColor theme="6" tint="0.79998168889431442"/>
        </patternFill>
      </fill>
    </dxf>
    <dxf>
      <fill>
        <patternFill patternType="solid">
          <fgColor rgb="FFFFF2CC"/>
          <bgColor rgb="FFFFF2CC"/>
        </patternFill>
      </fill>
    </dxf>
    <dxf>
      <font>
        <color rgb="FFC00000"/>
      </font>
    </dxf>
    <dxf>
      <font>
        <b/>
        <color rgb="FFFF0000"/>
      </font>
      <fill>
        <patternFill patternType="solid">
          <fgColor rgb="FFFFF2CC"/>
          <bgColor rgb="FFFFF2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amily val="2"/>
      </font>
      <numFmt numFmtId="3" formatCode="#,##0"/>
      <fill>
        <patternFill patternType="none">
          <fgColor indexed="64"/>
          <bgColor indexed="65"/>
        </patternFill>
      </fill>
      <alignment horizontal="center" vertical="bottom" textRotation="0" wrapText="0" indent="0" justifyLastLine="0" shrinkToFit="0" readingOrder="0"/>
      <border diagonalUp="0" diagonalDown="0">
        <left style="medium">
          <color theme="1" tint="0.34998626667073579"/>
        </left>
        <right style="medium">
          <color theme="1" tint="0.34998626667073579"/>
        </right>
        <top/>
        <bottom/>
        <vertical/>
        <horizontal/>
      </border>
      <protection locked="1" hidden="0"/>
    </dxf>
    <dxf>
      <font>
        <strike val="0"/>
        <outline val="0"/>
        <shadow val="0"/>
        <u val="none"/>
        <vertAlign val="baseline"/>
        <sz val="10"/>
        <name val="Calibri"/>
        <family val="2"/>
        <scheme val="minor"/>
      </font>
      <numFmt numFmtId="3" formatCode="#,##0"/>
      <fill>
        <patternFill patternType="solid">
          <bgColor theme="0"/>
        </patternFill>
      </fill>
      <border diagonalUp="0" diagonalDown="0">
        <left/>
        <right style="medium">
          <color theme="1" tint="0.34998626667073579"/>
        </right>
        <top/>
        <bottom/>
      </border>
      <protection locked="1" hidden="0"/>
    </dxf>
    <dxf>
      <font>
        <b/>
        <strike val="0"/>
        <outline val="0"/>
        <shadow val="0"/>
        <u val="none"/>
        <vertAlign val="baseline"/>
        <sz val="10"/>
        <color theme="1"/>
        <name val="Calibri"/>
        <family val="2"/>
        <scheme val="minor"/>
      </font>
      <numFmt numFmtId="170" formatCode="#.0\ \µ\L"/>
      <fill>
        <patternFill patternType="solid">
          <bgColor theme="7" tint="0.79998168889431442"/>
        </patternFill>
      </fill>
      <alignment horizontal="center" vertical="bottom" textRotation="0" wrapText="0" indent="0" justifyLastLine="0" shrinkToFit="0" readingOrder="0"/>
      <protection locked="1" hidden="0"/>
    </dxf>
    <dxf>
      <font>
        <strike val="0"/>
        <outline val="0"/>
        <shadow val="0"/>
        <u val="none"/>
        <vertAlign val="baseline"/>
        <sz val="10"/>
        <name val="Calibri"/>
        <family val="2"/>
        <scheme val="minor"/>
      </font>
      <numFmt numFmtId="3" formatCode="#,##0"/>
      <fill>
        <patternFill patternType="solid">
          <bgColor theme="0"/>
        </patternFill>
      </fill>
      <protection locked="1" hidden="0"/>
    </dxf>
    <dxf>
      <font>
        <strike val="0"/>
        <outline val="0"/>
        <shadow val="0"/>
        <u val="none"/>
        <vertAlign val="baseline"/>
        <sz val="10"/>
        <name val="Calibri"/>
        <family val="2"/>
        <scheme val="minor"/>
      </font>
      <numFmt numFmtId="13" formatCode="0%"/>
      <fill>
        <patternFill patternType="solid">
          <bgColor theme="0"/>
        </patternFill>
      </fill>
      <protection locked="1" hidden="0"/>
    </dxf>
    <dxf>
      <font>
        <strike val="0"/>
        <outline val="0"/>
        <shadow val="0"/>
        <u val="none"/>
        <vertAlign val="baseline"/>
        <sz val="10"/>
        <name val="Calibri"/>
        <family val="2"/>
        <scheme val="minor"/>
      </font>
      <numFmt numFmtId="3" formatCode="#,##0"/>
      <fill>
        <patternFill patternType="solid">
          <bgColor theme="0"/>
        </patternFill>
      </fill>
      <protection locked="1" hidden="0"/>
    </dxf>
    <dxf>
      <fill>
        <patternFill patternType="solid">
          <bgColor theme="0"/>
        </patternFill>
      </fill>
      <protection locked="1" hidden="0"/>
    </dxf>
    <dxf>
      <fill>
        <patternFill patternType="solid">
          <bgColor theme="0"/>
        </patternFill>
      </fill>
      <protection locked="1" hidden="0"/>
    </dxf>
    <dxf>
      <fill>
        <patternFill patternType="solid">
          <bgColor theme="0"/>
        </patternFill>
      </fill>
      <protection locked="1" hidden="0"/>
    </dxf>
    <dxf>
      <font>
        <b/>
        <i val="0"/>
        <strike val="0"/>
        <condense val="0"/>
        <extend val="0"/>
        <outline val="0"/>
        <shadow val="0"/>
        <u val="none"/>
        <vertAlign val="baseline"/>
        <sz val="10"/>
        <color theme="1"/>
        <name val="Calibri"/>
        <family val="2"/>
        <scheme val="minor"/>
      </font>
      <numFmt numFmtId="3" formatCode="#,##0"/>
      <fill>
        <patternFill patternType="solid">
          <bgColor theme="0"/>
        </patternFill>
      </fill>
      <alignment horizontal="center" vertical="bottom" textRotation="0" wrapText="0" indent="0" justifyLastLine="0" shrinkToFit="0" readingOrder="0"/>
      <protection locked="1" hidden="0"/>
    </dxf>
    <dxf>
      <fill>
        <patternFill patternType="solid">
          <bgColor theme="0"/>
        </patternFill>
      </fill>
      <protection locked="1" hidden="0"/>
    </dxf>
    <dxf>
      <font>
        <b/>
        <i val="0"/>
        <strike val="0"/>
        <condense val="0"/>
        <extend val="0"/>
        <outline val="0"/>
        <shadow val="0"/>
        <u val="none"/>
        <vertAlign val="baseline"/>
        <sz val="10"/>
        <color theme="1"/>
        <name val="Calibri"/>
        <family val="2"/>
        <scheme val="minor"/>
      </font>
      <fill>
        <patternFill patternType="solid">
          <bgColor theme="0"/>
        </patternFill>
      </fill>
      <alignment horizontal="center" vertical="bottom" textRotation="0" wrapText="0" indent="0" justifyLastLine="0" shrinkToFit="0" readingOrder="0"/>
      <protection locked="1" hidden="0"/>
    </dxf>
    <dxf>
      <border>
        <bottom style="thin">
          <color indexed="64"/>
        </bottom>
      </border>
    </dxf>
    <dxf>
      <font>
        <strike val="0"/>
        <outline val="0"/>
        <shadow val="0"/>
        <u val="none"/>
        <vertAlign val="baseline"/>
        <color theme="0"/>
        <name val="Arial"/>
        <family val="2"/>
      </font>
      <fill>
        <patternFill patternType="solid">
          <bgColor theme="1" tint="0.34998626667073579"/>
        </patternFill>
      </fill>
      <border diagonalUp="0" diagonalDown="0">
        <left/>
        <right/>
        <top/>
        <bottom/>
        <vertical/>
        <horizontal/>
      </border>
      <protection locked="1" hidden="0"/>
    </dxf>
    <dxf>
      <font>
        <strike val="0"/>
        <outline val="0"/>
        <shadow val="0"/>
        <u val="none"/>
        <vertAlign val="baseline"/>
        <sz val="10"/>
        <color theme="1"/>
        <name val="Calibri"/>
        <family val="2"/>
        <scheme val="minor"/>
      </font>
      <numFmt numFmtId="168" formatCode="#\ \µ\L"/>
      <fill>
        <patternFill patternType="solid">
          <fgColor rgb="FFE0F7FA"/>
          <bgColor theme="0"/>
        </patternFill>
      </fill>
      <alignment horizontal="center" vertical="bottom" textRotation="0" wrapText="0" indent="0" justifyLastLine="0" shrinkToFit="0" readingOrder="0"/>
      <border diagonalUp="0" diagonalDown="0">
        <left/>
        <right style="thin">
          <color theme="1" tint="0.34998626667073579"/>
        </right>
        <top/>
        <bottom/>
        <vertical/>
        <horizontal/>
      </border>
      <protection locked="0" hidden="0"/>
    </dxf>
    <dxf>
      <font>
        <strike val="0"/>
        <outline val="0"/>
        <shadow val="0"/>
        <u val="none"/>
        <vertAlign val="baseline"/>
        <sz val="10"/>
        <name val="Calibri"/>
        <family val="2"/>
        <scheme val="minor"/>
      </font>
      <numFmt numFmtId="164" formatCode="#,###&quot; cells/µl&quot;"/>
      <fill>
        <patternFill patternType="solid">
          <fgColor rgb="FFE0F7FA"/>
          <bgColor theme="0"/>
        </patternFill>
      </fill>
      <alignment horizontal="center" vertical="center" textRotation="0" wrapText="0" indent="0" justifyLastLine="0" shrinkToFit="0" readingOrder="0"/>
      <border diagonalUp="0" diagonalDown="0">
        <left style="thin">
          <color theme="1" tint="0.34998626667073579"/>
        </left>
        <right/>
        <top/>
        <bottom/>
        <vertical/>
        <horizontal/>
      </border>
      <protection locked="0" hidden="0"/>
    </dxf>
    <dxf>
      <fill>
        <patternFill patternType="solid">
          <bgColor theme="0"/>
        </patternFill>
      </fill>
      <protection locked="1" hidden="0"/>
    </dxf>
    <dxf>
      <fill>
        <patternFill patternType="solid">
          <bgColor theme="0"/>
        </patternFill>
      </fill>
      <protection locked="0" hidden="0"/>
    </dxf>
    <dxf>
      <border>
        <bottom style="thin">
          <color indexed="64"/>
        </bottom>
      </border>
    </dxf>
    <dxf>
      <font>
        <b/>
        <i val="0"/>
        <strike val="0"/>
        <condense val="0"/>
        <extend val="0"/>
        <outline val="0"/>
        <shadow val="0"/>
        <u val="none"/>
        <vertAlign val="baseline"/>
        <sz val="10"/>
        <color theme="0"/>
        <name val="Calibri"/>
        <family val="2"/>
        <scheme val="minor"/>
      </font>
      <fill>
        <patternFill patternType="solid">
          <fgColor rgb="FF000000"/>
          <bgColor rgb="FF153057"/>
        </patternFill>
      </fill>
      <alignment horizontal="center" vertical="center" textRotation="0" wrapText="1" indent="0" justifyLastLine="0" shrinkToFit="0" readingOrder="0"/>
      <border diagonalUp="0" diagonalDown="0">
        <left/>
        <right/>
        <top/>
        <bottom/>
      </border>
      <protection locked="1" hidden="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3" defaultTableStyle="TableStyleMedium2" defaultPivotStyle="PivotStyleLight16">
    <tableStyle name="1-style 2" pivot="0" count="3" xr9:uid="{8F6D1B4C-5D72-47CF-BA98-1B359C51DCE7}">
      <tableStyleElement type="headerRow" dxfId="36"/>
      <tableStyleElement type="firstRowStripe" dxfId="35"/>
      <tableStyleElement type="secondRowStripe" dxfId="34"/>
    </tableStyle>
    <tableStyle name="1-style 3" pivot="0" count="3" xr9:uid="{FC3B064F-7C44-4945-9BAA-123806505FCE}">
      <tableStyleElement type="headerRow" dxfId="33"/>
      <tableStyleElement type="firstRowStripe" dxfId="32"/>
      <tableStyleElement type="secondRowStripe" dxfId="31"/>
    </tableStyle>
    <tableStyle name="1-style 5" pivot="0" count="3" xr9:uid="{4AE296A7-512B-4069-87E5-675F2B96642A}">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39</xdr:row>
          <xdr:rowOff>50800</xdr:rowOff>
        </xdr:from>
        <xdr:to>
          <xdr:col>1</xdr:col>
          <xdr:colOff>76200</xdr:colOff>
          <xdr:row>39</xdr:row>
          <xdr:rowOff>279400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38</xdr:row>
          <xdr:rowOff>50800</xdr:rowOff>
        </xdr:from>
        <xdr:to>
          <xdr:col>1</xdr:col>
          <xdr:colOff>76200</xdr:colOff>
          <xdr:row>38</xdr:row>
          <xdr:rowOff>279400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50800</xdr:rowOff>
        </xdr:from>
        <xdr:to>
          <xdr:col>1</xdr:col>
          <xdr:colOff>76200</xdr:colOff>
          <xdr:row>34</xdr:row>
          <xdr:rowOff>279400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50800</xdr:rowOff>
        </xdr:from>
        <xdr:to>
          <xdr:col>1</xdr:col>
          <xdr:colOff>76200</xdr:colOff>
          <xdr:row>32</xdr:row>
          <xdr:rowOff>279400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3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31</xdr:row>
          <xdr:rowOff>50800</xdr:rowOff>
        </xdr:from>
        <xdr:to>
          <xdr:col>1</xdr:col>
          <xdr:colOff>76200</xdr:colOff>
          <xdr:row>31</xdr:row>
          <xdr:rowOff>279400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3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50800</xdr:rowOff>
        </xdr:from>
        <xdr:to>
          <xdr:col>1</xdr:col>
          <xdr:colOff>76200</xdr:colOff>
          <xdr:row>21</xdr:row>
          <xdr:rowOff>279400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50800</xdr:rowOff>
        </xdr:from>
        <xdr:to>
          <xdr:col>1</xdr:col>
          <xdr:colOff>76200</xdr:colOff>
          <xdr:row>20</xdr:row>
          <xdr:rowOff>279400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3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50800</xdr:rowOff>
        </xdr:from>
        <xdr:to>
          <xdr:col>1</xdr:col>
          <xdr:colOff>76200</xdr:colOff>
          <xdr:row>15</xdr:row>
          <xdr:rowOff>279400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300-00000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xdr:row>
          <xdr:rowOff>50800</xdr:rowOff>
        </xdr:from>
        <xdr:to>
          <xdr:col>1</xdr:col>
          <xdr:colOff>76200</xdr:colOff>
          <xdr:row>13</xdr:row>
          <xdr:rowOff>279400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113</xdr:row>
      <xdr:rowOff>30163</xdr:rowOff>
    </xdr:from>
    <xdr:to>
      <xdr:col>5</xdr:col>
      <xdr:colOff>50799</xdr:colOff>
      <xdr:row>114</xdr:row>
      <xdr:rowOff>185738</xdr:rowOff>
    </xdr:to>
    <xdr:pic>
      <xdr:nvPicPr>
        <xdr:cNvPr id="2" name="Picture 3">
          <a:extLst>
            <a:ext uri="{FF2B5EF4-FFF2-40B4-BE49-F238E27FC236}">
              <a16:creationId xmlns:a16="http://schemas.microsoft.com/office/drawing/2014/main" id="{8D9376A1-8339-470E-9A26-A62B6CB44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34745613"/>
          <a:ext cx="214630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12</xdr:row>
          <xdr:rowOff>50800</xdr:rowOff>
        </xdr:from>
        <xdr:to>
          <xdr:col>1</xdr:col>
          <xdr:colOff>76200</xdr:colOff>
          <xdr:row>12</xdr:row>
          <xdr:rowOff>279400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50800</xdr:rowOff>
        </xdr:from>
        <xdr:to>
          <xdr:col>1</xdr:col>
          <xdr:colOff>76200</xdr:colOff>
          <xdr:row>35</xdr:row>
          <xdr:rowOff>279400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16</xdr:row>
      <xdr:rowOff>104775</xdr:rowOff>
    </xdr:from>
    <xdr:to>
      <xdr:col>2</xdr:col>
      <xdr:colOff>248285</xdr:colOff>
      <xdr:row>16</xdr:row>
      <xdr:rowOff>238125</xdr:rowOff>
    </xdr:to>
    <xdr:sp macro="" textlink="">
      <xdr:nvSpPr>
        <xdr:cNvPr id="3" name="Oval 2">
          <a:extLst>
            <a:ext uri="{FF2B5EF4-FFF2-40B4-BE49-F238E27FC236}">
              <a16:creationId xmlns:a16="http://schemas.microsoft.com/office/drawing/2014/main" id="{C6990E35-D328-41E8-9324-3A54702433BB}"/>
            </a:ext>
          </a:extLst>
        </xdr:cNvPr>
        <xdr:cNvSpPr/>
      </xdr:nvSpPr>
      <xdr:spPr>
        <a:xfrm>
          <a:off x="860425" y="541337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18</xdr:row>
      <xdr:rowOff>76200</xdr:rowOff>
    </xdr:from>
    <xdr:to>
      <xdr:col>2</xdr:col>
      <xdr:colOff>248285</xdr:colOff>
      <xdr:row>18</xdr:row>
      <xdr:rowOff>209550</xdr:rowOff>
    </xdr:to>
    <xdr:sp macro="" textlink="">
      <xdr:nvSpPr>
        <xdr:cNvPr id="4" name="Oval 3">
          <a:extLst>
            <a:ext uri="{FF2B5EF4-FFF2-40B4-BE49-F238E27FC236}">
              <a16:creationId xmlns:a16="http://schemas.microsoft.com/office/drawing/2014/main" id="{ABE5E6C7-AB78-4576-BC89-785CDA543705}"/>
            </a:ext>
          </a:extLst>
        </xdr:cNvPr>
        <xdr:cNvSpPr/>
      </xdr:nvSpPr>
      <xdr:spPr>
        <a:xfrm>
          <a:off x="860425" y="60769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17</xdr:row>
      <xdr:rowOff>101600</xdr:rowOff>
    </xdr:from>
    <xdr:to>
      <xdr:col>2</xdr:col>
      <xdr:colOff>254635</xdr:colOff>
      <xdr:row>17</xdr:row>
      <xdr:rowOff>234950</xdr:rowOff>
    </xdr:to>
    <xdr:sp macro="" textlink="">
      <xdr:nvSpPr>
        <xdr:cNvPr id="5" name="Oval 4">
          <a:extLst>
            <a:ext uri="{FF2B5EF4-FFF2-40B4-BE49-F238E27FC236}">
              <a16:creationId xmlns:a16="http://schemas.microsoft.com/office/drawing/2014/main" id="{7E971FC2-86F9-4D39-B9B1-566A1FFE6849}"/>
            </a:ext>
          </a:extLst>
        </xdr:cNvPr>
        <xdr:cNvSpPr/>
      </xdr:nvSpPr>
      <xdr:spPr>
        <a:xfrm>
          <a:off x="860425" y="5740400"/>
          <a:ext cx="143510"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15</xdr:row>
      <xdr:rowOff>101600</xdr:rowOff>
    </xdr:from>
    <xdr:to>
      <xdr:col>2</xdr:col>
      <xdr:colOff>248285</xdr:colOff>
      <xdr:row>15</xdr:row>
      <xdr:rowOff>234950</xdr:rowOff>
    </xdr:to>
    <xdr:sp macro="" textlink="">
      <xdr:nvSpPr>
        <xdr:cNvPr id="6" name="Oval 5">
          <a:extLst>
            <a:ext uri="{FF2B5EF4-FFF2-40B4-BE49-F238E27FC236}">
              <a16:creationId xmlns:a16="http://schemas.microsoft.com/office/drawing/2014/main" id="{B93946C4-7816-4975-90D8-9AFB4768D06B}"/>
            </a:ext>
          </a:extLst>
        </xdr:cNvPr>
        <xdr:cNvSpPr/>
      </xdr:nvSpPr>
      <xdr:spPr>
        <a:xfrm>
          <a:off x="860425" y="508000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40</xdr:row>
          <xdr:rowOff>50800</xdr:rowOff>
        </xdr:from>
        <xdr:to>
          <xdr:col>1</xdr:col>
          <xdr:colOff>76200</xdr:colOff>
          <xdr:row>40</xdr:row>
          <xdr:rowOff>279400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300-00000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53975</xdr:colOff>
      <xdr:row>41</xdr:row>
      <xdr:rowOff>104775</xdr:rowOff>
    </xdr:from>
    <xdr:to>
      <xdr:col>6</xdr:col>
      <xdr:colOff>197485</xdr:colOff>
      <xdr:row>41</xdr:row>
      <xdr:rowOff>238125</xdr:rowOff>
    </xdr:to>
    <xdr:sp macro="" textlink="">
      <xdr:nvSpPr>
        <xdr:cNvPr id="7" name="Oval 6">
          <a:extLst>
            <a:ext uri="{FF2B5EF4-FFF2-40B4-BE49-F238E27FC236}">
              <a16:creationId xmlns:a16="http://schemas.microsoft.com/office/drawing/2014/main" id="{762DD59A-6D56-450B-8654-4F2C47FB22A5}"/>
            </a:ext>
          </a:extLst>
        </xdr:cNvPr>
        <xdr:cNvSpPr/>
      </xdr:nvSpPr>
      <xdr:spPr>
        <a:xfrm>
          <a:off x="3711575" y="12430125"/>
          <a:ext cx="143510" cy="13335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43</xdr:row>
      <xdr:rowOff>82550</xdr:rowOff>
    </xdr:from>
    <xdr:to>
      <xdr:col>6</xdr:col>
      <xdr:colOff>200660</xdr:colOff>
      <xdr:row>43</xdr:row>
      <xdr:rowOff>215900</xdr:rowOff>
    </xdr:to>
    <xdr:sp macro="" textlink="">
      <xdr:nvSpPr>
        <xdr:cNvPr id="8" name="Oval 7">
          <a:extLst>
            <a:ext uri="{FF2B5EF4-FFF2-40B4-BE49-F238E27FC236}">
              <a16:creationId xmlns:a16="http://schemas.microsoft.com/office/drawing/2014/main" id="{1C9A608D-A3E0-46A3-9B2C-23A4CC2A0784}"/>
            </a:ext>
          </a:extLst>
        </xdr:cNvPr>
        <xdr:cNvSpPr/>
      </xdr:nvSpPr>
      <xdr:spPr>
        <a:xfrm>
          <a:off x="3714750" y="12992100"/>
          <a:ext cx="143510"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46</xdr:row>
          <xdr:rowOff>50800</xdr:rowOff>
        </xdr:from>
        <xdr:to>
          <xdr:col>1</xdr:col>
          <xdr:colOff>76200</xdr:colOff>
          <xdr:row>46</xdr:row>
          <xdr:rowOff>279400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300-00000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51</xdr:row>
          <xdr:rowOff>50800</xdr:rowOff>
        </xdr:from>
        <xdr:to>
          <xdr:col>1</xdr:col>
          <xdr:colOff>76200</xdr:colOff>
          <xdr:row>51</xdr:row>
          <xdr:rowOff>279400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300-00000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50800</xdr:rowOff>
        </xdr:from>
        <xdr:to>
          <xdr:col>1</xdr:col>
          <xdr:colOff>76200</xdr:colOff>
          <xdr:row>52</xdr:row>
          <xdr:rowOff>279400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300-00000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57150</xdr:colOff>
      <xdr:row>53</xdr:row>
      <xdr:rowOff>85725</xdr:rowOff>
    </xdr:from>
    <xdr:to>
      <xdr:col>6</xdr:col>
      <xdr:colOff>200660</xdr:colOff>
      <xdr:row>53</xdr:row>
      <xdr:rowOff>219075</xdr:rowOff>
    </xdr:to>
    <xdr:sp macro="" textlink="">
      <xdr:nvSpPr>
        <xdr:cNvPr id="9" name="Oval 8">
          <a:extLst>
            <a:ext uri="{FF2B5EF4-FFF2-40B4-BE49-F238E27FC236}">
              <a16:creationId xmlns:a16="http://schemas.microsoft.com/office/drawing/2014/main" id="{AFEB83F5-74EB-4832-AF1E-26EF0792446D}"/>
            </a:ext>
          </a:extLst>
        </xdr:cNvPr>
        <xdr:cNvSpPr/>
      </xdr:nvSpPr>
      <xdr:spPr>
        <a:xfrm>
          <a:off x="3714750" y="16297275"/>
          <a:ext cx="143510"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47625</xdr:colOff>
      <xdr:row>54</xdr:row>
      <xdr:rowOff>101600</xdr:rowOff>
    </xdr:from>
    <xdr:to>
      <xdr:col>6</xdr:col>
      <xdr:colOff>191135</xdr:colOff>
      <xdr:row>54</xdr:row>
      <xdr:rowOff>234950</xdr:rowOff>
    </xdr:to>
    <xdr:sp macro="" textlink="">
      <xdr:nvSpPr>
        <xdr:cNvPr id="10" name="Oval 9">
          <a:extLst>
            <a:ext uri="{FF2B5EF4-FFF2-40B4-BE49-F238E27FC236}">
              <a16:creationId xmlns:a16="http://schemas.microsoft.com/office/drawing/2014/main" id="{69E5432B-A173-4FC6-85AB-61878E92B24B}"/>
            </a:ext>
          </a:extLst>
        </xdr:cNvPr>
        <xdr:cNvSpPr/>
      </xdr:nvSpPr>
      <xdr:spPr>
        <a:xfrm>
          <a:off x="3705225" y="16586200"/>
          <a:ext cx="143510" cy="133350"/>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56</xdr:row>
          <xdr:rowOff>50800</xdr:rowOff>
        </xdr:from>
        <xdr:to>
          <xdr:col>1</xdr:col>
          <xdr:colOff>76200</xdr:colOff>
          <xdr:row>57</xdr:row>
          <xdr:rowOff>38100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300-00001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61</xdr:row>
          <xdr:rowOff>50800</xdr:rowOff>
        </xdr:from>
        <xdr:to>
          <xdr:col>1</xdr:col>
          <xdr:colOff>76200</xdr:colOff>
          <xdr:row>61</xdr:row>
          <xdr:rowOff>279400</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300-00001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63</xdr:row>
          <xdr:rowOff>50800</xdr:rowOff>
        </xdr:from>
        <xdr:to>
          <xdr:col>1</xdr:col>
          <xdr:colOff>76200</xdr:colOff>
          <xdr:row>63</xdr:row>
          <xdr:rowOff>279400</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300-00001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50800</xdr:rowOff>
        </xdr:from>
        <xdr:to>
          <xdr:col>1</xdr:col>
          <xdr:colOff>76200</xdr:colOff>
          <xdr:row>64</xdr:row>
          <xdr:rowOff>279400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300-00001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66</xdr:row>
      <xdr:rowOff>104775</xdr:rowOff>
    </xdr:from>
    <xdr:to>
      <xdr:col>2</xdr:col>
      <xdr:colOff>276860</xdr:colOff>
      <xdr:row>66</xdr:row>
      <xdr:rowOff>238125</xdr:rowOff>
    </xdr:to>
    <xdr:sp macro="" textlink="">
      <xdr:nvSpPr>
        <xdr:cNvPr id="11" name="Oval 10">
          <a:extLst>
            <a:ext uri="{FF2B5EF4-FFF2-40B4-BE49-F238E27FC236}">
              <a16:creationId xmlns:a16="http://schemas.microsoft.com/office/drawing/2014/main" id="{37EFAC54-29D0-470C-9134-C8175CA3589C}"/>
            </a:ext>
          </a:extLst>
        </xdr:cNvPr>
        <xdr:cNvSpPr/>
      </xdr:nvSpPr>
      <xdr:spPr>
        <a:xfrm>
          <a:off x="882650" y="20151725"/>
          <a:ext cx="143510"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00FF"/>
            </a:solidFill>
          </a:endParaRPr>
        </a:p>
      </xdr:txBody>
    </xdr:sp>
    <xdr:clientData/>
  </xdr:twoCellAnchor>
  <xdr:twoCellAnchor>
    <xdr:from>
      <xdr:col>2</xdr:col>
      <xdr:colOff>123825</xdr:colOff>
      <xdr:row>67</xdr:row>
      <xdr:rowOff>95250</xdr:rowOff>
    </xdr:from>
    <xdr:to>
      <xdr:col>2</xdr:col>
      <xdr:colOff>267335</xdr:colOff>
      <xdr:row>67</xdr:row>
      <xdr:rowOff>228600</xdr:rowOff>
    </xdr:to>
    <xdr:sp macro="" textlink="">
      <xdr:nvSpPr>
        <xdr:cNvPr id="12" name="Oval 11">
          <a:extLst>
            <a:ext uri="{FF2B5EF4-FFF2-40B4-BE49-F238E27FC236}">
              <a16:creationId xmlns:a16="http://schemas.microsoft.com/office/drawing/2014/main" id="{A7F2D72E-4E08-4615-8EC3-9FED8D4AF933}"/>
            </a:ext>
          </a:extLst>
        </xdr:cNvPr>
        <xdr:cNvSpPr/>
      </xdr:nvSpPr>
      <xdr:spPr>
        <a:xfrm>
          <a:off x="873125" y="20472400"/>
          <a:ext cx="143510"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C00FF"/>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66</xdr:row>
          <xdr:rowOff>50800</xdr:rowOff>
        </xdr:from>
        <xdr:to>
          <xdr:col>1</xdr:col>
          <xdr:colOff>76200</xdr:colOff>
          <xdr:row>66</xdr:row>
          <xdr:rowOff>279400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300-00001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69</xdr:row>
          <xdr:rowOff>50800</xdr:rowOff>
        </xdr:from>
        <xdr:to>
          <xdr:col>1</xdr:col>
          <xdr:colOff>76200</xdr:colOff>
          <xdr:row>70</xdr:row>
          <xdr:rowOff>12700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300-00001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50800</xdr:rowOff>
        </xdr:from>
        <xdr:to>
          <xdr:col>1</xdr:col>
          <xdr:colOff>76200</xdr:colOff>
          <xdr:row>73</xdr:row>
          <xdr:rowOff>279400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300-00001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75</xdr:row>
          <xdr:rowOff>50800</xdr:rowOff>
        </xdr:from>
        <xdr:to>
          <xdr:col>1</xdr:col>
          <xdr:colOff>76200</xdr:colOff>
          <xdr:row>75</xdr:row>
          <xdr:rowOff>279400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300-00001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77</xdr:row>
      <xdr:rowOff>101600</xdr:rowOff>
    </xdr:from>
    <xdr:to>
      <xdr:col>2</xdr:col>
      <xdr:colOff>273685</xdr:colOff>
      <xdr:row>77</xdr:row>
      <xdr:rowOff>234950</xdr:rowOff>
    </xdr:to>
    <xdr:sp macro="" textlink="">
      <xdr:nvSpPr>
        <xdr:cNvPr id="13" name="Oval 12">
          <a:extLst>
            <a:ext uri="{FF2B5EF4-FFF2-40B4-BE49-F238E27FC236}">
              <a16:creationId xmlns:a16="http://schemas.microsoft.com/office/drawing/2014/main" id="{B413B990-E3AD-4196-B66E-16ECDDC97A87}"/>
            </a:ext>
          </a:extLst>
        </xdr:cNvPr>
        <xdr:cNvSpPr/>
      </xdr:nvSpPr>
      <xdr:spPr>
        <a:xfrm>
          <a:off x="882650" y="23450550"/>
          <a:ext cx="14033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xdr:from>
      <xdr:col>2</xdr:col>
      <xdr:colOff>123825</xdr:colOff>
      <xdr:row>79</xdr:row>
      <xdr:rowOff>95250</xdr:rowOff>
    </xdr:from>
    <xdr:to>
      <xdr:col>2</xdr:col>
      <xdr:colOff>267335</xdr:colOff>
      <xdr:row>79</xdr:row>
      <xdr:rowOff>228600</xdr:rowOff>
    </xdr:to>
    <xdr:sp macro="" textlink="">
      <xdr:nvSpPr>
        <xdr:cNvPr id="14" name="Oval 13">
          <a:extLst>
            <a:ext uri="{FF2B5EF4-FFF2-40B4-BE49-F238E27FC236}">
              <a16:creationId xmlns:a16="http://schemas.microsoft.com/office/drawing/2014/main" id="{17B5A5BB-12C3-4D10-B7D8-7DF1AF069639}"/>
            </a:ext>
          </a:extLst>
        </xdr:cNvPr>
        <xdr:cNvSpPr/>
      </xdr:nvSpPr>
      <xdr:spPr>
        <a:xfrm>
          <a:off x="873125" y="24104600"/>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77</xdr:row>
          <xdr:rowOff>50800</xdr:rowOff>
        </xdr:from>
        <xdr:to>
          <xdr:col>1</xdr:col>
          <xdr:colOff>76200</xdr:colOff>
          <xdr:row>77</xdr:row>
          <xdr:rowOff>279400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300-00001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78</xdr:row>
      <xdr:rowOff>101600</xdr:rowOff>
    </xdr:from>
    <xdr:to>
      <xdr:col>2</xdr:col>
      <xdr:colOff>273685</xdr:colOff>
      <xdr:row>78</xdr:row>
      <xdr:rowOff>234950</xdr:rowOff>
    </xdr:to>
    <xdr:sp macro="" textlink="">
      <xdr:nvSpPr>
        <xdr:cNvPr id="15" name="Oval 14">
          <a:extLst>
            <a:ext uri="{FF2B5EF4-FFF2-40B4-BE49-F238E27FC236}">
              <a16:creationId xmlns:a16="http://schemas.microsoft.com/office/drawing/2014/main" id="{A5DF5DB2-EA5C-4355-9379-528E391E8F81}"/>
            </a:ext>
          </a:extLst>
        </xdr:cNvPr>
        <xdr:cNvSpPr/>
      </xdr:nvSpPr>
      <xdr:spPr>
        <a:xfrm>
          <a:off x="882650" y="23780750"/>
          <a:ext cx="14033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81</xdr:row>
          <xdr:rowOff>50800</xdr:rowOff>
        </xdr:from>
        <xdr:to>
          <xdr:col>1</xdr:col>
          <xdr:colOff>76200</xdr:colOff>
          <xdr:row>82</xdr:row>
          <xdr:rowOff>25400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00000000-0008-0000-0300-00001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50800</xdr:rowOff>
        </xdr:from>
        <xdr:to>
          <xdr:col>1</xdr:col>
          <xdr:colOff>76200</xdr:colOff>
          <xdr:row>83</xdr:row>
          <xdr:rowOff>279400</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00000000-0008-0000-0300-00001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50800</xdr:rowOff>
        </xdr:from>
        <xdr:to>
          <xdr:col>1</xdr:col>
          <xdr:colOff>76200</xdr:colOff>
          <xdr:row>85</xdr:row>
          <xdr:rowOff>279400</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00000000-0008-0000-0300-00001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84</xdr:row>
          <xdr:rowOff>50800</xdr:rowOff>
        </xdr:from>
        <xdr:to>
          <xdr:col>1</xdr:col>
          <xdr:colOff>76200</xdr:colOff>
          <xdr:row>84</xdr:row>
          <xdr:rowOff>279400</xdr:rowOff>
        </xdr:to>
        <xdr:sp macro="" textlink="">
          <xdr:nvSpPr>
            <xdr:cNvPr id="6172" name="Check Box 28" hidden="1">
              <a:extLst>
                <a:ext uri="{63B3BB69-23CF-44E3-9099-C40C66FF867C}">
                  <a14:compatExt spid="_x0000_s6172"/>
                </a:ext>
                <a:ext uri="{FF2B5EF4-FFF2-40B4-BE49-F238E27FC236}">
                  <a16:creationId xmlns:a16="http://schemas.microsoft.com/office/drawing/2014/main" id="{00000000-0008-0000-0300-00001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50800</xdr:rowOff>
        </xdr:from>
        <xdr:to>
          <xdr:col>1</xdr:col>
          <xdr:colOff>76200</xdr:colOff>
          <xdr:row>96</xdr:row>
          <xdr:rowOff>279400</xdr:rowOff>
        </xdr:to>
        <xdr:sp macro="" textlink="">
          <xdr:nvSpPr>
            <xdr:cNvPr id="6173" name="Check Box 29" hidden="1">
              <a:extLst>
                <a:ext uri="{63B3BB69-23CF-44E3-9099-C40C66FF867C}">
                  <a14:compatExt spid="_x0000_s6173"/>
                </a:ext>
                <a:ext uri="{FF2B5EF4-FFF2-40B4-BE49-F238E27FC236}">
                  <a16:creationId xmlns:a16="http://schemas.microsoft.com/office/drawing/2014/main" id="{00000000-0008-0000-0300-00001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50800</xdr:rowOff>
        </xdr:from>
        <xdr:to>
          <xdr:col>1</xdr:col>
          <xdr:colOff>76200</xdr:colOff>
          <xdr:row>102</xdr:row>
          <xdr:rowOff>279400</xdr:rowOff>
        </xdr:to>
        <xdr:sp macro="" textlink="">
          <xdr:nvSpPr>
            <xdr:cNvPr id="6174" name="Check Box 30" hidden="1">
              <a:extLst>
                <a:ext uri="{63B3BB69-23CF-44E3-9099-C40C66FF867C}">
                  <a14:compatExt spid="_x0000_s6174"/>
                </a:ext>
                <a:ext uri="{FF2B5EF4-FFF2-40B4-BE49-F238E27FC236}">
                  <a16:creationId xmlns:a16="http://schemas.microsoft.com/office/drawing/2014/main" id="{00000000-0008-0000-0300-00001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50800</xdr:rowOff>
        </xdr:from>
        <xdr:to>
          <xdr:col>1</xdr:col>
          <xdr:colOff>76200</xdr:colOff>
          <xdr:row>102</xdr:row>
          <xdr:rowOff>279400</xdr:rowOff>
        </xdr:to>
        <xdr:sp macro="" textlink="">
          <xdr:nvSpPr>
            <xdr:cNvPr id="6175" name="Check Box 31" hidden="1">
              <a:extLst>
                <a:ext uri="{63B3BB69-23CF-44E3-9099-C40C66FF867C}">
                  <a14:compatExt spid="_x0000_s6175"/>
                </a:ext>
                <a:ext uri="{FF2B5EF4-FFF2-40B4-BE49-F238E27FC236}">
                  <a16:creationId xmlns:a16="http://schemas.microsoft.com/office/drawing/2014/main" id="{00000000-0008-0000-0300-00001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104</xdr:row>
          <xdr:rowOff>50800</xdr:rowOff>
        </xdr:from>
        <xdr:to>
          <xdr:col>1</xdr:col>
          <xdr:colOff>76200</xdr:colOff>
          <xdr:row>104</xdr:row>
          <xdr:rowOff>279400</xdr:rowOff>
        </xdr:to>
        <xdr:sp macro="" textlink="">
          <xdr:nvSpPr>
            <xdr:cNvPr id="6176" name="Check Box 32" hidden="1">
              <a:extLst>
                <a:ext uri="{63B3BB69-23CF-44E3-9099-C40C66FF867C}">
                  <a14:compatExt spid="_x0000_s6176"/>
                </a:ext>
                <a:ext uri="{FF2B5EF4-FFF2-40B4-BE49-F238E27FC236}">
                  <a16:creationId xmlns:a16="http://schemas.microsoft.com/office/drawing/2014/main" id="{00000000-0008-0000-0300-00002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86</xdr:row>
          <xdr:rowOff>50800</xdr:rowOff>
        </xdr:from>
        <xdr:to>
          <xdr:col>1</xdr:col>
          <xdr:colOff>76200</xdr:colOff>
          <xdr:row>86</xdr:row>
          <xdr:rowOff>304800</xdr:rowOff>
        </xdr:to>
        <xdr:sp macro="" textlink="">
          <xdr:nvSpPr>
            <xdr:cNvPr id="6177" name="Check Box 33" hidden="1">
              <a:extLst>
                <a:ext uri="{63B3BB69-23CF-44E3-9099-C40C66FF867C}">
                  <a14:compatExt spid="_x0000_s6177"/>
                </a:ext>
                <a:ext uri="{FF2B5EF4-FFF2-40B4-BE49-F238E27FC236}">
                  <a16:creationId xmlns:a16="http://schemas.microsoft.com/office/drawing/2014/main" id="{00000000-0008-0000-0300-00002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50800</xdr:rowOff>
        </xdr:from>
        <xdr:to>
          <xdr:col>1</xdr:col>
          <xdr:colOff>76200</xdr:colOff>
          <xdr:row>33</xdr:row>
          <xdr:rowOff>279400</xdr:rowOff>
        </xdr:to>
        <xdr:sp macro="" textlink="">
          <xdr:nvSpPr>
            <xdr:cNvPr id="6178" name="Check Box 34" hidden="1">
              <a:extLst>
                <a:ext uri="{63B3BB69-23CF-44E3-9099-C40C66FF867C}">
                  <a14:compatExt spid="_x0000_s6178"/>
                </a:ext>
                <a:ext uri="{FF2B5EF4-FFF2-40B4-BE49-F238E27FC236}">
                  <a16:creationId xmlns:a16="http://schemas.microsoft.com/office/drawing/2014/main" id="{00000000-0008-0000-0300-00002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0</xdr:rowOff>
        </xdr:from>
        <xdr:to>
          <xdr:col>1</xdr:col>
          <xdr:colOff>76200</xdr:colOff>
          <xdr:row>107</xdr:row>
          <xdr:rowOff>50800</xdr:rowOff>
        </xdr:to>
        <xdr:sp macro="" textlink="">
          <xdr:nvSpPr>
            <xdr:cNvPr id="6179" name="Check Box 35" hidden="1">
              <a:extLst>
                <a:ext uri="{63B3BB69-23CF-44E3-9099-C40C66FF867C}">
                  <a14:compatExt spid="_x0000_s6179"/>
                </a:ext>
                <a:ext uri="{FF2B5EF4-FFF2-40B4-BE49-F238E27FC236}">
                  <a16:creationId xmlns:a16="http://schemas.microsoft.com/office/drawing/2014/main" id="{00000000-0008-0000-0300-00002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304800</xdr:rowOff>
        </xdr:from>
        <xdr:to>
          <xdr:col>1</xdr:col>
          <xdr:colOff>88900</xdr:colOff>
          <xdr:row>108</xdr:row>
          <xdr:rowOff>12700</xdr:rowOff>
        </xdr:to>
        <xdr:sp macro="" textlink="">
          <xdr:nvSpPr>
            <xdr:cNvPr id="6180" name="Check Box 36" hidden="1">
              <a:extLst>
                <a:ext uri="{63B3BB69-23CF-44E3-9099-C40C66FF867C}">
                  <a14:compatExt spid="_x0000_s6180"/>
                </a:ext>
                <a:ext uri="{FF2B5EF4-FFF2-40B4-BE49-F238E27FC236}">
                  <a16:creationId xmlns:a16="http://schemas.microsoft.com/office/drawing/2014/main" id="{00000000-0008-0000-0300-00002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7</xdr:col>
      <xdr:colOff>476250</xdr:colOff>
      <xdr:row>23</xdr:row>
      <xdr:rowOff>19050</xdr:rowOff>
    </xdr:from>
    <xdr:to>
      <xdr:col>14</xdr:col>
      <xdr:colOff>249238</xdr:colOff>
      <xdr:row>30</xdr:row>
      <xdr:rowOff>30956</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BD3A102D-B388-402E-AA80-4D9A4E174ADA}"/>
                </a:ext>
              </a:extLst>
            </xdr:cNvPr>
            <xdr:cNvSpPr txBox="1"/>
          </xdr:nvSpPr>
          <xdr:spPr>
            <a:xfrm>
              <a:off x="4679950" y="7505700"/>
              <a:ext cx="4173538" cy="130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=43.2 −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BD3A102D-B388-402E-AA80-4D9A4E174ADA}"/>
                </a:ext>
              </a:extLst>
            </xdr:cNvPr>
            <xdr:cNvSpPr txBox="1"/>
          </xdr:nvSpPr>
          <xdr:spPr>
            <a:xfrm>
              <a:off x="4679950" y="7505700"/>
              <a:ext cx="4173538" cy="130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𝑉_𝐻2𝑂=43.2 − 𝑉_𝑠𝑎𝑚𝑝𝑙𝑒</a:t>
              </a:r>
              <a:endParaRPr lang="en-US" sz="1100" kern="12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128</xdr:row>
          <xdr:rowOff>50800</xdr:rowOff>
        </xdr:from>
        <xdr:to>
          <xdr:col>1</xdr:col>
          <xdr:colOff>76200</xdr:colOff>
          <xdr:row>128</xdr:row>
          <xdr:rowOff>279400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50800</xdr:rowOff>
        </xdr:from>
        <xdr:to>
          <xdr:col>1</xdr:col>
          <xdr:colOff>76200</xdr:colOff>
          <xdr:row>40</xdr:row>
          <xdr:rowOff>279400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39</xdr:row>
          <xdr:rowOff>50800</xdr:rowOff>
        </xdr:from>
        <xdr:to>
          <xdr:col>1</xdr:col>
          <xdr:colOff>76200</xdr:colOff>
          <xdr:row>39</xdr:row>
          <xdr:rowOff>279400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50800</xdr:rowOff>
        </xdr:from>
        <xdr:to>
          <xdr:col>1</xdr:col>
          <xdr:colOff>76200</xdr:colOff>
          <xdr:row>35</xdr:row>
          <xdr:rowOff>279400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400-00000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50800</xdr:rowOff>
        </xdr:from>
        <xdr:to>
          <xdr:col>1</xdr:col>
          <xdr:colOff>76200</xdr:colOff>
          <xdr:row>33</xdr:row>
          <xdr:rowOff>279400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400-00000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50800</xdr:rowOff>
        </xdr:from>
        <xdr:to>
          <xdr:col>1</xdr:col>
          <xdr:colOff>76200</xdr:colOff>
          <xdr:row>32</xdr:row>
          <xdr:rowOff>279400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400-00000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50800</xdr:rowOff>
        </xdr:from>
        <xdr:to>
          <xdr:col>1</xdr:col>
          <xdr:colOff>76200</xdr:colOff>
          <xdr:row>22</xdr:row>
          <xdr:rowOff>279400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400-00000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50800</xdr:rowOff>
        </xdr:from>
        <xdr:to>
          <xdr:col>1</xdr:col>
          <xdr:colOff>76200</xdr:colOff>
          <xdr:row>21</xdr:row>
          <xdr:rowOff>279400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400-00000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50800</xdr:rowOff>
        </xdr:from>
        <xdr:to>
          <xdr:col>1</xdr:col>
          <xdr:colOff>76200</xdr:colOff>
          <xdr:row>16</xdr:row>
          <xdr:rowOff>279400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400-00000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50800</xdr:rowOff>
        </xdr:from>
        <xdr:to>
          <xdr:col>1</xdr:col>
          <xdr:colOff>76200</xdr:colOff>
          <xdr:row>14</xdr:row>
          <xdr:rowOff>279400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400-00000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138</xdr:row>
      <xdr:rowOff>30163</xdr:rowOff>
    </xdr:from>
    <xdr:to>
      <xdr:col>5</xdr:col>
      <xdr:colOff>50799</xdr:colOff>
      <xdr:row>139</xdr:row>
      <xdr:rowOff>185738</xdr:rowOff>
    </xdr:to>
    <xdr:pic>
      <xdr:nvPicPr>
        <xdr:cNvPr id="2" name="Picture 3">
          <a:extLst>
            <a:ext uri="{FF2B5EF4-FFF2-40B4-BE49-F238E27FC236}">
              <a16:creationId xmlns:a16="http://schemas.microsoft.com/office/drawing/2014/main" id="{99DB9E09-F7AC-4135-BF5F-25AB0CE922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42146538"/>
          <a:ext cx="217170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13</xdr:row>
          <xdr:rowOff>50800</xdr:rowOff>
        </xdr:from>
        <xdr:to>
          <xdr:col>1</xdr:col>
          <xdr:colOff>76200</xdr:colOff>
          <xdr:row>13</xdr:row>
          <xdr:rowOff>279400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400-00000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36</xdr:row>
          <xdr:rowOff>50800</xdr:rowOff>
        </xdr:from>
        <xdr:to>
          <xdr:col>1</xdr:col>
          <xdr:colOff>76200</xdr:colOff>
          <xdr:row>36</xdr:row>
          <xdr:rowOff>279400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400-00000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17</xdr:row>
      <xdr:rowOff>104775</xdr:rowOff>
    </xdr:from>
    <xdr:to>
      <xdr:col>2</xdr:col>
      <xdr:colOff>248285</xdr:colOff>
      <xdr:row>17</xdr:row>
      <xdr:rowOff>238125</xdr:rowOff>
    </xdr:to>
    <xdr:sp macro="" textlink="">
      <xdr:nvSpPr>
        <xdr:cNvPr id="3" name="Oval 2">
          <a:extLst>
            <a:ext uri="{FF2B5EF4-FFF2-40B4-BE49-F238E27FC236}">
              <a16:creationId xmlns:a16="http://schemas.microsoft.com/office/drawing/2014/main" id="{CF053A2F-2E52-4A60-824C-7BF3B8F219F7}"/>
            </a:ext>
          </a:extLst>
        </xdr:cNvPr>
        <xdr:cNvSpPr/>
      </xdr:nvSpPr>
      <xdr:spPr>
        <a:xfrm>
          <a:off x="835025" y="60547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19</xdr:row>
      <xdr:rowOff>76200</xdr:rowOff>
    </xdr:from>
    <xdr:to>
      <xdr:col>2</xdr:col>
      <xdr:colOff>248285</xdr:colOff>
      <xdr:row>19</xdr:row>
      <xdr:rowOff>209550</xdr:rowOff>
    </xdr:to>
    <xdr:sp macro="" textlink="">
      <xdr:nvSpPr>
        <xdr:cNvPr id="4" name="Oval 3">
          <a:extLst>
            <a:ext uri="{FF2B5EF4-FFF2-40B4-BE49-F238E27FC236}">
              <a16:creationId xmlns:a16="http://schemas.microsoft.com/office/drawing/2014/main" id="{222FA195-B790-4BF6-BF41-40AA63CD5238}"/>
            </a:ext>
          </a:extLst>
        </xdr:cNvPr>
        <xdr:cNvSpPr/>
      </xdr:nvSpPr>
      <xdr:spPr>
        <a:xfrm>
          <a:off x="835025" y="67246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18</xdr:row>
      <xdr:rowOff>101600</xdr:rowOff>
    </xdr:from>
    <xdr:to>
      <xdr:col>2</xdr:col>
      <xdr:colOff>254635</xdr:colOff>
      <xdr:row>18</xdr:row>
      <xdr:rowOff>234950</xdr:rowOff>
    </xdr:to>
    <xdr:sp macro="" textlink="">
      <xdr:nvSpPr>
        <xdr:cNvPr id="5" name="Oval 4">
          <a:extLst>
            <a:ext uri="{FF2B5EF4-FFF2-40B4-BE49-F238E27FC236}">
              <a16:creationId xmlns:a16="http://schemas.microsoft.com/office/drawing/2014/main" id="{E45D8E4A-3F3B-4799-A34A-5645438EF5DB}"/>
            </a:ext>
          </a:extLst>
        </xdr:cNvPr>
        <xdr:cNvSpPr/>
      </xdr:nvSpPr>
      <xdr:spPr>
        <a:xfrm>
          <a:off x="835025" y="63912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16</xdr:row>
      <xdr:rowOff>101600</xdr:rowOff>
    </xdr:from>
    <xdr:to>
      <xdr:col>2</xdr:col>
      <xdr:colOff>248285</xdr:colOff>
      <xdr:row>16</xdr:row>
      <xdr:rowOff>234950</xdr:rowOff>
    </xdr:to>
    <xdr:sp macro="" textlink="">
      <xdr:nvSpPr>
        <xdr:cNvPr id="6" name="Oval 5">
          <a:extLst>
            <a:ext uri="{FF2B5EF4-FFF2-40B4-BE49-F238E27FC236}">
              <a16:creationId xmlns:a16="http://schemas.microsoft.com/office/drawing/2014/main" id="{3AF49BA3-8DA9-46A3-8FEC-2B73047AD8B5}"/>
            </a:ext>
          </a:extLst>
        </xdr:cNvPr>
        <xdr:cNvSpPr/>
      </xdr:nvSpPr>
      <xdr:spPr>
        <a:xfrm>
          <a:off x="835025" y="57245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41</xdr:row>
          <xdr:rowOff>50800</xdr:rowOff>
        </xdr:from>
        <xdr:to>
          <xdr:col>1</xdr:col>
          <xdr:colOff>76200</xdr:colOff>
          <xdr:row>41</xdr:row>
          <xdr:rowOff>279400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400-00000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53975</xdr:colOff>
      <xdr:row>42</xdr:row>
      <xdr:rowOff>104775</xdr:rowOff>
    </xdr:from>
    <xdr:to>
      <xdr:col>6</xdr:col>
      <xdr:colOff>197485</xdr:colOff>
      <xdr:row>42</xdr:row>
      <xdr:rowOff>238125</xdr:rowOff>
    </xdr:to>
    <xdr:sp macro="" textlink="">
      <xdr:nvSpPr>
        <xdr:cNvPr id="7" name="Oval 6">
          <a:extLst>
            <a:ext uri="{FF2B5EF4-FFF2-40B4-BE49-F238E27FC236}">
              <a16:creationId xmlns:a16="http://schemas.microsoft.com/office/drawing/2014/main" id="{1EEA6A21-6385-4F9C-A8F4-7628FFB68B2E}"/>
            </a:ext>
          </a:extLst>
        </xdr:cNvPr>
        <xdr:cNvSpPr/>
      </xdr:nvSpPr>
      <xdr:spPr>
        <a:xfrm>
          <a:off x="3740150" y="13227050"/>
          <a:ext cx="146685" cy="13335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44</xdr:row>
      <xdr:rowOff>82550</xdr:rowOff>
    </xdr:from>
    <xdr:to>
      <xdr:col>6</xdr:col>
      <xdr:colOff>200660</xdr:colOff>
      <xdr:row>44</xdr:row>
      <xdr:rowOff>215900</xdr:rowOff>
    </xdr:to>
    <xdr:sp macro="" textlink="">
      <xdr:nvSpPr>
        <xdr:cNvPr id="8" name="Oval 7">
          <a:extLst>
            <a:ext uri="{FF2B5EF4-FFF2-40B4-BE49-F238E27FC236}">
              <a16:creationId xmlns:a16="http://schemas.microsoft.com/office/drawing/2014/main" id="{7A49274B-DEAD-4219-9CE1-F3173D3E3F6A}"/>
            </a:ext>
          </a:extLst>
        </xdr:cNvPr>
        <xdr:cNvSpPr/>
      </xdr:nvSpPr>
      <xdr:spPr>
        <a:xfrm>
          <a:off x="3743325" y="1380172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47</xdr:row>
          <xdr:rowOff>50800</xdr:rowOff>
        </xdr:from>
        <xdr:to>
          <xdr:col>1</xdr:col>
          <xdr:colOff>76200</xdr:colOff>
          <xdr:row>47</xdr:row>
          <xdr:rowOff>279400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400-00000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50800</xdr:rowOff>
        </xdr:from>
        <xdr:to>
          <xdr:col>1</xdr:col>
          <xdr:colOff>76200</xdr:colOff>
          <xdr:row>52</xdr:row>
          <xdr:rowOff>279400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400-00000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50800</xdr:rowOff>
        </xdr:from>
        <xdr:to>
          <xdr:col>1</xdr:col>
          <xdr:colOff>76200</xdr:colOff>
          <xdr:row>53</xdr:row>
          <xdr:rowOff>279400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400-00001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54</xdr:row>
      <xdr:rowOff>85725</xdr:rowOff>
    </xdr:from>
    <xdr:to>
      <xdr:col>8</xdr:col>
      <xdr:colOff>200660</xdr:colOff>
      <xdr:row>54</xdr:row>
      <xdr:rowOff>219075</xdr:rowOff>
    </xdr:to>
    <xdr:sp macro="" textlink="">
      <xdr:nvSpPr>
        <xdr:cNvPr id="9" name="Oval 8">
          <a:extLst>
            <a:ext uri="{FF2B5EF4-FFF2-40B4-BE49-F238E27FC236}">
              <a16:creationId xmlns:a16="http://schemas.microsoft.com/office/drawing/2014/main" id="{9F76EA1D-6F0D-403C-ACA5-FD2DB8782833}"/>
            </a:ext>
          </a:extLst>
        </xdr:cNvPr>
        <xdr:cNvSpPr/>
      </xdr:nvSpPr>
      <xdr:spPr>
        <a:xfrm>
          <a:off x="4819650" y="1712277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58</xdr:row>
          <xdr:rowOff>50800</xdr:rowOff>
        </xdr:from>
        <xdr:to>
          <xdr:col>1</xdr:col>
          <xdr:colOff>76200</xdr:colOff>
          <xdr:row>58</xdr:row>
          <xdr:rowOff>292100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400-00001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12700</xdr:rowOff>
        </xdr:from>
        <xdr:to>
          <xdr:col>1</xdr:col>
          <xdr:colOff>76200</xdr:colOff>
          <xdr:row>64</xdr:row>
          <xdr:rowOff>241300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400-00001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50800</xdr:rowOff>
        </xdr:from>
        <xdr:to>
          <xdr:col>1</xdr:col>
          <xdr:colOff>76200</xdr:colOff>
          <xdr:row>73</xdr:row>
          <xdr:rowOff>279400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400-00001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50800</xdr:rowOff>
        </xdr:from>
        <xdr:to>
          <xdr:col>1</xdr:col>
          <xdr:colOff>76200</xdr:colOff>
          <xdr:row>74</xdr:row>
          <xdr:rowOff>279400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400-00001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76</xdr:row>
      <xdr:rowOff>104775</xdr:rowOff>
    </xdr:from>
    <xdr:to>
      <xdr:col>2</xdr:col>
      <xdr:colOff>276860</xdr:colOff>
      <xdr:row>76</xdr:row>
      <xdr:rowOff>238125</xdr:rowOff>
    </xdr:to>
    <xdr:sp macro="" textlink="">
      <xdr:nvSpPr>
        <xdr:cNvPr id="10" name="Oval 9">
          <a:extLst>
            <a:ext uri="{FF2B5EF4-FFF2-40B4-BE49-F238E27FC236}">
              <a16:creationId xmlns:a16="http://schemas.microsoft.com/office/drawing/2014/main" id="{19F92F33-9BC0-4DC7-ADAC-7B02353AD077}"/>
            </a:ext>
          </a:extLst>
        </xdr:cNvPr>
        <xdr:cNvSpPr/>
      </xdr:nvSpPr>
      <xdr:spPr>
        <a:xfrm>
          <a:off x="857250" y="23533100"/>
          <a:ext cx="14033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00FF"/>
            </a:solidFill>
          </a:endParaRPr>
        </a:p>
      </xdr:txBody>
    </xdr:sp>
    <xdr:clientData/>
  </xdr:twoCellAnchor>
  <xdr:twoCellAnchor>
    <xdr:from>
      <xdr:col>2</xdr:col>
      <xdr:colOff>123825</xdr:colOff>
      <xdr:row>77</xdr:row>
      <xdr:rowOff>95250</xdr:rowOff>
    </xdr:from>
    <xdr:to>
      <xdr:col>2</xdr:col>
      <xdr:colOff>267335</xdr:colOff>
      <xdr:row>77</xdr:row>
      <xdr:rowOff>228600</xdr:rowOff>
    </xdr:to>
    <xdr:sp macro="" textlink="">
      <xdr:nvSpPr>
        <xdr:cNvPr id="11" name="Oval 10">
          <a:extLst>
            <a:ext uri="{FF2B5EF4-FFF2-40B4-BE49-F238E27FC236}">
              <a16:creationId xmlns:a16="http://schemas.microsoft.com/office/drawing/2014/main" id="{58D216CA-5B52-40A3-BF0B-D1FD8DF83254}"/>
            </a:ext>
          </a:extLst>
        </xdr:cNvPr>
        <xdr:cNvSpPr/>
      </xdr:nvSpPr>
      <xdr:spPr>
        <a:xfrm>
          <a:off x="844550" y="23860125"/>
          <a:ext cx="14668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C00FF"/>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76</xdr:row>
          <xdr:rowOff>50800</xdr:rowOff>
        </xdr:from>
        <xdr:to>
          <xdr:col>1</xdr:col>
          <xdr:colOff>76200</xdr:colOff>
          <xdr:row>76</xdr:row>
          <xdr:rowOff>279400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400-00001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50800</xdr:rowOff>
        </xdr:from>
        <xdr:to>
          <xdr:col>1</xdr:col>
          <xdr:colOff>76200</xdr:colOff>
          <xdr:row>80</xdr:row>
          <xdr:rowOff>12700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400-00001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50800</xdr:rowOff>
        </xdr:from>
        <xdr:to>
          <xdr:col>1</xdr:col>
          <xdr:colOff>76200</xdr:colOff>
          <xdr:row>83</xdr:row>
          <xdr:rowOff>279400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400-00001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50800</xdr:rowOff>
        </xdr:from>
        <xdr:to>
          <xdr:col>1</xdr:col>
          <xdr:colOff>76200</xdr:colOff>
          <xdr:row>85</xdr:row>
          <xdr:rowOff>279400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400-00001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87</xdr:row>
      <xdr:rowOff>101600</xdr:rowOff>
    </xdr:from>
    <xdr:to>
      <xdr:col>2</xdr:col>
      <xdr:colOff>273685</xdr:colOff>
      <xdr:row>87</xdr:row>
      <xdr:rowOff>234950</xdr:rowOff>
    </xdr:to>
    <xdr:sp macro="" textlink="">
      <xdr:nvSpPr>
        <xdr:cNvPr id="12" name="Oval 11">
          <a:extLst>
            <a:ext uri="{FF2B5EF4-FFF2-40B4-BE49-F238E27FC236}">
              <a16:creationId xmlns:a16="http://schemas.microsoft.com/office/drawing/2014/main" id="{A2EA3FA0-5C21-4294-A44A-00504A300ACD}"/>
            </a:ext>
          </a:extLst>
        </xdr:cNvPr>
        <xdr:cNvSpPr/>
      </xdr:nvSpPr>
      <xdr:spPr>
        <a:xfrm>
          <a:off x="857250" y="26850975"/>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xdr:from>
      <xdr:col>2</xdr:col>
      <xdr:colOff>123825</xdr:colOff>
      <xdr:row>89</xdr:row>
      <xdr:rowOff>95250</xdr:rowOff>
    </xdr:from>
    <xdr:to>
      <xdr:col>2</xdr:col>
      <xdr:colOff>267335</xdr:colOff>
      <xdr:row>89</xdr:row>
      <xdr:rowOff>228600</xdr:rowOff>
    </xdr:to>
    <xdr:sp macro="" textlink="">
      <xdr:nvSpPr>
        <xdr:cNvPr id="13" name="Oval 12">
          <a:extLst>
            <a:ext uri="{FF2B5EF4-FFF2-40B4-BE49-F238E27FC236}">
              <a16:creationId xmlns:a16="http://schemas.microsoft.com/office/drawing/2014/main" id="{D1BB6A88-7FBF-4657-8D3B-2463711EE7B9}"/>
            </a:ext>
          </a:extLst>
        </xdr:cNvPr>
        <xdr:cNvSpPr/>
      </xdr:nvSpPr>
      <xdr:spPr>
        <a:xfrm>
          <a:off x="844550" y="27508200"/>
          <a:ext cx="14668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87</xdr:row>
          <xdr:rowOff>50800</xdr:rowOff>
        </xdr:from>
        <xdr:to>
          <xdr:col>1</xdr:col>
          <xdr:colOff>76200</xdr:colOff>
          <xdr:row>87</xdr:row>
          <xdr:rowOff>279400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400-00001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88</xdr:row>
      <xdr:rowOff>101600</xdr:rowOff>
    </xdr:from>
    <xdr:to>
      <xdr:col>2</xdr:col>
      <xdr:colOff>273685</xdr:colOff>
      <xdr:row>88</xdr:row>
      <xdr:rowOff>234950</xdr:rowOff>
    </xdr:to>
    <xdr:sp macro="" textlink="">
      <xdr:nvSpPr>
        <xdr:cNvPr id="14" name="Oval 13">
          <a:extLst>
            <a:ext uri="{FF2B5EF4-FFF2-40B4-BE49-F238E27FC236}">
              <a16:creationId xmlns:a16="http://schemas.microsoft.com/office/drawing/2014/main" id="{E159B352-21F2-4795-990D-F7F6EC8A2EEF}"/>
            </a:ext>
          </a:extLst>
        </xdr:cNvPr>
        <xdr:cNvSpPr/>
      </xdr:nvSpPr>
      <xdr:spPr>
        <a:xfrm>
          <a:off x="857250" y="27184350"/>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91</xdr:row>
          <xdr:rowOff>50800</xdr:rowOff>
        </xdr:from>
        <xdr:to>
          <xdr:col>1</xdr:col>
          <xdr:colOff>76200</xdr:colOff>
          <xdr:row>92</xdr:row>
          <xdr:rowOff>38100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400-00001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93</xdr:row>
          <xdr:rowOff>50800</xdr:rowOff>
        </xdr:from>
        <xdr:to>
          <xdr:col>1</xdr:col>
          <xdr:colOff>76200</xdr:colOff>
          <xdr:row>93</xdr:row>
          <xdr:rowOff>279400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400-00001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50800</xdr:rowOff>
        </xdr:from>
        <xdr:to>
          <xdr:col>1</xdr:col>
          <xdr:colOff>76200</xdr:colOff>
          <xdr:row>95</xdr:row>
          <xdr:rowOff>279400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400-00001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94</xdr:row>
          <xdr:rowOff>50800</xdr:rowOff>
        </xdr:from>
        <xdr:to>
          <xdr:col>1</xdr:col>
          <xdr:colOff>76200</xdr:colOff>
          <xdr:row>94</xdr:row>
          <xdr:rowOff>279400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400-00001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50800</xdr:rowOff>
        </xdr:from>
        <xdr:to>
          <xdr:col>1</xdr:col>
          <xdr:colOff>76200</xdr:colOff>
          <xdr:row>106</xdr:row>
          <xdr:rowOff>279400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400-00001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50800</xdr:rowOff>
        </xdr:from>
        <xdr:to>
          <xdr:col>1</xdr:col>
          <xdr:colOff>76200</xdr:colOff>
          <xdr:row>111</xdr:row>
          <xdr:rowOff>279400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400-00001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50800</xdr:rowOff>
        </xdr:from>
        <xdr:to>
          <xdr:col>1</xdr:col>
          <xdr:colOff>76200</xdr:colOff>
          <xdr:row>111</xdr:row>
          <xdr:rowOff>279400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400-00002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50800</xdr:rowOff>
        </xdr:from>
        <xdr:to>
          <xdr:col>1</xdr:col>
          <xdr:colOff>76200</xdr:colOff>
          <xdr:row>113</xdr:row>
          <xdr:rowOff>279400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400-00002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50800</xdr:rowOff>
        </xdr:from>
        <xdr:to>
          <xdr:col>1</xdr:col>
          <xdr:colOff>76200</xdr:colOff>
          <xdr:row>96</xdr:row>
          <xdr:rowOff>304800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400-00002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50800</xdr:rowOff>
        </xdr:from>
        <xdr:to>
          <xdr:col>1</xdr:col>
          <xdr:colOff>76200</xdr:colOff>
          <xdr:row>34</xdr:row>
          <xdr:rowOff>279400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400-00002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129</xdr:row>
          <xdr:rowOff>0</xdr:rowOff>
        </xdr:from>
        <xdr:to>
          <xdr:col>1</xdr:col>
          <xdr:colOff>76200</xdr:colOff>
          <xdr:row>130</xdr:row>
          <xdr:rowOff>63500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400-00002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3</xdr:row>
          <xdr:rowOff>38100</xdr:rowOff>
        </xdr:from>
        <xdr:to>
          <xdr:col>10</xdr:col>
          <xdr:colOff>50800</xdr:colOff>
          <xdr:row>3</xdr:row>
          <xdr:rowOff>266700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400-00002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55</xdr:row>
      <xdr:rowOff>63500</xdr:rowOff>
    </xdr:from>
    <xdr:to>
      <xdr:col>8</xdr:col>
      <xdr:colOff>200660</xdr:colOff>
      <xdr:row>55</xdr:row>
      <xdr:rowOff>196850</xdr:rowOff>
    </xdr:to>
    <xdr:sp macro="" textlink="">
      <xdr:nvSpPr>
        <xdr:cNvPr id="15" name="Oval 14">
          <a:extLst>
            <a:ext uri="{FF2B5EF4-FFF2-40B4-BE49-F238E27FC236}">
              <a16:creationId xmlns:a16="http://schemas.microsoft.com/office/drawing/2014/main" id="{2B88DE40-FDA1-4978-8BAA-733A517589FE}"/>
            </a:ext>
          </a:extLst>
        </xdr:cNvPr>
        <xdr:cNvSpPr/>
      </xdr:nvSpPr>
      <xdr:spPr>
        <a:xfrm>
          <a:off x="4819650" y="17383125"/>
          <a:ext cx="140335" cy="133350"/>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101600</xdr:colOff>
          <xdr:row>66</xdr:row>
          <xdr:rowOff>12700</xdr:rowOff>
        </xdr:from>
        <xdr:to>
          <xdr:col>7</xdr:col>
          <xdr:colOff>50800</xdr:colOff>
          <xdr:row>66</xdr:row>
          <xdr:rowOff>241300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400-00002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67</xdr:row>
          <xdr:rowOff>12700</xdr:rowOff>
        </xdr:from>
        <xdr:to>
          <xdr:col>7</xdr:col>
          <xdr:colOff>50800</xdr:colOff>
          <xdr:row>67</xdr:row>
          <xdr:rowOff>241300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400-00002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68</xdr:row>
          <xdr:rowOff>12700</xdr:rowOff>
        </xdr:from>
        <xdr:to>
          <xdr:col>7</xdr:col>
          <xdr:colOff>50800</xdr:colOff>
          <xdr:row>68</xdr:row>
          <xdr:rowOff>241300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400-00002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69</xdr:row>
          <xdr:rowOff>12700</xdr:rowOff>
        </xdr:from>
        <xdr:to>
          <xdr:col>7</xdr:col>
          <xdr:colOff>50800</xdr:colOff>
          <xdr:row>69</xdr:row>
          <xdr:rowOff>241300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400-00002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70</xdr:row>
          <xdr:rowOff>12700</xdr:rowOff>
        </xdr:from>
        <xdr:to>
          <xdr:col>7</xdr:col>
          <xdr:colOff>50800</xdr:colOff>
          <xdr:row>70</xdr:row>
          <xdr:rowOff>241300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400-00002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12700</xdr:rowOff>
        </xdr:from>
        <xdr:to>
          <xdr:col>1</xdr:col>
          <xdr:colOff>76200</xdr:colOff>
          <xdr:row>66</xdr:row>
          <xdr:rowOff>241300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400-00002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67</xdr:row>
          <xdr:rowOff>12700</xdr:rowOff>
        </xdr:from>
        <xdr:to>
          <xdr:col>1</xdr:col>
          <xdr:colOff>76200</xdr:colOff>
          <xdr:row>67</xdr:row>
          <xdr:rowOff>241300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400-00002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68</xdr:row>
          <xdr:rowOff>12700</xdr:rowOff>
        </xdr:from>
        <xdr:to>
          <xdr:col>1</xdr:col>
          <xdr:colOff>76200</xdr:colOff>
          <xdr:row>68</xdr:row>
          <xdr:rowOff>241300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400-00002D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115</xdr:row>
          <xdr:rowOff>50800</xdr:rowOff>
        </xdr:from>
        <xdr:to>
          <xdr:col>1</xdr:col>
          <xdr:colOff>76200</xdr:colOff>
          <xdr:row>115</xdr:row>
          <xdr:rowOff>279400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400-00002E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122</xdr:row>
          <xdr:rowOff>50800</xdr:rowOff>
        </xdr:from>
        <xdr:to>
          <xdr:col>1</xdr:col>
          <xdr:colOff>76200</xdr:colOff>
          <xdr:row>122</xdr:row>
          <xdr:rowOff>292100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400-00002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127</xdr:row>
          <xdr:rowOff>50800</xdr:rowOff>
        </xdr:from>
        <xdr:to>
          <xdr:col>1</xdr:col>
          <xdr:colOff>76200</xdr:colOff>
          <xdr:row>127</xdr:row>
          <xdr:rowOff>279400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400-00003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4</xdr:row>
          <xdr:rowOff>38100</xdr:rowOff>
        </xdr:from>
        <xdr:to>
          <xdr:col>10</xdr:col>
          <xdr:colOff>50800</xdr:colOff>
          <xdr:row>4</xdr:row>
          <xdr:rowOff>266700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400-00003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131</xdr:row>
          <xdr:rowOff>304800</xdr:rowOff>
        </xdr:from>
        <xdr:to>
          <xdr:col>1</xdr:col>
          <xdr:colOff>76200</xdr:colOff>
          <xdr:row>133</xdr:row>
          <xdr:rowOff>38100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400-00003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9</xdr:col>
      <xdr:colOff>365917</xdr:colOff>
      <xdr:row>24</xdr:row>
      <xdr:rowOff>115888</xdr:rowOff>
    </xdr:from>
    <xdr:to>
      <xdr:col>17</xdr:col>
      <xdr:colOff>71436</xdr:colOff>
      <xdr:row>31</xdr:row>
      <xdr:rowOff>11906</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7455015-451A-4610-911B-16A310F16BCE}"/>
                </a:ext>
              </a:extLst>
            </xdr:cNvPr>
            <xdr:cNvSpPr txBox="1"/>
          </xdr:nvSpPr>
          <xdr:spPr>
            <a:xfrm>
              <a:off x="6009480" y="8259763"/>
              <a:ext cx="409892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=43.2 −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07455015-451A-4610-911B-16A310F16BCE}"/>
                </a:ext>
              </a:extLst>
            </xdr:cNvPr>
            <xdr:cNvSpPr txBox="1"/>
          </xdr:nvSpPr>
          <xdr:spPr>
            <a:xfrm>
              <a:off x="6009480" y="8259763"/>
              <a:ext cx="409892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𝑉_𝐻2𝑂=43.2 − 𝑉_𝑠𝑎𝑚𝑝𝑙𝑒</a:t>
              </a:r>
              <a:endParaRPr lang="en-US" sz="1100" kern="12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128</xdr:row>
          <xdr:rowOff>50800</xdr:rowOff>
        </xdr:from>
        <xdr:to>
          <xdr:col>1</xdr:col>
          <xdr:colOff>76200</xdr:colOff>
          <xdr:row>128</xdr:row>
          <xdr:rowOff>279400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50800</xdr:rowOff>
        </xdr:from>
        <xdr:to>
          <xdr:col>1</xdr:col>
          <xdr:colOff>76200</xdr:colOff>
          <xdr:row>40</xdr:row>
          <xdr:rowOff>279400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39</xdr:row>
          <xdr:rowOff>50800</xdr:rowOff>
        </xdr:from>
        <xdr:to>
          <xdr:col>1</xdr:col>
          <xdr:colOff>76200</xdr:colOff>
          <xdr:row>39</xdr:row>
          <xdr:rowOff>279400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5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50800</xdr:rowOff>
        </xdr:from>
        <xdr:to>
          <xdr:col>1</xdr:col>
          <xdr:colOff>76200</xdr:colOff>
          <xdr:row>35</xdr:row>
          <xdr:rowOff>279400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5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50800</xdr:rowOff>
        </xdr:from>
        <xdr:to>
          <xdr:col>1</xdr:col>
          <xdr:colOff>76200</xdr:colOff>
          <xdr:row>33</xdr:row>
          <xdr:rowOff>279400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5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50800</xdr:rowOff>
        </xdr:from>
        <xdr:to>
          <xdr:col>1</xdr:col>
          <xdr:colOff>76200</xdr:colOff>
          <xdr:row>32</xdr:row>
          <xdr:rowOff>279400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500-00000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0</xdr:rowOff>
        </xdr:from>
        <xdr:to>
          <xdr:col>1</xdr:col>
          <xdr:colOff>76200</xdr:colOff>
          <xdr:row>22</xdr:row>
          <xdr:rowOff>228600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500-00000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50800</xdr:rowOff>
        </xdr:from>
        <xdr:to>
          <xdr:col>1</xdr:col>
          <xdr:colOff>76200</xdr:colOff>
          <xdr:row>21</xdr:row>
          <xdr:rowOff>279400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500-00000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50800</xdr:rowOff>
        </xdr:from>
        <xdr:to>
          <xdr:col>1</xdr:col>
          <xdr:colOff>76200</xdr:colOff>
          <xdr:row>16</xdr:row>
          <xdr:rowOff>279400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500-00000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50800</xdr:rowOff>
        </xdr:from>
        <xdr:to>
          <xdr:col>1</xdr:col>
          <xdr:colOff>76200</xdr:colOff>
          <xdr:row>14</xdr:row>
          <xdr:rowOff>279400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500-00000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138</xdr:row>
      <xdr:rowOff>30163</xdr:rowOff>
    </xdr:from>
    <xdr:to>
      <xdr:col>5</xdr:col>
      <xdr:colOff>50799</xdr:colOff>
      <xdr:row>139</xdr:row>
      <xdr:rowOff>185738</xdr:rowOff>
    </xdr:to>
    <xdr:pic>
      <xdr:nvPicPr>
        <xdr:cNvPr id="2" name="Picture 3">
          <a:extLst>
            <a:ext uri="{FF2B5EF4-FFF2-40B4-BE49-F238E27FC236}">
              <a16:creationId xmlns:a16="http://schemas.microsoft.com/office/drawing/2014/main" id="{93DE117E-7DD0-4FF4-A7BF-C3BAA0313C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42051288"/>
          <a:ext cx="217170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13</xdr:row>
          <xdr:rowOff>50800</xdr:rowOff>
        </xdr:from>
        <xdr:to>
          <xdr:col>1</xdr:col>
          <xdr:colOff>76200</xdr:colOff>
          <xdr:row>13</xdr:row>
          <xdr:rowOff>279400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500-00000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36</xdr:row>
          <xdr:rowOff>50800</xdr:rowOff>
        </xdr:from>
        <xdr:to>
          <xdr:col>1</xdr:col>
          <xdr:colOff>76200</xdr:colOff>
          <xdr:row>36</xdr:row>
          <xdr:rowOff>279400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500-00000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17</xdr:row>
      <xdr:rowOff>104775</xdr:rowOff>
    </xdr:from>
    <xdr:to>
      <xdr:col>2</xdr:col>
      <xdr:colOff>248285</xdr:colOff>
      <xdr:row>17</xdr:row>
      <xdr:rowOff>238125</xdr:rowOff>
    </xdr:to>
    <xdr:sp macro="" textlink="">
      <xdr:nvSpPr>
        <xdr:cNvPr id="3" name="Oval 2">
          <a:extLst>
            <a:ext uri="{FF2B5EF4-FFF2-40B4-BE49-F238E27FC236}">
              <a16:creationId xmlns:a16="http://schemas.microsoft.com/office/drawing/2014/main" id="{DE7D5EF6-BD7C-4765-AEFE-E687954CDB5E}"/>
            </a:ext>
          </a:extLst>
        </xdr:cNvPr>
        <xdr:cNvSpPr/>
      </xdr:nvSpPr>
      <xdr:spPr>
        <a:xfrm>
          <a:off x="835025" y="60547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19</xdr:row>
      <xdr:rowOff>76200</xdr:rowOff>
    </xdr:from>
    <xdr:to>
      <xdr:col>2</xdr:col>
      <xdr:colOff>248285</xdr:colOff>
      <xdr:row>19</xdr:row>
      <xdr:rowOff>209550</xdr:rowOff>
    </xdr:to>
    <xdr:sp macro="" textlink="">
      <xdr:nvSpPr>
        <xdr:cNvPr id="4" name="Oval 3">
          <a:extLst>
            <a:ext uri="{FF2B5EF4-FFF2-40B4-BE49-F238E27FC236}">
              <a16:creationId xmlns:a16="http://schemas.microsoft.com/office/drawing/2014/main" id="{00C7794D-A9DD-4B96-B8E8-2B5A100FB215}"/>
            </a:ext>
          </a:extLst>
        </xdr:cNvPr>
        <xdr:cNvSpPr/>
      </xdr:nvSpPr>
      <xdr:spPr>
        <a:xfrm>
          <a:off x="835025" y="67246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18</xdr:row>
      <xdr:rowOff>101600</xdr:rowOff>
    </xdr:from>
    <xdr:to>
      <xdr:col>2</xdr:col>
      <xdr:colOff>254635</xdr:colOff>
      <xdr:row>18</xdr:row>
      <xdr:rowOff>234950</xdr:rowOff>
    </xdr:to>
    <xdr:sp macro="" textlink="">
      <xdr:nvSpPr>
        <xdr:cNvPr id="5" name="Oval 4">
          <a:extLst>
            <a:ext uri="{FF2B5EF4-FFF2-40B4-BE49-F238E27FC236}">
              <a16:creationId xmlns:a16="http://schemas.microsoft.com/office/drawing/2014/main" id="{A8FEDCFD-99F1-4831-BB19-03624AEE9D65}"/>
            </a:ext>
          </a:extLst>
        </xdr:cNvPr>
        <xdr:cNvSpPr/>
      </xdr:nvSpPr>
      <xdr:spPr>
        <a:xfrm>
          <a:off x="835025" y="63912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16</xdr:row>
      <xdr:rowOff>101600</xdr:rowOff>
    </xdr:from>
    <xdr:to>
      <xdr:col>2</xdr:col>
      <xdr:colOff>248285</xdr:colOff>
      <xdr:row>16</xdr:row>
      <xdr:rowOff>234950</xdr:rowOff>
    </xdr:to>
    <xdr:sp macro="" textlink="">
      <xdr:nvSpPr>
        <xdr:cNvPr id="6" name="Oval 5">
          <a:extLst>
            <a:ext uri="{FF2B5EF4-FFF2-40B4-BE49-F238E27FC236}">
              <a16:creationId xmlns:a16="http://schemas.microsoft.com/office/drawing/2014/main" id="{CBC3034B-899B-428B-9B12-B1DF482ADBD2}"/>
            </a:ext>
          </a:extLst>
        </xdr:cNvPr>
        <xdr:cNvSpPr/>
      </xdr:nvSpPr>
      <xdr:spPr>
        <a:xfrm>
          <a:off x="835025" y="57245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41</xdr:row>
          <xdr:rowOff>50800</xdr:rowOff>
        </xdr:from>
        <xdr:to>
          <xdr:col>1</xdr:col>
          <xdr:colOff>76200</xdr:colOff>
          <xdr:row>41</xdr:row>
          <xdr:rowOff>279400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500-00000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53975</xdr:colOff>
      <xdr:row>42</xdr:row>
      <xdr:rowOff>104775</xdr:rowOff>
    </xdr:from>
    <xdr:to>
      <xdr:col>6</xdr:col>
      <xdr:colOff>197485</xdr:colOff>
      <xdr:row>42</xdr:row>
      <xdr:rowOff>238125</xdr:rowOff>
    </xdr:to>
    <xdr:sp macro="" textlink="">
      <xdr:nvSpPr>
        <xdr:cNvPr id="7" name="Oval 6">
          <a:extLst>
            <a:ext uri="{FF2B5EF4-FFF2-40B4-BE49-F238E27FC236}">
              <a16:creationId xmlns:a16="http://schemas.microsoft.com/office/drawing/2014/main" id="{82B305E1-4423-43CF-BD2B-49266F8D6DC9}"/>
            </a:ext>
          </a:extLst>
        </xdr:cNvPr>
        <xdr:cNvSpPr/>
      </xdr:nvSpPr>
      <xdr:spPr>
        <a:xfrm>
          <a:off x="3654425" y="13074650"/>
          <a:ext cx="146685" cy="133350"/>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44</xdr:row>
      <xdr:rowOff>82550</xdr:rowOff>
    </xdr:from>
    <xdr:to>
      <xdr:col>6</xdr:col>
      <xdr:colOff>200660</xdr:colOff>
      <xdr:row>44</xdr:row>
      <xdr:rowOff>215900</xdr:rowOff>
    </xdr:to>
    <xdr:sp macro="" textlink="">
      <xdr:nvSpPr>
        <xdr:cNvPr id="8" name="Oval 7">
          <a:extLst>
            <a:ext uri="{FF2B5EF4-FFF2-40B4-BE49-F238E27FC236}">
              <a16:creationId xmlns:a16="http://schemas.microsoft.com/office/drawing/2014/main" id="{5404B000-0E4B-456A-815E-D4C9F8070B1E}"/>
            </a:ext>
          </a:extLst>
        </xdr:cNvPr>
        <xdr:cNvSpPr/>
      </xdr:nvSpPr>
      <xdr:spPr>
        <a:xfrm>
          <a:off x="3657600" y="1364932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47</xdr:row>
          <xdr:rowOff>50800</xdr:rowOff>
        </xdr:from>
        <xdr:to>
          <xdr:col>1</xdr:col>
          <xdr:colOff>76200</xdr:colOff>
          <xdr:row>47</xdr:row>
          <xdr:rowOff>279400</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500-00000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50800</xdr:rowOff>
        </xdr:from>
        <xdr:to>
          <xdr:col>1</xdr:col>
          <xdr:colOff>76200</xdr:colOff>
          <xdr:row>52</xdr:row>
          <xdr:rowOff>279400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500-00001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50800</xdr:rowOff>
        </xdr:from>
        <xdr:to>
          <xdr:col>1</xdr:col>
          <xdr:colOff>76200</xdr:colOff>
          <xdr:row>53</xdr:row>
          <xdr:rowOff>279400</xdr:rowOff>
        </xdr:to>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500-00001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54</xdr:row>
      <xdr:rowOff>85725</xdr:rowOff>
    </xdr:from>
    <xdr:to>
      <xdr:col>8</xdr:col>
      <xdr:colOff>200660</xdr:colOff>
      <xdr:row>54</xdr:row>
      <xdr:rowOff>219075</xdr:rowOff>
    </xdr:to>
    <xdr:sp macro="" textlink="">
      <xdr:nvSpPr>
        <xdr:cNvPr id="9" name="Oval 8">
          <a:extLst>
            <a:ext uri="{FF2B5EF4-FFF2-40B4-BE49-F238E27FC236}">
              <a16:creationId xmlns:a16="http://schemas.microsoft.com/office/drawing/2014/main" id="{8D5383DD-1C65-44CA-8051-A0560D63C4D8}"/>
            </a:ext>
          </a:extLst>
        </xdr:cNvPr>
        <xdr:cNvSpPr/>
      </xdr:nvSpPr>
      <xdr:spPr>
        <a:xfrm>
          <a:off x="4600575" y="16970375"/>
          <a:ext cx="14033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58</xdr:row>
          <xdr:rowOff>50800</xdr:rowOff>
        </xdr:from>
        <xdr:to>
          <xdr:col>1</xdr:col>
          <xdr:colOff>76200</xdr:colOff>
          <xdr:row>58</xdr:row>
          <xdr:rowOff>292100</xdr:rowOff>
        </xdr:to>
        <xdr:sp macro="" textlink="">
          <xdr:nvSpPr>
            <xdr:cNvPr id="8210" name="Check Box 18" hidden="1">
              <a:extLst>
                <a:ext uri="{63B3BB69-23CF-44E3-9099-C40C66FF867C}">
                  <a14:compatExt spid="_x0000_s8210"/>
                </a:ext>
                <a:ext uri="{FF2B5EF4-FFF2-40B4-BE49-F238E27FC236}">
                  <a16:creationId xmlns:a16="http://schemas.microsoft.com/office/drawing/2014/main" id="{00000000-0008-0000-0500-00001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12700</xdr:rowOff>
        </xdr:from>
        <xdr:to>
          <xdr:col>1</xdr:col>
          <xdr:colOff>76200</xdr:colOff>
          <xdr:row>64</xdr:row>
          <xdr:rowOff>241300</xdr:rowOff>
        </xdr:to>
        <xdr:sp macro="" textlink="">
          <xdr:nvSpPr>
            <xdr:cNvPr id="8211" name="Check Box 19" hidden="1">
              <a:extLst>
                <a:ext uri="{63B3BB69-23CF-44E3-9099-C40C66FF867C}">
                  <a14:compatExt spid="_x0000_s8211"/>
                </a:ext>
                <a:ext uri="{FF2B5EF4-FFF2-40B4-BE49-F238E27FC236}">
                  <a16:creationId xmlns:a16="http://schemas.microsoft.com/office/drawing/2014/main" id="{00000000-0008-0000-0500-00001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50800</xdr:rowOff>
        </xdr:from>
        <xdr:to>
          <xdr:col>1</xdr:col>
          <xdr:colOff>76200</xdr:colOff>
          <xdr:row>73</xdr:row>
          <xdr:rowOff>279400</xdr:rowOff>
        </xdr:to>
        <xdr:sp macro="" textlink="">
          <xdr:nvSpPr>
            <xdr:cNvPr id="8212" name="Check Box 20" hidden="1">
              <a:extLst>
                <a:ext uri="{63B3BB69-23CF-44E3-9099-C40C66FF867C}">
                  <a14:compatExt spid="_x0000_s8212"/>
                </a:ext>
                <a:ext uri="{FF2B5EF4-FFF2-40B4-BE49-F238E27FC236}">
                  <a16:creationId xmlns:a16="http://schemas.microsoft.com/office/drawing/2014/main" id="{00000000-0008-0000-0500-00001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50800</xdr:rowOff>
        </xdr:from>
        <xdr:to>
          <xdr:col>1</xdr:col>
          <xdr:colOff>76200</xdr:colOff>
          <xdr:row>74</xdr:row>
          <xdr:rowOff>279400</xdr:rowOff>
        </xdr:to>
        <xdr:sp macro="" textlink="">
          <xdr:nvSpPr>
            <xdr:cNvPr id="8213" name="Check Box 21" hidden="1">
              <a:extLst>
                <a:ext uri="{63B3BB69-23CF-44E3-9099-C40C66FF867C}">
                  <a14:compatExt spid="_x0000_s8213"/>
                </a:ext>
                <a:ext uri="{FF2B5EF4-FFF2-40B4-BE49-F238E27FC236}">
                  <a16:creationId xmlns:a16="http://schemas.microsoft.com/office/drawing/2014/main" id="{00000000-0008-0000-0500-00001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76</xdr:row>
      <xdr:rowOff>104775</xdr:rowOff>
    </xdr:from>
    <xdr:to>
      <xdr:col>2</xdr:col>
      <xdr:colOff>276860</xdr:colOff>
      <xdr:row>76</xdr:row>
      <xdr:rowOff>238125</xdr:rowOff>
    </xdr:to>
    <xdr:sp macro="" textlink="">
      <xdr:nvSpPr>
        <xdr:cNvPr id="10" name="Oval 9">
          <a:extLst>
            <a:ext uri="{FF2B5EF4-FFF2-40B4-BE49-F238E27FC236}">
              <a16:creationId xmlns:a16="http://schemas.microsoft.com/office/drawing/2014/main" id="{2722184C-3CFA-4774-B14D-210AC2743252}"/>
            </a:ext>
          </a:extLst>
        </xdr:cNvPr>
        <xdr:cNvSpPr/>
      </xdr:nvSpPr>
      <xdr:spPr>
        <a:xfrm>
          <a:off x="857250" y="23380700"/>
          <a:ext cx="14033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00FF"/>
            </a:solidFill>
          </a:endParaRPr>
        </a:p>
      </xdr:txBody>
    </xdr:sp>
    <xdr:clientData/>
  </xdr:twoCellAnchor>
  <xdr:twoCellAnchor>
    <xdr:from>
      <xdr:col>2</xdr:col>
      <xdr:colOff>123825</xdr:colOff>
      <xdr:row>77</xdr:row>
      <xdr:rowOff>95250</xdr:rowOff>
    </xdr:from>
    <xdr:to>
      <xdr:col>2</xdr:col>
      <xdr:colOff>267335</xdr:colOff>
      <xdr:row>77</xdr:row>
      <xdr:rowOff>228600</xdr:rowOff>
    </xdr:to>
    <xdr:sp macro="" textlink="">
      <xdr:nvSpPr>
        <xdr:cNvPr id="11" name="Oval 10">
          <a:extLst>
            <a:ext uri="{FF2B5EF4-FFF2-40B4-BE49-F238E27FC236}">
              <a16:creationId xmlns:a16="http://schemas.microsoft.com/office/drawing/2014/main" id="{3F3E25DC-DFFD-443D-9888-71B9E76E1A61}"/>
            </a:ext>
          </a:extLst>
        </xdr:cNvPr>
        <xdr:cNvSpPr/>
      </xdr:nvSpPr>
      <xdr:spPr>
        <a:xfrm>
          <a:off x="844550" y="23707725"/>
          <a:ext cx="146685" cy="133350"/>
        </a:xfrm>
        <a:prstGeom prst="ellipse">
          <a:avLst/>
        </a:prstGeom>
        <a:solidFill>
          <a:srgbClr val="99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CC00FF"/>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76</xdr:row>
          <xdr:rowOff>50800</xdr:rowOff>
        </xdr:from>
        <xdr:to>
          <xdr:col>1</xdr:col>
          <xdr:colOff>76200</xdr:colOff>
          <xdr:row>76</xdr:row>
          <xdr:rowOff>279400</xdr:rowOff>
        </xdr:to>
        <xdr:sp macro="" textlink="">
          <xdr:nvSpPr>
            <xdr:cNvPr id="8214" name="Check Box 22" hidden="1">
              <a:extLst>
                <a:ext uri="{63B3BB69-23CF-44E3-9099-C40C66FF867C}">
                  <a14:compatExt spid="_x0000_s8214"/>
                </a:ext>
                <a:ext uri="{FF2B5EF4-FFF2-40B4-BE49-F238E27FC236}">
                  <a16:creationId xmlns:a16="http://schemas.microsoft.com/office/drawing/2014/main" id="{00000000-0008-0000-0500-00001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50800</xdr:rowOff>
        </xdr:from>
        <xdr:to>
          <xdr:col>1</xdr:col>
          <xdr:colOff>76200</xdr:colOff>
          <xdr:row>80</xdr:row>
          <xdr:rowOff>12700</xdr:rowOff>
        </xdr:to>
        <xdr:sp macro="" textlink="">
          <xdr:nvSpPr>
            <xdr:cNvPr id="8215" name="Check Box 23" hidden="1">
              <a:extLst>
                <a:ext uri="{63B3BB69-23CF-44E3-9099-C40C66FF867C}">
                  <a14:compatExt spid="_x0000_s8215"/>
                </a:ext>
                <a:ext uri="{FF2B5EF4-FFF2-40B4-BE49-F238E27FC236}">
                  <a16:creationId xmlns:a16="http://schemas.microsoft.com/office/drawing/2014/main" id="{00000000-0008-0000-0500-00001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50800</xdr:rowOff>
        </xdr:from>
        <xdr:to>
          <xdr:col>1</xdr:col>
          <xdr:colOff>76200</xdr:colOff>
          <xdr:row>83</xdr:row>
          <xdr:rowOff>279400</xdr:rowOff>
        </xdr:to>
        <xdr:sp macro="" textlink="">
          <xdr:nvSpPr>
            <xdr:cNvPr id="8216" name="Check Box 24" hidden="1">
              <a:extLst>
                <a:ext uri="{63B3BB69-23CF-44E3-9099-C40C66FF867C}">
                  <a14:compatExt spid="_x0000_s8216"/>
                </a:ext>
                <a:ext uri="{FF2B5EF4-FFF2-40B4-BE49-F238E27FC236}">
                  <a16:creationId xmlns:a16="http://schemas.microsoft.com/office/drawing/2014/main" id="{00000000-0008-0000-0500-00001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50800</xdr:rowOff>
        </xdr:from>
        <xdr:to>
          <xdr:col>1</xdr:col>
          <xdr:colOff>76200</xdr:colOff>
          <xdr:row>85</xdr:row>
          <xdr:rowOff>279400</xdr:rowOff>
        </xdr:to>
        <xdr:sp macro="" textlink="">
          <xdr:nvSpPr>
            <xdr:cNvPr id="8217" name="Check Box 25" hidden="1">
              <a:extLst>
                <a:ext uri="{63B3BB69-23CF-44E3-9099-C40C66FF867C}">
                  <a14:compatExt spid="_x0000_s8217"/>
                </a:ext>
                <a:ext uri="{FF2B5EF4-FFF2-40B4-BE49-F238E27FC236}">
                  <a16:creationId xmlns:a16="http://schemas.microsoft.com/office/drawing/2014/main" id="{00000000-0008-0000-0500-00001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87</xdr:row>
      <xdr:rowOff>101600</xdr:rowOff>
    </xdr:from>
    <xdr:to>
      <xdr:col>2</xdr:col>
      <xdr:colOff>273685</xdr:colOff>
      <xdr:row>87</xdr:row>
      <xdr:rowOff>234950</xdr:rowOff>
    </xdr:to>
    <xdr:sp macro="" textlink="">
      <xdr:nvSpPr>
        <xdr:cNvPr id="12" name="Oval 11">
          <a:extLst>
            <a:ext uri="{FF2B5EF4-FFF2-40B4-BE49-F238E27FC236}">
              <a16:creationId xmlns:a16="http://schemas.microsoft.com/office/drawing/2014/main" id="{5950DDE0-5B7E-40F6-84D8-5FB0187AAFEF}"/>
            </a:ext>
          </a:extLst>
        </xdr:cNvPr>
        <xdr:cNvSpPr/>
      </xdr:nvSpPr>
      <xdr:spPr>
        <a:xfrm>
          <a:off x="857250" y="26698575"/>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xdr:from>
      <xdr:col>2</xdr:col>
      <xdr:colOff>123825</xdr:colOff>
      <xdr:row>89</xdr:row>
      <xdr:rowOff>95250</xdr:rowOff>
    </xdr:from>
    <xdr:to>
      <xdr:col>2</xdr:col>
      <xdr:colOff>267335</xdr:colOff>
      <xdr:row>89</xdr:row>
      <xdr:rowOff>228600</xdr:rowOff>
    </xdr:to>
    <xdr:sp macro="" textlink="">
      <xdr:nvSpPr>
        <xdr:cNvPr id="13" name="Oval 12">
          <a:extLst>
            <a:ext uri="{FF2B5EF4-FFF2-40B4-BE49-F238E27FC236}">
              <a16:creationId xmlns:a16="http://schemas.microsoft.com/office/drawing/2014/main" id="{62AA4D0B-1E06-4718-9062-FD2EFC912BAF}"/>
            </a:ext>
          </a:extLst>
        </xdr:cNvPr>
        <xdr:cNvSpPr/>
      </xdr:nvSpPr>
      <xdr:spPr>
        <a:xfrm>
          <a:off x="844550" y="27355800"/>
          <a:ext cx="146685"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87</xdr:row>
          <xdr:rowOff>50800</xdr:rowOff>
        </xdr:from>
        <xdr:to>
          <xdr:col>1</xdr:col>
          <xdr:colOff>76200</xdr:colOff>
          <xdr:row>87</xdr:row>
          <xdr:rowOff>279400</xdr:rowOff>
        </xdr:to>
        <xdr:sp macro="" textlink="">
          <xdr:nvSpPr>
            <xdr:cNvPr id="8218" name="Check Box 26" hidden="1">
              <a:extLst>
                <a:ext uri="{63B3BB69-23CF-44E3-9099-C40C66FF867C}">
                  <a14:compatExt spid="_x0000_s8218"/>
                </a:ext>
                <a:ext uri="{FF2B5EF4-FFF2-40B4-BE49-F238E27FC236}">
                  <a16:creationId xmlns:a16="http://schemas.microsoft.com/office/drawing/2014/main" id="{00000000-0008-0000-0500-00001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133350</xdr:colOff>
      <xdr:row>88</xdr:row>
      <xdr:rowOff>101600</xdr:rowOff>
    </xdr:from>
    <xdr:to>
      <xdr:col>2</xdr:col>
      <xdr:colOff>273685</xdr:colOff>
      <xdr:row>88</xdr:row>
      <xdr:rowOff>234950</xdr:rowOff>
    </xdr:to>
    <xdr:sp macro="" textlink="">
      <xdr:nvSpPr>
        <xdr:cNvPr id="14" name="Oval 13">
          <a:extLst>
            <a:ext uri="{FF2B5EF4-FFF2-40B4-BE49-F238E27FC236}">
              <a16:creationId xmlns:a16="http://schemas.microsoft.com/office/drawing/2014/main" id="{FCBAFC2A-2D08-47D2-9BC7-83AA918C3CA1}"/>
            </a:ext>
          </a:extLst>
        </xdr:cNvPr>
        <xdr:cNvSpPr/>
      </xdr:nvSpPr>
      <xdr:spPr>
        <a:xfrm>
          <a:off x="857250" y="27031950"/>
          <a:ext cx="143510" cy="133350"/>
        </a:xfrm>
        <a:prstGeom prst="ellipse">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91</xdr:row>
          <xdr:rowOff>50800</xdr:rowOff>
        </xdr:from>
        <xdr:to>
          <xdr:col>1</xdr:col>
          <xdr:colOff>76200</xdr:colOff>
          <xdr:row>92</xdr:row>
          <xdr:rowOff>25400</xdr:rowOff>
        </xdr:to>
        <xdr:sp macro="" textlink="">
          <xdr:nvSpPr>
            <xdr:cNvPr id="8219" name="Check Box 27" hidden="1">
              <a:extLst>
                <a:ext uri="{63B3BB69-23CF-44E3-9099-C40C66FF867C}">
                  <a14:compatExt spid="_x0000_s8219"/>
                </a:ext>
                <a:ext uri="{FF2B5EF4-FFF2-40B4-BE49-F238E27FC236}">
                  <a16:creationId xmlns:a16="http://schemas.microsoft.com/office/drawing/2014/main" id="{00000000-0008-0000-0500-00001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93</xdr:row>
          <xdr:rowOff>50800</xdr:rowOff>
        </xdr:from>
        <xdr:to>
          <xdr:col>1</xdr:col>
          <xdr:colOff>76200</xdr:colOff>
          <xdr:row>93</xdr:row>
          <xdr:rowOff>279400</xdr:rowOff>
        </xdr:to>
        <xdr:sp macro="" textlink="">
          <xdr:nvSpPr>
            <xdr:cNvPr id="8220" name="Check Box 28" hidden="1">
              <a:extLst>
                <a:ext uri="{63B3BB69-23CF-44E3-9099-C40C66FF867C}">
                  <a14:compatExt spid="_x0000_s8220"/>
                </a:ext>
                <a:ext uri="{FF2B5EF4-FFF2-40B4-BE49-F238E27FC236}">
                  <a16:creationId xmlns:a16="http://schemas.microsoft.com/office/drawing/2014/main" id="{00000000-0008-0000-0500-00001C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50800</xdr:rowOff>
        </xdr:from>
        <xdr:to>
          <xdr:col>1</xdr:col>
          <xdr:colOff>76200</xdr:colOff>
          <xdr:row>95</xdr:row>
          <xdr:rowOff>279400</xdr:rowOff>
        </xdr:to>
        <xdr:sp macro="" textlink="">
          <xdr:nvSpPr>
            <xdr:cNvPr id="8221" name="Check Box 29" hidden="1">
              <a:extLst>
                <a:ext uri="{63B3BB69-23CF-44E3-9099-C40C66FF867C}">
                  <a14:compatExt spid="_x0000_s8221"/>
                </a:ext>
                <a:ext uri="{FF2B5EF4-FFF2-40B4-BE49-F238E27FC236}">
                  <a16:creationId xmlns:a16="http://schemas.microsoft.com/office/drawing/2014/main" id="{00000000-0008-0000-0500-00001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94</xdr:row>
          <xdr:rowOff>50800</xdr:rowOff>
        </xdr:from>
        <xdr:to>
          <xdr:col>1</xdr:col>
          <xdr:colOff>76200</xdr:colOff>
          <xdr:row>94</xdr:row>
          <xdr:rowOff>279400</xdr:rowOff>
        </xdr:to>
        <xdr:sp macro="" textlink="">
          <xdr:nvSpPr>
            <xdr:cNvPr id="8222" name="Check Box 30" hidden="1">
              <a:extLst>
                <a:ext uri="{63B3BB69-23CF-44E3-9099-C40C66FF867C}">
                  <a14:compatExt spid="_x0000_s8222"/>
                </a:ext>
                <a:ext uri="{FF2B5EF4-FFF2-40B4-BE49-F238E27FC236}">
                  <a16:creationId xmlns:a16="http://schemas.microsoft.com/office/drawing/2014/main" id="{00000000-0008-0000-0500-00001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50800</xdr:rowOff>
        </xdr:from>
        <xdr:to>
          <xdr:col>1</xdr:col>
          <xdr:colOff>76200</xdr:colOff>
          <xdr:row>106</xdr:row>
          <xdr:rowOff>279400</xdr:rowOff>
        </xdr:to>
        <xdr:sp macro="" textlink="">
          <xdr:nvSpPr>
            <xdr:cNvPr id="8223" name="Check Box 31" hidden="1">
              <a:extLst>
                <a:ext uri="{63B3BB69-23CF-44E3-9099-C40C66FF867C}">
                  <a14:compatExt spid="_x0000_s8223"/>
                </a:ext>
                <a:ext uri="{FF2B5EF4-FFF2-40B4-BE49-F238E27FC236}">
                  <a16:creationId xmlns:a16="http://schemas.microsoft.com/office/drawing/2014/main" id="{00000000-0008-0000-0500-00001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50800</xdr:rowOff>
        </xdr:from>
        <xdr:to>
          <xdr:col>1</xdr:col>
          <xdr:colOff>76200</xdr:colOff>
          <xdr:row>111</xdr:row>
          <xdr:rowOff>279400</xdr:rowOff>
        </xdr:to>
        <xdr:sp macro="" textlink="">
          <xdr:nvSpPr>
            <xdr:cNvPr id="8224" name="Check Box 32" hidden="1">
              <a:extLst>
                <a:ext uri="{63B3BB69-23CF-44E3-9099-C40C66FF867C}">
                  <a14:compatExt spid="_x0000_s8224"/>
                </a:ext>
                <a:ext uri="{FF2B5EF4-FFF2-40B4-BE49-F238E27FC236}">
                  <a16:creationId xmlns:a16="http://schemas.microsoft.com/office/drawing/2014/main" id="{00000000-0008-0000-0500-00002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50800</xdr:rowOff>
        </xdr:from>
        <xdr:to>
          <xdr:col>1</xdr:col>
          <xdr:colOff>76200</xdr:colOff>
          <xdr:row>111</xdr:row>
          <xdr:rowOff>279400</xdr:rowOff>
        </xdr:to>
        <xdr:sp macro="" textlink="">
          <xdr:nvSpPr>
            <xdr:cNvPr id="8225" name="Check Box 33" hidden="1">
              <a:extLst>
                <a:ext uri="{63B3BB69-23CF-44E3-9099-C40C66FF867C}">
                  <a14:compatExt spid="_x0000_s8225"/>
                </a:ext>
                <a:ext uri="{FF2B5EF4-FFF2-40B4-BE49-F238E27FC236}">
                  <a16:creationId xmlns:a16="http://schemas.microsoft.com/office/drawing/2014/main" id="{00000000-0008-0000-0500-00002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50800</xdr:rowOff>
        </xdr:from>
        <xdr:to>
          <xdr:col>1</xdr:col>
          <xdr:colOff>76200</xdr:colOff>
          <xdr:row>113</xdr:row>
          <xdr:rowOff>279400</xdr:rowOff>
        </xdr:to>
        <xdr:sp macro="" textlink="">
          <xdr:nvSpPr>
            <xdr:cNvPr id="8226" name="Check Box 34" hidden="1">
              <a:extLst>
                <a:ext uri="{63B3BB69-23CF-44E3-9099-C40C66FF867C}">
                  <a14:compatExt spid="_x0000_s8226"/>
                </a:ext>
                <a:ext uri="{FF2B5EF4-FFF2-40B4-BE49-F238E27FC236}">
                  <a16:creationId xmlns:a16="http://schemas.microsoft.com/office/drawing/2014/main" id="{00000000-0008-0000-0500-00002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50800</xdr:rowOff>
        </xdr:from>
        <xdr:to>
          <xdr:col>1</xdr:col>
          <xdr:colOff>76200</xdr:colOff>
          <xdr:row>96</xdr:row>
          <xdr:rowOff>304800</xdr:rowOff>
        </xdr:to>
        <xdr:sp macro="" textlink="">
          <xdr:nvSpPr>
            <xdr:cNvPr id="8227" name="Check Box 35" hidden="1">
              <a:extLst>
                <a:ext uri="{63B3BB69-23CF-44E3-9099-C40C66FF867C}">
                  <a14:compatExt spid="_x0000_s8227"/>
                </a:ext>
                <a:ext uri="{FF2B5EF4-FFF2-40B4-BE49-F238E27FC236}">
                  <a16:creationId xmlns:a16="http://schemas.microsoft.com/office/drawing/2014/main" id="{00000000-0008-0000-0500-00002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50800</xdr:rowOff>
        </xdr:from>
        <xdr:to>
          <xdr:col>1</xdr:col>
          <xdr:colOff>76200</xdr:colOff>
          <xdr:row>34</xdr:row>
          <xdr:rowOff>279400</xdr:rowOff>
        </xdr:to>
        <xdr:sp macro="" textlink="">
          <xdr:nvSpPr>
            <xdr:cNvPr id="8228" name="Check Box 36" hidden="1">
              <a:extLst>
                <a:ext uri="{63B3BB69-23CF-44E3-9099-C40C66FF867C}">
                  <a14:compatExt spid="_x0000_s8228"/>
                </a:ext>
                <a:ext uri="{FF2B5EF4-FFF2-40B4-BE49-F238E27FC236}">
                  <a16:creationId xmlns:a16="http://schemas.microsoft.com/office/drawing/2014/main" id="{00000000-0008-0000-0500-00002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131</xdr:row>
          <xdr:rowOff>342900</xdr:rowOff>
        </xdr:from>
        <xdr:to>
          <xdr:col>1</xdr:col>
          <xdr:colOff>76200</xdr:colOff>
          <xdr:row>133</xdr:row>
          <xdr:rowOff>12700</xdr:rowOff>
        </xdr:to>
        <xdr:sp macro="" textlink="">
          <xdr:nvSpPr>
            <xdr:cNvPr id="8229" name="Check Box 37" hidden="1">
              <a:extLst>
                <a:ext uri="{63B3BB69-23CF-44E3-9099-C40C66FF867C}">
                  <a14:compatExt spid="_x0000_s8229"/>
                </a:ext>
                <a:ext uri="{FF2B5EF4-FFF2-40B4-BE49-F238E27FC236}">
                  <a16:creationId xmlns:a16="http://schemas.microsoft.com/office/drawing/2014/main" id="{00000000-0008-0000-0500-00002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3</xdr:row>
          <xdr:rowOff>38100</xdr:rowOff>
        </xdr:from>
        <xdr:to>
          <xdr:col>10</xdr:col>
          <xdr:colOff>50800</xdr:colOff>
          <xdr:row>3</xdr:row>
          <xdr:rowOff>266700</xdr:rowOff>
        </xdr:to>
        <xdr:sp macro="" textlink="">
          <xdr:nvSpPr>
            <xdr:cNvPr id="8230" name="Check Box 38" hidden="1">
              <a:extLst>
                <a:ext uri="{63B3BB69-23CF-44E3-9099-C40C66FF867C}">
                  <a14:compatExt spid="_x0000_s8230"/>
                </a:ext>
                <a:ext uri="{FF2B5EF4-FFF2-40B4-BE49-F238E27FC236}">
                  <a16:creationId xmlns:a16="http://schemas.microsoft.com/office/drawing/2014/main" id="{00000000-0008-0000-0500-000026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8</xdr:col>
      <xdr:colOff>57150</xdr:colOff>
      <xdr:row>55</xdr:row>
      <xdr:rowOff>63500</xdr:rowOff>
    </xdr:from>
    <xdr:to>
      <xdr:col>8</xdr:col>
      <xdr:colOff>200660</xdr:colOff>
      <xdr:row>55</xdr:row>
      <xdr:rowOff>196850</xdr:rowOff>
    </xdr:to>
    <xdr:sp macro="" textlink="">
      <xdr:nvSpPr>
        <xdr:cNvPr id="15" name="Oval 14">
          <a:extLst>
            <a:ext uri="{FF2B5EF4-FFF2-40B4-BE49-F238E27FC236}">
              <a16:creationId xmlns:a16="http://schemas.microsoft.com/office/drawing/2014/main" id="{C33DE4EE-1F67-4A61-994D-DC830AEBFC46}"/>
            </a:ext>
          </a:extLst>
        </xdr:cNvPr>
        <xdr:cNvSpPr/>
      </xdr:nvSpPr>
      <xdr:spPr>
        <a:xfrm>
          <a:off x="4600575" y="17230725"/>
          <a:ext cx="140335" cy="133350"/>
        </a:xfrm>
        <a:prstGeom prst="ellipse">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2D05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101600</xdr:colOff>
          <xdr:row>66</xdr:row>
          <xdr:rowOff>12700</xdr:rowOff>
        </xdr:from>
        <xdr:to>
          <xdr:col>7</xdr:col>
          <xdr:colOff>50800</xdr:colOff>
          <xdr:row>66</xdr:row>
          <xdr:rowOff>241300</xdr:rowOff>
        </xdr:to>
        <xdr:sp macro="" textlink="">
          <xdr:nvSpPr>
            <xdr:cNvPr id="8231" name="Check Box 39" hidden="1">
              <a:extLst>
                <a:ext uri="{63B3BB69-23CF-44E3-9099-C40C66FF867C}">
                  <a14:compatExt spid="_x0000_s8231"/>
                </a:ext>
                <a:ext uri="{FF2B5EF4-FFF2-40B4-BE49-F238E27FC236}">
                  <a16:creationId xmlns:a16="http://schemas.microsoft.com/office/drawing/2014/main" id="{00000000-0008-0000-0500-000027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67</xdr:row>
          <xdr:rowOff>12700</xdr:rowOff>
        </xdr:from>
        <xdr:to>
          <xdr:col>7</xdr:col>
          <xdr:colOff>50800</xdr:colOff>
          <xdr:row>67</xdr:row>
          <xdr:rowOff>241300</xdr:rowOff>
        </xdr:to>
        <xdr:sp macro="" textlink="">
          <xdr:nvSpPr>
            <xdr:cNvPr id="8232" name="Check Box 40" hidden="1">
              <a:extLst>
                <a:ext uri="{63B3BB69-23CF-44E3-9099-C40C66FF867C}">
                  <a14:compatExt spid="_x0000_s8232"/>
                </a:ext>
                <a:ext uri="{FF2B5EF4-FFF2-40B4-BE49-F238E27FC236}">
                  <a16:creationId xmlns:a16="http://schemas.microsoft.com/office/drawing/2014/main" id="{00000000-0008-0000-0500-000028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68</xdr:row>
          <xdr:rowOff>12700</xdr:rowOff>
        </xdr:from>
        <xdr:to>
          <xdr:col>7</xdr:col>
          <xdr:colOff>50800</xdr:colOff>
          <xdr:row>68</xdr:row>
          <xdr:rowOff>241300</xdr:rowOff>
        </xdr:to>
        <xdr:sp macro="" textlink="">
          <xdr:nvSpPr>
            <xdr:cNvPr id="8233" name="Check Box 41" hidden="1">
              <a:extLst>
                <a:ext uri="{63B3BB69-23CF-44E3-9099-C40C66FF867C}">
                  <a14:compatExt spid="_x0000_s8233"/>
                </a:ext>
                <a:ext uri="{FF2B5EF4-FFF2-40B4-BE49-F238E27FC236}">
                  <a16:creationId xmlns:a16="http://schemas.microsoft.com/office/drawing/2014/main" id="{00000000-0008-0000-0500-000029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69</xdr:row>
          <xdr:rowOff>12700</xdr:rowOff>
        </xdr:from>
        <xdr:to>
          <xdr:col>7</xdr:col>
          <xdr:colOff>50800</xdr:colOff>
          <xdr:row>69</xdr:row>
          <xdr:rowOff>241300</xdr:rowOff>
        </xdr:to>
        <xdr:sp macro="" textlink="">
          <xdr:nvSpPr>
            <xdr:cNvPr id="8234" name="Check Box 42" hidden="1">
              <a:extLst>
                <a:ext uri="{63B3BB69-23CF-44E3-9099-C40C66FF867C}">
                  <a14:compatExt spid="_x0000_s8234"/>
                </a:ext>
                <a:ext uri="{FF2B5EF4-FFF2-40B4-BE49-F238E27FC236}">
                  <a16:creationId xmlns:a16="http://schemas.microsoft.com/office/drawing/2014/main" id="{00000000-0008-0000-0500-00002A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101600</xdr:colOff>
          <xdr:row>70</xdr:row>
          <xdr:rowOff>12700</xdr:rowOff>
        </xdr:from>
        <xdr:to>
          <xdr:col>7</xdr:col>
          <xdr:colOff>50800</xdr:colOff>
          <xdr:row>70</xdr:row>
          <xdr:rowOff>241300</xdr:rowOff>
        </xdr:to>
        <xdr:sp macro="" textlink="">
          <xdr:nvSpPr>
            <xdr:cNvPr id="8235" name="Check Box 43" hidden="1">
              <a:extLst>
                <a:ext uri="{63B3BB69-23CF-44E3-9099-C40C66FF867C}">
                  <a14:compatExt spid="_x0000_s8235"/>
                </a:ext>
                <a:ext uri="{FF2B5EF4-FFF2-40B4-BE49-F238E27FC236}">
                  <a16:creationId xmlns:a16="http://schemas.microsoft.com/office/drawing/2014/main" id="{00000000-0008-0000-0500-00002B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12700</xdr:rowOff>
        </xdr:from>
        <xdr:to>
          <xdr:col>1</xdr:col>
          <xdr:colOff>76200</xdr:colOff>
          <xdr:row>66</xdr:row>
          <xdr:rowOff>241300</xdr:rowOff>
        </xdr:to>
        <xdr:sp macro="" textlink="">
          <xdr:nvSpPr>
            <xdr:cNvPr id="8236" name="Check Box 44" hidden="1">
              <a:extLst>
                <a:ext uri="{63B3BB69-23CF-44E3-9099-C40C66FF867C}">
                  <a14:compatExt spid="_x0000_s8236"/>
                </a:ext>
                <a:ext uri="{FF2B5EF4-FFF2-40B4-BE49-F238E27FC236}">
                  <a16:creationId xmlns:a16="http://schemas.microsoft.com/office/drawing/2014/main" id="{00000000-0008-0000-0500-00002C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67</xdr:row>
          <xdr:rowOff>12700</xdr:rowOff>
        </xdr:from>
        <xdr:to>
          <xdr:col>1</xdr:col>
          <xdr:colOff>76200</xdr:colOff>
          <xdr:row>67</xdr:row>
          <xdr:rowOff>241300</xdr:rowOff>
        </xdr:to>
        <xdr:sp macro="" textlink="">
          <xdr:nvSpPr>
            <xdr:cNvPr id="8237" name="Check Box 45" hidden="1">
              <a:extLst>
                <a:ext uri="{63B3BB69-23CF-44E3-9099-C40C66FF867C}">
                  <a14:compatExt spid="_x0000_s8237"/>
                </a:ext>
                <a:ext uri="{FF2B5EF4-FFF2-40B4-BE49-F238E27FC236}">
                  <a16:creationId xmlns:a16="http://schemas.microsoft.com/office/drawing/2014/main" id="{00000000-0008-0000-0500-00002D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68</xdr:row>
          <xdr:rowOff>12700</xdr:rowOff>
        </xdr:from>
        <xdr:to>
          <xdr:col>1</xdr:col>
          <xdr:colOff>76200</xdr:colOff>
          <xdr:row>68</xdr:row>
          <xdr:rowOff>241300</xdr:rowOff>
        </xdr:to>
        <xdr:sp macro="" textlink="">
          <xdr:nvSpPr>
            <xdr:cNvPr id="8238" name="Check Box 46" hidden="1">
              <a:extLst>
                <a:ext uri="{63B3BB69-23CF-44E3-9099-C40C66FF867C}">
                  <a14:compatExt spid="_x0000_s8238"/>
                </a:ext>
                <a:ext uri="{FF2B5EF4-FFF2-40B4-BE49-F238E27FC236}">
                  <a16:creationId xmlns:a16="http://schemas.microsoft.com/office/drawing/2014/main" id="{00000000-0008-0000-0500-00002E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115</xdr:row>
          <xdr:rowOff>50800</xdr:rowOff>
        </xdr:from>
        <xdr:to>
          <xdr:col>1</xdr:col>
          <xdr:colOff>76200</xdr:colOff>
          <xdr:row>115</xdr:row>
          <xdr:rowOff>279400</xdr:rowOff>
        </xdr:to>
        <xdr:sp macro="" textlink="">
          <xdr:nvSpPr>
            <xdr:cNvPr id="8239" name="Check Box 47" hidden="1">
              <a:extLst>
                <a:ext uri="{63B3BB69-23CF-44E3-9099-C40C66FF867C}">
                  <a14:compatExt spid="_x0000_s8239"/>
                </a:ext>
                <a:ext uri="{FF2B5EF4-FFF2-40B4-BE49-F238E27FC236}">
                  <a16:creationId xmlns:a16="http://schemas.microsoft.com/office/drawing/2014/main" id="{00000000-0008-0000-0500-00002F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122</xdr:row>
          <xdr:rowOff>50800</xdr:rowOff>
        </xdr:from>
        <xdr:to>
          <xdr:col>1</xdr:col>
          <xdr:colOff>76200</xdr:colOff>
          <xdr:row>122</xdr:row>
          <xdr:rowOff>292100</xdr:rowOff>
        </xdr:to>
        <xdr:sp macro="" textlink="">
          <xdr:nvSpPr>
            <xdr:cNvPr id="8240" name="Check Box 48" hidden="1">
              <a:extLst>
                <a:ext uri="{63B3BB69-23CF-44E3-9099-C40C66FF867C}">
                  <a14:compatExt spid="_x0000_s8240"/>
                </a:ext>
                <a:ext uri="{FF2B5EF4-FFF2-40B4-BE49-F238E27FC236}">
                  <a16:creationId xmlns:a16="http://schemas.microsoft.com/office/drawing/2014/main" id="{00000000-0008-0000-0500-000030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127</xdr:row>
          <xdr:rowOff>50800</xdr:rowOff>
        </xdr:from>
        <xdr:to>
          <xdr:col>1</xdr:col>
          <xdr:colOff>76200</xdr:colOff>
          <xdr:row>127</xdr:row>
          <xdr:rowOff>279400</xdr:rowOff>
        </xdr:to>
        <xdr:sp macro="" textlink="">
          <xdr:nvSpPr>
            <xdr:cNvPr id="8241" name="Check Box 49" hidden="1">
              <a:extLst>
                <a:ext uri="{63B3BB69-23CF-44E3-9099-C40C66FF867C}">
                  <a14:compatExt spid="_x0000_s8241"/>
                </a:ext>
                <a:ext uri="{FF2B5EF4-FFF2-40B4-BE49-F238E27FC236}">
                  <a16:creationId xmlns:a16="http://schemas.microsoft.com/office/drawing/2014/main" id="{00000000-0008-0000-0500-00003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129</xdr:row>
          <xdr:rowOff>0</xdr:rowOff>
        </xdr:from>
        <xdr:to>
          <xdr:col>1</xdr:col>
          <xdr:colOff>76200</xdr:colOff>
          <xdr:row>130</xdr:row>
          <xdr:rowOff>63500</xdr:rowOff>
        </xdr:to>
        <xdr:sp macro="" textlink="">
          <xdr:nvSpPr>
            <xdr:cNvPr id="8242" name="Check Box 50" hidden="1">
              <a:extLst>
                <a:ext uri="{63B3BB69-23CF-44E3-9099-C40C66FF867C}">
                  <a14:compatExt spid="_x0000_s8242"/>
                </a:ext>
                <a:ext uri="{FF2B5EF4-FFF2-40B4-BE49-F238E27FC236}">
                  <a16:creationId xmlns:a16="http://schemas.microsoft.com/office/drawing/2014/main" id="{00000000-0008-0000-0500-00003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9</xdr:col>
      <xdr:colOff>365917</xdr:colOff>
      <xdr:row>24</xdr:row>
      <xdr:rowOff>115888</xdr:rowOff>
    </xdr:from>
    <xdr:to>
      <xdr:col>17</xdr:col>
      <xdr:colOff>71436</xdr:colOff>
      <xdr:row>31</xdr:row>
      <xdr:rowOff>11906</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72CE1606-09EB-4A0E-B984-3BC6254536C8}"/>
                </a:ext>
              </a:extLst>
            </xdr:cNvPr>
            <xdr:cNvSpPr txBox="1"/>
          </xdr:nvSpPr>
          <xdr:spPr>
            <a:xfrm>
              <a:off x="6007892" y="8259763"/>
              <a:ext cx="4090194" cy="1293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=43.2 −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72CE1606-09EB-4A0E-B984-3BC6254536C8}"/>
                </a:ext>
              </a:extLst>
            </xdr:cNvPr>
            <xdr:cNvSpPr txBox="1"/>
          </xdr:nvSpPr>
          <xdr:spPr>
            <a:xfrm>
              <a:off x="6007892" y="8259763"/>
              <a:ext cx="4090194" cy="1293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𝑉_𝐻2𝑂=43.2 − 𝑉_𝑠𝑎𝑚𝑝𝑙𝑒</a:t>
              </a:r>
              <a:endParaRPr lang="en-US" sz="1100" kern="1200"/>
            </a:p>
          </xdr:txBody>
        </xdr:sp>
      </mc:Fallback>
    </mc:AlternateContent>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113</xdr:row>
          <xdr:rowOff>50800</xdr:rowOff>
        </xdr:from>
        <xdr:to>
          <xdr:col>1</xdr:col>
          <xdr:colOff>76200</xdr:colOff>
          <xdr:row>113</xdr:row>
          <xdr:rowOff>279400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6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112</xdr:row>
          <xdr:rowOff>50800</xdr:rowOff>
        </xdr:from>
        <xdr:to>
          <xdr:col>1</xdr:col>
          <xdr:colOff>76200</xdr:colOff>
          <xdr:row>112</xdr:row>
          <xdr:rowOff>279400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6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50800</xdr:rowOff>
        </xdr:from>
        <xdr:to>
          <xdr:col>1</xdr:col>
          <xdr:colOff>76200</xdr:colOff>
          <xdr:row>106</xdr:row>
          <xdr:rowOff>279400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6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104</xdr:row>
          <xdr:rowOff>50800</xdr:rowOff>
        </xdr:from>
        <xdr:to>
          <xdr:col>1</xdr:col>
          <xdr:colOff>76200</xdr:colOff>
          <xdr:row>104</xdr:row>
          <xdr:rowOff>279400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6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103</xdr:row>
          <xdr:rowOff>50800</xdr:rowOff>
        </xdr:from>
        <xdr:to>
          <xdr:col>1</xdr:col>
          <xdr:colOff>76200</xdr:colOff>
          <xdr:row>103</xdr:row>
          <xdr:rowOff>279400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6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50800</xdr:rowOff>
        </xdr:from>
        <xdr:to>
          <xdr:col>1</xdr:col>
          <xdr:colOff>76200</xdr:colOff>
          <xdr:row>102</xdr:row>
          <xdr:rowOff>279400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6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98</xdr:row>
          <xdr:rowOff>50800</xdr:rowOff>
        </xdr:from>
        <xdr:to>
          <xdr:col>1</xdr:col>
          <xdr:colOff>76200</xdr:colOff>
          <xdr:row>98</xdr:row>
          <xdr:rowOff>279400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6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50800</xdr:rowOff>
        </xdr:from>
        <xdr:to>
          <xdr:col>1</xdr:col>
          <xdr:colOff>76200</xdr:colOff>
          <xdr:row>96</xdr:row>
          <xdr:rowOff>279400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6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349249</xdr:colOff>
      <xdr:row>166</xdr:row>
      <xdr:rowOff>30163</xdr:rowOff>
    </xdr:from>
    <xdr:to>
      <xdr:col>5</xdr:col>
      <xdr:colOff>50799</xdr:colOff>
      <xdr:row>167</xdr:row>
      <xdr:rowOff>185738</xdr:rowOff>
    </xdr:to>
    <xdr:pic>
      <xdr:nvPicPr>
        <xdr:cNvPr id="2" name="Picture 3">
          <a:extLst>
            <a:ext uri="{FF2B5EF4-FFF2-40B4-BE49-F238E27FC236}">
              <a16:creationId xmlns:a16="http://schemas.microsoft.com/office/drawing/2014/main" id="{70008BFF-CD03-4368-A275-22E1BB5383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49" y="42146538"/>
          <a:ext cx="2171700" cy="48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38100</xdr:colOff>
          <xdr:row>107</xdr:row>
          <xdr:rowOff>50800</xdr:rowOff>
        </xdr:from>
        <xdr:to>
          <xdr:col>1</xdr:col>
          <xdr:colOff>76200</xdr:colOff>
          <xdr:row>107</xdr:row>
          <xdr:rowOff>279400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6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111125</xdr:colOff>
      <xdr:row>100</xdr:row>
      <xdr:rowOff>76200</xdr:rowOff>
    </xdr:from>
    <xdr:to>
      <xdr:col>2</xdr:col>
      <xdr:colOff>248285</xdr:colOff>
      <xdr:row>100</xdr:row>
      <xdr:rowOff>209550</xdr:rowOff>
    </xdr:to>
    <xdr:sp macro="" textlink="">
      <xdr:nvSpPr>
        <xdr:cNvPr id="4" name="Oval 3">
          <a:extLst>
            <a:ext uri="{FF2B5EF4-FFF2-40B4-BE49-F238E27FC236}">
              <a16:creationId xmlns:a16="http://schemas.microsoft.com/office/drawing/2014/main" id="{568C1B45-D751-46E0-A4F7-5D7E2CD13F66}"/>
            </a:ext>
          </a:extLst>
        </xdr:cNvPr>
        <xdr:cNvSpPr/>
      </xdr:nvSpPr>
      <xdr:spPr>
        <a:xfrm>
          <a:off x="835025" y="6724650"/>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99</xdr:row>
      <xdr:rowOff>101600</xdr:rowOff>
    </xdr:from>
    <xdr:to>
      <xdr:col>2</xdr:col>
      <xdr:colOff>254635</xdr:colOff>
      <xdr:row>99</xdr:row>
      <xdr:rowOff>234950</xdr:rowOff>
    </xdr:to>
    <xdr:sp macro="" textlink="">
      <xdr:nvSpPr>
        <xdr:cNvPr id="5" name="Oval 4">
          <a:extLst>
            <a:ext uri="{FF2B5EF4-FFF2-40B4-BE49-F238E27FC236}">
              <a16:creationId xmlns:a16="http://schemas.microsoft.com/office/drawing/2014/main" id="{4C659121-1F19-442E-B897-74E8E97D0AE4}"/>
            </a:ext>
          </a:extLst>
        </xdr:cNvPr>
        <xdr:cNvSpPr/>
      </xdr:nvSpPr>
      <xdr:spPr>
        <a:xfrm>
          <a:off x="835025" y="63912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111125</xdr:colOff>
      <xdr:row>98</xdr:row>
      <xdr:rowOff>101600</xdr:rowOff>
    </xdr:from>
    <xdr:to>
      <xdr:col>2</xdr:col>
      <xdr:colOff>248285</xdr:colOff>
      <xdr:row>98</xdr:row>
      <xdr:rowOff>234950</xdr:rowOff>
    </xdr:to>
    <xdr:sp macro="" textlink="">
      <xdr:nvSpPr>
        <xdr:cNvPr id="6" name="Oval 5">
          <a:extLst>
            <a:ext uri="{FF2B5EF4-FFF2-40B4-BE49-F238E27FC236}">
              <a16:creationId xmlns:a16="http://schemas.microsoft.com/office/drawing/2014/main" id="{CC172A7B-C6E5-485B-9461-9CEE5B149D0F}"/>
            </a:ext>
          </a:extLst>
        </xdr:cNvPr>
        <xdr:cNvSpPr/>
      </xdr:nvSpPr>
      <xdr:spPr>
        <a:xfrm>
          <a:off x="835025" y="5724525"/>
          <a:ext cx="137160" cy="133350"/>
        </a:xfrm>
        <a:prstGeom prst="ellipse">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114</xdr:row>
          <xdr:rowOff>0</xdr:rowOff>
        </xdr:from>
        <xdr:to>
          <xdr:col>1</xdr:col>
          <xdr:colOff>76200</xdr:colOff>
          <xdr:row>114</xdr:row>
          <xdr:rowOff>228600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6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124</xdr:row>
          <xdr:rowOff>50800</xdr:rowOff>
        </xdr:from>
        <xdr:to>
          <xdr:col>1</xdr:col>
          <xdr:colOff>76200</xdr:colOff>
          <xdr:row>124</xdr:row>
          <xdr:rowOff>279400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6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136</xdr:row>
          <xdr:rowOff>38100</xdr:rowOff>
        </xdr:from>
        <xdr:to>
          <xdr:col>1</xdr:col>
          <xdr:colOff>88900</xdr:colOff>
          <xdr:row>136</xdr:row>
          <xdr:rowOff>266700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6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137</xdr:row>
          <xdr:rowOff>50800</xdr:rowOff>
        </xdr:from>
        <xdr:to>
          <xdr:col>1</xdr:col>
          <xdr:colOff>76200</xdr:colOff>
          <xdr:row>137</xdr:row>
          <xdr:rowOff>279400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6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148</xdr:row>
          <xdr:rowOff>50800</xdr:rowOff>
        </xdr:from>
        <xdr:to>
          <xdr:col>1</xdr:col>
          <xdr:colOff>76200</xdr:colOff>
          <xdr:row>148</xdr:row>
          <xdr:rowOff>279400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6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153</xdr:row>
          <xdr:rowOff>50800</xdr:rowOff>
        </xdr:from>
        <xdr:to>
          <xdr:col>1</xdr:col>
          <xdr:colOff>76200</xdr:colOff>
          <xdr:row>153</xdr:row>
          <xdr:rowOff>279400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6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153</xdr:row>
          <xdr:rowOff>50800</xdr:rowOff>
        </xdr:from>
        <xdr:to>
          <xdr:col>1</xdr:col>
          <xdr:colOff>76200</xdr:colOff>
          <xdr:row>153</xdr:row>
          <xdr:rowOff>279400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6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138</xdr:row>
          <xdr:rowOff>50800</xdr:rowOff>
        </xdr:from>
        <xdr:to>
          <xdr:col>1</xdr:col>
          <xdr:colOff>76200</xdr:colOff>
          <xdr:row>138</xdr:row>
          <xdr:rowOff>304800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6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105</xdr:row>
          <xdr:rowOff>50800</xdr:rowOff>
        </xdr:from>
        <xdr:to>
          <xdr:col>1</xdr:col>
          <xdr:colOff>76200</xdr:colOff>
          <xdr:row>105</xdr:row>
          <xdr:rowOff>279400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6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155</xdr:row>
          <xdr:rowOff>0</xdr:rowOff>
        </xdr:from>
        <xdr:to>
          <xdr:col>1</xdr:col>
          <xdr:colOff>76200</xdr:colOff>
          <xdr:row>156</xdr:row>
          <xdr:rowOff>63500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6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157</xdr:row>
          <xdr:rowOff>304800</xdr:rowOff>
        </xdr:from>
        <xdr:to>
          <xdr:col>1</xdr:col>
          <xdr:colOff>76200</xdr:colOff>
          <xdr:row>159</xdr:row>
          <xdr:rowOff>38100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6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10</xdr:col>
      <xdr:colOff>0</xdr:colOff>
      <xdr:row>92</xdr:row>
      <xdr:rowOff>0</xdr:rowOff>
    </xdr:from>
    <xdr:to>
      <xdr:col>18</xdr:col>
      <xdr:colOff>22225</xdr:colOff>
      <xdr:row>95</xdr:row>
      <xdr:rowOff>312737</xdr:rowOff>
    </xdr:to>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E7F0E696-DC4D-48B8-87BC-07BFB4C0950C}"/>
                </a:ext>
              </a:extLst>
            </xdr:cNvPr>
            <xdr:cNvSpPr txBox="1"/>
          </xdr:nvSpPr>
          <xdr:spPr>
            <a:xfrm>
              <a:off x="6210300" y="30565725"/>
              <a:ext cx="419417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600" i="1" kern="1200">
                            <a:latin typeface="Cambria Math" panose="02040503050406030204" pitchFamily="18" charset="0"/>
                          </a:rPr>
                        </m:ctrlPr>
                      </m:sSubPr>
                      <m:e>
                        <m:r>
                          <a:rPr lang="en-US" sz="1600" b="0" i="1" kern="1200">
                            <a:latin typeface="Cambria Math" panose="02040503050406030204" pitchFamily="18" charset="0"/>
                          </a:rPr>
                          <m:t>𝑉</m:t>
                        </m:r>
                      </m:e>
                      <m:sub>
                        <m:r>
                          <a:rPr lang="en-US" sz="1600" b="0" i="1" kern="1200">
                            <a:latin typeface="Cambria Math" panose="02040503050406030204" pitchFamily="18" charset="0"/>
                          </a:rPr>
                          <m:t>𝑠𝑎𝑚𝑝𝑙𝑒</m:t>
                        </m:r>
                      </m:sub>
                    </m:sSub>
                    <m:d>
                      <m:dPr>
                        <m:begChr m:val="["/>
                        <m:endChr m:val="]"/>
                        <m:ctrlPr>
                          <a:rPr lang="en-US" sz="1600" b="0" i="1" kern="1200">
                            <a:latin typeface="Cambria Math" panose="02040503050406030204" pitchFamily="18" charset="0"/>
                          </a:rPr>
                        </m:ctrlPr>
                      </m:dPr>
                      <m:e>
                        <m:r>
                          <a:rPr lang="en-US" sz="1600" b="0" i="1" kern="1200">
                            <a:latin typeface="Cambria Math" panose="02040503050406030204" pitchFamily="18" charset="0"/>
                          </a:rPr>
                          <m:t>µ</m:t>
                        </m:r>
                        <m:r>
                          <a:rPr lang="en-US" sz="1600" b="0" i="1" kern="1200">
                            <a:latin typeface="Cambria Math" panose="02040503050406030204" pitchFamily="18" charset="0"/>
                          </a:rPr>
                          <m:t>𝐿</m:t>
                        </m:r>
                      </m:e>
                    </m:d>
                    <m:r>
                      <a:rPr lang="en-US" sz="1600" i="1" kern="1200">
                        <a:latin typeface="Cambria Math" panose="02040503050406030204" pitchFamily="18" charset="0"/>
                      </a:rPr>
                      <m:t>=</m:t>
                    </m:r>
                    <m:r>
                      <a:rPr lang="en-US" sz="1600" b="0" i="1" kern="1200">
                        <a:latin typeface="Cambria Math" panose="02040503050406030204" pitchFamily="18" charset="0"/>
                      </a:rPr>
                      <m:t> </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𝑡𝑎𝑟𝑔𝑒𝑡𝑒𝑑</m:t>
                        </m:r>
                        <m:r>
                          <a:rPr lang="en-US" sz="1600" b="0" i="1" kern="1200">
                            <a:latin typeface="Cambria Math" panose="02040503050406030204" pitchFamily="18" charset="0"/>
                          </a:rPr>
                          <m:t> </m:t>
                        </m:r>
                        <m:r>
                          <a:rPr lang="en-US" sz="1600" b="0" i="1" kern="1200">
                            <a:latin typeface="Cambria Math" panose="02040503050406030204" pitchFamily="18" charset="0"/>
                          </a:rPr>
                          <m:t>𝑐𝑒𝑙𝑙</m:t>
                        </m:r>
                        <m:r>
                          <a:rPr lang="en-US" sz="1600" b="0" i="1" kern="1200">
                            <a:latin typeface="Cambria Math" panose="02040503050406030204" pitchFamily="18" charset="0"/>
                          </a:rPr>
                          <m:t> </m:t>
                        </m:r>
                        <m:r>
                          <a:rPr lang="en-US" sz="1600" b="0" i="1" kern="1200">
                            <a:latin typeface="Cambria Math" panose="02040503050406030204" pitchFamily="18" charset="0"/>
                          </a:rPr>
                          <m:t>𝑛𝑢𝑚𝑏𝑒𝑟</m:t>
                        </m:r>
                      </m:num>
                      <m:den>
                        <m:sSub>
                          <m:sSubPr>
                            <m:ctrlPr>
                              <a:rPr lang="en-US" sz="1600" b="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𝐶</m:t>
                            </m:r>
                          </m:e>
                          <m:sub>
                            <m:r>
                              <a:rPr lang="en-US" sz="1600" b="0" i="1">
                                <a:solidFill>
                                  <a:schemeClr val="dk1"/>
                                </a:solidFill>
                                <a:effectLst/>
                                <a:latin typeface="Cambria Math" panose="02040503050406030204" pitchFamily="18" charset="0"/>
                                <a:ea typeface="+mn-ea"/>
                                <a:cs typeface="+mn-cs"/>
                              </a:rPr>
                              <m:t>𝑐𝑒𝑙𝑙𝑠</m:t>
                            </m:r>
                            <m:r>
                              <a:rPr lang="en-US" sz="1600" b="0" i="1">
                                <a:solidFill>
                                  <a:schemeClr val="dk1"/>
                                </a:solidFill>
                                <a:effectLst/>
                                <a:latin typeface="Cambria Math" panose="02040503050406030204" pitchFamily="18" charset="0"/>
                                <a:ea typeface="+mn-ea"/>
                                <a:cs typeface="+mn-cs"/>
                              </a:rPr>
                              <m:t>/</m:t>
                            </m:r>
                            <m:r>
                              <a:rPr lang="en-US" sz="1600" b="0" i="1">
                                <a:solidFill>
                                  <a:schemeClr val="dk1"/>
                                </a:solidFill>
                                <a:effectLst/>
                                <a:latin typeface="Cambria Math" panose="02040503050406030204" pitchFamily="18" charset="0"/>
                                <a:ea typeface="+mn-ea"/>
                                <a:cs typeface="+mn-cs"/>
                              </a:rPr>
                              <m:t>𝑚𝐿</m:t>
                            </m:r>
                          </m:sub>
                        </m:sSub>
                      </m:den>
                    </m:f>
                    <m:r>
                      <a:rPr lang="en-US" sz="1600" b="0" i="1" kern="1200">
                        <a:latin typeface="Cambria Math" panose="02040503050406030204" pitchFamily="18" charset="0"/>
                      </a:rPr>
                      <m:t>∗</m:t>
                    </m:r>
                    <m:sSup>
                      <m:sSupPr>
                        <m:ctrlPr>
                          <a:rPr lang="en-US" sz="1600" b="0" i="1" kern="1200">
                            <a:latin typeface="Cambria Math" panose="02040503050406030204" pitchFamily="18" charset="0"/>
                          </a:rPr>
                        </m:ctrlPr>
                      </m:sSupPr>
                      <m:e>
                        <m:r>
                          <a:rPr lang="en-US" sz="1600" b="0" i="1" kern="1200">
                            <a:latin typeface="Cambria Math" panose="02040503050406030204" pitchFamily="18" charset="0"/>
                          </a:rPr>
                          <m:t>10</m:t>
                        </m:r>
                      </m:e>
                      <m:sup>
                        <m:r>
                          <a:rPr lang="en-US" sz="1600" b="0" i="1" kern="1200">
                            <a:latin typeface="Cambria Math" panose="02040503050406030204" pitchFamily="18" charset="0"/>
                          </a:rPr>
                          <m:t>3</m:t>
                        </m:r>
                      </m:sup>
                    </m:sSup>
                  </m:oMath>
                </m:oMathPara>
              </a14:m>
              <a:endParaRPr lang="en-US" sz="1100" kern="1200"/>
            </a:p>
            <a:p>
              <a:endParaRPr lang="en-US" sz="1100" kern="1200"/>
            </a:p>
            <a:p>
              <a:pPr/>
              <a14:m>
                <m:oMathPara xmlns:m="http://schemas.openxmlformats.org/officeDocument/2006/math">
                  <m:oMathParaPr>
                    <m:jc m:val="centerGroup"/>
                  </m:oMathParaPr>
                  <m:oMath xmlns:m="http://schemas.openxmlformats.org/officeDocument/2006/math">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𝐻</m:t>
                        </m:r>
                        <m:r>
                          <a:rPr lang="en-US" sz="1600" b="0" i="1">
                            <a:solidFill>
                              <a:schemeClr val="dk1"/>
                            </a:solidFill>
                            <a:effectLst/>
                            <a:latin typeface="Cambria Math" panose="02040503050406030204" pitchFamily="18" charset="0"/>
                            <a:ea typeface="+mn-ea"/>
                            <a:cs typeface="+mn-cs"/>
                          </a:rPr>
                          <m:t>2</m:t>
                        </m:r>
                        <m:r>
                          <a:rPr lang="en-US" sz="1600" b="0" i="1">
                            <a:solidFill>
                              <a:schemeClr val="dk1"/>
                            </a:solidFill>
                            <a:effectLst/>
                            <a:latin typeface="Cambria Math" panose="02040503050406030204" pitchFamily="18" charset="0"/>
                            <a:ea typeface="+mn-ea"/>
                            <a:cs typeface="+mn-cs"/>
                          </a:rPr>
                          <m:t>𝑂</m:t>
                        </m:r>
                      </m:sub>
                    </m:sSub>
                    <m:r>
                      <a:rPr lang="en-US" sz="1600" b="0" i="1">
                        <a:solidFill>
                          <a:schemeClr val="dk1"/>
                        </a:solidFill>
                        <a:effectLst/>
                        <a:latin typeface="Cambria Math" panose="02040503050406030204" pitchFamily="18" charset="0"/>
                        <a:ea typeface="+mn-ea"/>
                        <a:cs typeface="+mn-cs"/>
                      </a:rPr>
                      <m:t>=40− </m:t>
                    </m:r>
                    <m:sSub>
                      <m:sSubPr>
                        <m:ctrlPr>
                          <a:rPr lang="en-US" sz="1600" i="1">
                            <a:solidFill>
                              <a:schemeClr val="dk1"/>
                            </a:solidFill>
                            <a:effectLst/>
                            <a:latin typeface="Cambria Math" panose="02040503050406030204" pitchFamily="18" charset="0"/>
                            <a:ea typeface="+mn-ea"/>
                            <a:cs typeface="+mn-cs"/>
                          </a:rPr>
                        </m:ctrlPr>
                      </m:sSubPr>
                      <m:e>
                        <m:r>
                          <a:rPr lang="en-US" sz="1600" b="0" i="1">
                            <a:solidFill>
                              <a:schemeClr val="dk1"/>
                            </a:solidFill>
                            <a:effectLst/>
                            <a:latin typeface="Cambria Math" panose="02040503050406030204" pitchFamily="18" charset="0"/>
                            <a:ea typeface="+mn-ea"/>
                            <a:cs typeface="+mn-cs"/>
                          </a:rPr>
                          <m:t>𝑉</m:t>
                        </m:r>
                      </m:e>
                      <m:sub>
                        <m:r>
                          <a:rPr lang="en-US" sz="1600" b="0" i="1">
                            <a:solidFill>
                              <a:schemeClr val="dk1"/>
                            </a:solidFill>
                            <a:effectLst/>
                            <a:latin typeface="Cambria Math" panose="02040503050406030204" pitchFamily="18" charset="0"/>
                            <a:ea typeface="+mn-ea"/>
                            <a:cs typeface="+mn-cs"/>
                          </a:rPr>
                          <m:t>𝑠𝑎𝑚𝑝𝑙𝑒</m:t>
                        </m:r>
                      </m:sub>
                    </m:sSub>
                  </m:oMath>
                </m:oMathPara>
              </a14:m>
              <a:endParaRPr lang="en-US" sz="1100" kern="1200"/>
            </a:p>
          </xdr:txBody>
        </xdr:sp>
      </mc:Choice>
      <mc:Fallback xmlns="">
        <xdr:sp macro="" textlink="">
          <xdr:nvSpPr>
            <xdr:cNvPr id="18" name="TextBox 17">
              <a:extLst>
                <a:ext uri="{FF2B5EF4-FFF2-40B4-BE49-F238E27FC236}">
                  <a16:creationId xmlns:a16="http://schemas.microsoft.com/office/drawing/2014/main" id="{E7F0E696-DC4D-48B8-87BC-07BFB4C0950C}"/>
                </a:ext>
              </a:extLst>
            </xdr:cNvPr>
            <xdr:cNvSpPr txBox="1"/>
          </xdr:nvSpPr>
          <xdr:spPr>
            <a:xfrm>
              <a:off x="6210300" y="30565725"/>
              <a:ext cx="4194175" cy="1312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600" b="0" i="0" kern="1200">
                  <a:latin typeface="Cambria Math" panose="02040503050406030204" pitchFamily="18" charset="0"/>
                </a:rPr>
                <a:t>𝑉_𝑠𝑎𝑚𝑝𝑙𝑒 [µ𝐿]</a:t>
              </a:r>
              <a:r>
                <a:rPr lang="en-US" sz="1600" i="0" kern="1200">
                  <a:latin typeface="Cambria Math" panose="02040503050406030204" pitchFamily="18" charset="0"/>
                </a:rPr>
                <a:t>=</a:t>
              </a:r>
              <a:r>
                <a:rPr lang="en-US" sz="1600" b="0" i="0" kern="1200">
                  <a:latin typeface="Cambria Math" panose="02040503050406030204" pitchFamily="18" charset="0"/>
                </a:rPr>
                <a:t>  (𝑡𝑎𝑟𝑔𝑒𝑡𝑒𝑑 𝑐𝑒𝑙𝑙 𝑛𝑢𝑚𝑏𝑒𝑟)/</a:t>
              </a:r>
              <a:r>
                <a:rPr lang="en-US" sz="1600" b="0" i="0">
                  <a:solidFill>
                    <a:schemeClr val="dk1"/>
                  </a:solidFill>
                  <a:effectLst/>
                  <a:latin typeface="Cambria Math" panose="02040503050406030204" pitchFamily="18" charset="0"/>
                  <a:ea typeface="+mn-ea"/>
                  <a:cs typeface="+mn-cs"/>
                </a:rPr>
                <a:t>𝐶_(𝑐𝑒𝑙𝑙𝑠/𝑚𝐿) </a:t>
              </a:r>
              <a:r>
                <a:rPr lang="en-US" sz="1600" b="0" i="0" kern="1200">
                  <a:latin typeface="Cambria Math" panose="02040503050406030204" pitchFamily="18" charset="0"/>
                </a:rPr>
                <a:t>∗10^3</a:t>
              </a:r>
              <a:endParaRPr lang="en-US" sz="1100" kern="1200"/>
            </a:p>
            <a:p>
              <a:endParaRPr lang="en-US" sz="1100" kern="1200"/>
            </a:p>
            <a:p>
              <a:pPr/>
              <a:r>
                <a:rPr lang="en-US" sz="1600" b="0" i="0">
                  <a:solidFill>
                    <a:schemeClr val="dk1"/>
                  </a:solidFill>
                  <a:effectLst/>
                  <a:latin typeface="Cambria Math" panose="02040503050406030204" pitchFamily="18" charset="0"/>
                  <a:ea typeface="+mn-ea"/>
                  <a:cs typeface="+mn-cs"/>
                </a:rPr>
                <a:t>𝑉_𝐻2𝑂=40− 𝑉_𝑠𝑎𝑚𝑝𝑙𝑒</a:t>
              </a:r>
              <a:endParaRPr lang="en-US" sz="1100" kern="1200"/>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38100</xdr:colOff>
          <xdr:row>110</xdr:row>
          <xdr:rowOff>50800</xdr:rowOff>
        </xdr:from>
        <xdr:to>
          <xdr:col>1</xdr:col>
          <xdr:colOff>76200</xdr:colOff>
          <xdr:row>110</xdr:row>
          <xdr:rowOff>279400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6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116</xdr:row>
          <xdr:rowOff>50800</xdr:rowOff>
        </xdr:from>
        <xdr:to>
          <xdr:col>1</xdr:col>
          <xdr:colOff>76200</xdr:colOff>
          <xdr:row>116</xdr:row>
          <xdr:rowOff>279400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600-00003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xdr:col>
      <xdr:colOff>123825</xdr:colOff>
      <xdr:row>117</xdr:row>
      <xdr:rowOff>92075</xdr:rowOff>
    </xdr:from>
    <xdr:to>
      <xdr:col>2</xdr:col>
      <xdr:colOff>254635</xdr:colOff>
      <xdr:row>117</xdr:row>
      <xdr:rowOff>225425</xdr:rowOff>
    </xdr:to>
    <xdr:sp macro="" textlink="">
      <xdr:nvSpPr>
        <xdr:cNvPr id="19" name="Oval 18">
          <a:extLst>
            <a:ext uri="{FF2B5EF4-FFF2-40B4-BE49-F238E27FC236}">
              <a16:creationId xmlns:a16="http://schemas.microsoft.com/office/drawing/2014/main" id="{A8673EFF-4E7E-439C-8065-EF7FCFFB4230}"/>
            </a:ext>
          </a:extLst>
        </xdr:cNvPr>
        <xdr:cNvSpPr/>
      </xdr:nvSpPr>
      <xdr:spPr>
        <a:xfrm>
          <a:off x="847725" y="39020750"/>
          <a:ext cx="130810" cy="13335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2</xdr:col>
      <xdr:colOff>111125</xdr:colOff>
      <xdr:row>116</xdr:row>
      <xdr:rowOff>104775</xdr:rowOff>
    </xdr:from>
    <xdr:to>
      <xdr:col>2</xdr:col>
      <xdr:colOff>257810</xdr:colOff>
      <xdr:row>116</xdr:row>
      <xdr:rowOff>238125</xdr:rowOff>
    </xdr:to>
    <xdr:sp macro="" textlink="">
      <xdr:nvSpPr>
        <xdr:cNvPr id="20" name="Oval 19">
          <a:extLst>
            <a:ext uri="{FF2B5EF4-FFF2-40B4-BE49-F238E27FC236}">
              <a16:creationId xmlns:a16="http://schemas.microsoft.com/office/drawing/2014/main" id="{2B4B1CA6-100E-4356-BA5A-D7A732768C00}"/>
            </a:ext>
          </a:extLst>
        </xdr:cNvPr>
        <xdr:cNvSpPr/>
      </xdr:nvSpPr>
      <xdr:spPr>
        <a:xfrm>
          <a:off x="835025" y="38700075"/>
          <a:ext cx="146685" cy="13335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38100</xdr:colOff>
          <xdr:row>119</xdr:row>
          <xdr:rowOff>50800</xdr:rowOff>
        </xdr:from>
        <xdr:to>
          <xdr:col>1</xdr:col>
          <xdr:colOff>76200</xdr:colOff>
          <xdr:row>119</xdr:row>
          <xdr:rowOff>279400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6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129</xdr:row>
          <xdr:rowOff>50800</xdr:rowOff>
        </xdr:from>
        <xdr:to>
          <xdr:col>1</xdr:col>
          <xdr:colOff>76200</xdr:colOff>
          <xdr:row>129</xdr:row>
          <xdr:rowOff>279400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6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90</xdr:row>
          <xdr:rowOff>50800</xdr:rowOff>
        </xdr:from>
        <xdr:to>
          <xdr:col>1</xdr:col>
          <xdr:colOff>76200</xdr:colOff>
          <xdr:row>90</xdr:row>
          <xdr:rowOff>279400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6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89</xdr:row>
          <xdr:rowOff>50800</xdr:rowOff>
        </xdr:from>
        <xdr:to>
          <xdr:col>1</xdr:col>
          <xdr:colOff>76200</xdr:colOff>
          <xdr:row>89</xdr:row>
          <xdr:rowOff>279400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6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88</xdr:row>
          <xdr:rowOff>50800</xdr:rowOff>
        </xdr:from>
        <xdr:to>
          <xdr:col>1</xdr:col>
          <xdr:colOff>76200</xdr:colOff>
          <xdr:row>88</xdr:row>
          <xdr:rowOff>279400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6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87</xdr:row>
          <xdr:rowOff>50800</xdr:rowOff>
        </xdr:from>
        <xdr:to>
          <xdr:col>1</xdr:col>
          <xdr:colOff>76200</xdr:colOff>
          <xdr:row>87</xdr:row>
          <xdr:rowOff>279400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6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82</xdr:row>
          <xdr:rowOff>50800</xdr:rowOff>
        </xdr:from>
        <xdr:to>
          <xdr:col>1</xdr:col>
          <xdr:colOff>76200</xdr:colOff>
          <xdr:row>82</xdr:row>
          <xdr:rowOff>279400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6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81</xdr:row>
          <xdr:rowOff>50800</xdr:rowOff>
        </xdr:from>
        <xdr:to>
          <xdr:col>1</xdr:col>
          <xdr:colOff>76200</xdr:colOff>
          <xdr:row>81</xdr:row>
          <xdr:rowOff>279400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6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80</xdr:row>
          <xdr:rowOff>50800</xdr:rowOff>
        </xdr:from>
        <xdr:to>
          <xdr:col>1</xdr:col>
          <xdr:colOff>76200</xdr:colOff>
          <xdr:row>80</xdr:row>
          <xdr:rowOff>279400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6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50800</xdr:rowOff>
        </xdr:from>
        <xdr:to>
          <xdr:col>1</xdr:col>
          <xdr:colOff>76200</xdr:colOff>
          <xdr:row>79</xdr:row>
          <xdr:rowOff>279400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6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78</xdr:row>
          <xdr:rowOff>50800</xdr:rowOff>
        </xdr:from>
        <xdr:to>
          <xdr:col>1</xdr:col>
          <xdr:colOff>76200</xdr:colOff>
          <xdr:row>78</xdr:row>
          <xdr:rowOff>279400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6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77</xdr:row>
          <xdr:rowOff>50800</xdr:rowOff>
        </xdr:from>
        <xdr:to>
          <xdr:col>1</xdr:col>
          <xdr:colOff>76200</xdr:colOff>
          <xdr:row>77</xdr:row>
          <xdr:rowOff>279400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6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76</xdr:row>
          <xdr:rowOff>50800</xdr:rowOff>
        </xdr:from>
        <xdr:to>
          <xdr:col>1</xdr:col>
          <xdr:colOff>76200</xdr:colOff>
          <xdr:row>76</xdr:row>
          <xdr:rowOff>279400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6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75</xdr:row>
          <xdr:rowOff>50800</xdr:rowOff>
        </xdr:from>
        <xdr:to>
          <xdr:col>1</xdr:col>
          <xdr:colOff>76200</xdr:colOff>
          <xdr:row>75</xdr:row>
          <xdr:rowOff>279400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600-00004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50800</xdr:rowOff>
        </xdr:from>
        <xdr:to>
          <xdr:col>1</xdr:col>
          <xdr:colOff>76200</xdr:colOff>
          <xdr:row>74</xdr:row>
          <xdr:rowOff>279400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600-00004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50800</xdr:rowOff>
        </xdr:from>
        <xdr:to>
          <xdr:col>1</xdr:col>
          <xdr:colOff>76200</xdr:colOff>
          <xdr:row>73</xdr:row>
          <xdr:rowOff>279400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600-00004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72</xdr:row>
          <xdr:rowOff>50800</xdr:rowOff>
        </xdr:from>
        <xdr:to>
          <xdr:col>1</xdr:col>
          <xdr:colOff>76200</xdr:colOff>
          <xdr:row>72</xdr:row>
          <xdr:rowOff>279400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600-00004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71</xdr:row>
          <xdr:rowOff>50800</xdr:rowOff>
        </xdr:from>
        <xdr:to>
          <xdr:col>1</xdr:col>
          <xdr:colOff>76200</xdr:colOff>
          <xdr:row>71</xdr:row>
          <xdr:rowOff>279400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6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61</xdr:row>
          <xdr:rowOff>50800</xdr:rowOff>
        </xdr:from>
        <xdr:to>
          <xdr:col>1</xdr:col>
          <xdr:colOff>76200</xdr:colOff>
          <xdr:row>61</xdr:row>
          <xdr:rowOff>279400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600-00004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60</xdr:row>
          <xdr:rowOff>50800</xdr:rowOff>
        </xdr:from>
        <xdr:to>
          <xdr:col>1</xdr:col>
          <xdr:colOff>76200</xdr:colOff>
          <xdr:row>60</xdr:row>
          <xdr:rowOff>279400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600-00004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54</xdr:row>
          <xdr:rowOff>50800</xdr:rowOff>
        </xdr:from>
        <xdr:to>
          <xdr:col>1</xdr:col>
          <xdr:colOff>76200</xdr:colOff>
          <xdr:row>54</xdr:row>
          <xdr:rowOff>279400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600-00004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50800</xdr:rowOff>
        </xdr:from>
        <xdr:to>
          <xdr:col>1</xdr:col>
          <xdr:colOff>76200</xdr:colOff>
          <xdr:row>52</xdr:row>
          <xdr:rowOff>279400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600-00004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51</xdr:row>
          <xdr:rowOff>50800</xdr:rowOff>
        </xdr:from>
        <xdr:to>
          <xdr:col>1</xdr:col>
          <xdr:colOff>76200</xdr:colOff>
          <xdr:row>51</xdr:row>
          <xdr:rowOff>279400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600-00004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50</xdr:row>
          <xdr:rowOff>50800</xdr:rowOff>
        </xdr:from>
        <xdr:to>
          <xdr:col>1</xdr:col>
          <xdr:colOff>76200</xdr:colOff>
          <xdr:row>50</xdr:row>
          <xdr:rowOff>279400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600-00004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50800</xdr:rowOff>
        </xdr:from>
        <xdr:to>
          <xdr:col>1</xdr:col>
          <xdr:colOff>76200</xdr:colOff>
          <xdr:row>40</xdr:row>
          <xdr:rowOff>279400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600-00004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50800</xdr:rowOff>
        </xdr:from>
        <xdr:to>
          <xdr:col>1</xdr:col>
          <xdr:colOff>76200</xdr:colOff>
          <xdr:row>35</xdr:row>
          <xdr:rowOff>279400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600-00005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50800</xdr:rowOff>
        </xdr:from>
        <xdr:to>
          <xdr:col>1</xdr:col>
          <xdr:colOff>76200</xdr:colOff>
          <xdr:row>34</xdr:row>
          <xdr:rowOff>279400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600-00005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50800</xdr:rowOff>
        </xdr:from>
        <xdr:to>
          <xdr:col>1</xdr:col>
          <xdr:colOff>76200</xdr:colOff>
          <xdr:row>33</xdr:row>
          <xdr:rowOff>279400</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600-00005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50800</xdr:rowOff>
        </xdr:from>
        <xdr:to>
          <xdr:col>1</xdr:col>
          <xdr:colOff>76200</xdr:colOff>
          <xdr:row>22</xdr:row>
          <xdr:rowOff>279400</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600-00005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50800</xdr:rowOff>
        </xdr:from>
        <xdr:to>
          <xdr:col>1</xdr:col>
          <xdr:colOff>76200</xdr:colOff>
          <xdr:row>22</xdr:row>
          <xdr:rowOff>12700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600-00005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50800</xdr:rowOff>
        </xdr:from>
        <xdr:to>
          <xdr:col>1</xdr:col>
          <xdr:colOff>76200</xdr:colOff>
          <xdr:row>21</xdr:row>
          <xdr:rowOff>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600-00005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50800</xdr:rowOff>
        </xdr:from>
        <xdr:to>
          <xdr:col>1</xdr:col>
          <xdr:colOff>76200</xdr:colOff>
          <xdr:row>16</xdr:row>
          <xdr:rowOff>12700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600-00005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50800</xdr:rowOff>
        </xdr:from>
        <xdr:to>
          <xdr:col>1</xdr:col>
          <xdr:colOff>76200</xdr:colOff>
          <xdr:row>14</xdr:row>
          <xdr:rowOff>279400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6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132</xdr:row>
          <xdr:rowOff>50800</xdr:rowOff>
        </xdr:from>
        <xdr:to>
          <xdr:col>1</xdr:col>
          <xdr:colOff>76200</xdr:colOff>
          <xdr:row>132</xdr:row>
          <xdr:rowOff>279400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6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130</xdr:row>
          <xdr:rowOff>25400</xdr:rowOff>
        </xdr:from>
        <xdr:to>
          <xdr:col>1</xdr:col>
          <xdr:colOff>76200</xdr:colOff>
          <xdr:row>130</xdr:row>
          <xdr:rowOff>254000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600-00005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38DF8E-F6DC-4AC1-A977-B766D75BF9E2}" name="Table_2" displayName="Table_2" ref="C14:D30" headerRowDxfId="27" dataDxfId="25" totalsRowDxfId="24" headerRowBorderDxfId="26">
  <tableColumns count="2">
    <tableColumn id="1" xr3:uid="{CF4D35B6-53E1-43AA-8958-D9DE20121177}" name="Post-Hybridization Cell Concentration_x000a__x000a_ (Cells in Post-Hyb _x000a_Wash Buffer)" dataDxfId="23">
      <calculatedColumnFormula>FLEX_table!$K2</calculatedColumnFormula>
    </tableColumn>
    <tableColumn id="2" xr3:uid="{492F30E2-707A-42CF-9371-3AF8938E14C7}" name="Post-Hybridization Sample Volume_x000a__x000a_" dataDxfId="22"/>
  </tableColumns>
  <tableStyleInfo name="1-style 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E43001-6114-438A-97C7-0CEF056E1584}" name="Table_3" displayName="Table_3" ref="B14:B30" headerRowDxfId="21" dataDxfId="19" totalsRowDxfId="18" headerRowBorderDxfId="20">
  <tableColumns count="1">
    <tableColumn id="1" xr3:uid="{4810EFAF-C4DF-4418-AEA9-81BDCE2494AC}" name="Probe Barcode" dataDxfId="17"/>
  </tableColumns>
  <tableStyleInfo name="1-style 3"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642DC0-F44F-4526-B3A8-5EDA855BD6B7}" name="Table_5" displayName="Table_5" ref="E14:J30" headerRowDxfId="16" dataDxfId="15" totalsRowDxfId="14">
  <tableColumns count="6">
    <tableColumn id="1" xr3:uid="{8B85CEA0-203A-4FF7-8230-838726138EF8}" name="Total Cells in Hybridization_x000a__x000a_(Post-Hyb Cell _x000a_Conc. *  Volume)" dataDxfId="13">
      <calculatedColumnFormula xml:space="preserve"> IF(ISBLANK(Table_2[[#This Row],[Post-Hybridization Sample Volume
]]),"",        IF((C15*D15)&gt;0,C15*D15,))</calculatedColumnFormula>
    </tableColumn>
    <tableColumn id="2" xr3:uid="{FF43283E-02B1-4D34-B5B0-867B613F0B5C}" name="% of Final Pool _x000a__x000a_  " dataDxfId="12">
      <calculatedColumnFormula>IF(ISBLANK(Table_2[[#This Row],[Post-Hybridization Sample Volume
]]),"",1/(COUNT($E$15:$E$30)))</calculatedColumnFormula>
    </tableColumn>
    <tableColumn id="3" xr3:uid="{56F67A59-9D80-4B10-9797-EF7A217BF30B}" name="Cells per Sample _x000a_Added to the Pool_x000a__x000a_(Cell Count of Sample with Lowest Concentration)" dataDxfId="11">
      <calculatedColumnFormula>IF(ISBLANK(Table_2[[#This Row],[Post-Hybridization Sample Volume
]]),"",MIN($E$15:$E$30))</calculatedColumnFormula>
    </tableColumn>
    <tableColumn id="4" xr3:uid="{7A7E6221-3B91-479C-B011-79FC9964CDAC}" name="Sample Volume _x000a_to be Added _x000a__x000a_ (Cells per Sample Added to the Pool/ Post-Hybridization Cell Conc.)" dataDxfId="10">
      <calculatedColumnFormula>IF(ISBLANK(Table_2[[#This Row],[Post-Hybridization Sample Volume
]]),"",G15/C15)</calculatedColumnFormula>
    </tableColumn>
    <tableColumn id="5" xr3:uid="{C209943F-CC4E-48A1-BD48-AE071C738D1A}" name="Expected Cells Recovered per Probe Barcode _x000a__x000a_ (Assumes Maximum Supported Number of Cells Targeted per GEM Reaction)" dataDxfId="9">
      <calculatedColumnFormula>IF(ISBLANK(Table_2[[#This Row],[Post-Hybridization Sample Volume
]]),"",(IF($B$34&gt;4,F15/MAX($F$15:$F$30)*8000,F15/MAX($F$15:$F$30)*10000)))</calculatedColumnFormula>
    </tableColumn>
    <tableColumn id="6" xr3:uid="{9A1530C3-ACFF-48D8-82BD-82787B581EEE}" name="Max. Expected Cells recovered per barcode Given Limiting cell number" dataDxfId="8">
      <calculatedColumnFormula>IF(ISBLANK(Table_2[[#This Row],[Post-Hybridization Sample Volume
]]),"", IF(G15&gt;I15*1.65/0.8,I15, ($C$34/SUM($I$15:$I$30)*I15)*0.8/1.65))</calculatedColumnFormula>
    </tableColumn>
  </tableColumns>
  <tableStyleInfo name="1-style 5" showFirstColumn="1" showLastColumn="1"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46.xml"/><Relationship Id="rId18" Type="http://schemas.openxmlformats.org/officeDocument/2006/relationships/ctrlProp" Target="../ctrlProps/ctrlProp51.xml"/><Relationship Id="rId26" Type="http://schemas.openxmlformats.org/officeDocument/2006/relationships/ctrlProp" Target="../ctrlProps/ctrlProp59.xml"/><Relationship Id="rId39" Type="http://schemas.openxmlformats.org/officeDocument/2006/relationships/ctrlProp" Target="../ctrlProps/ctrlProp72.xml"/><Relationship Id="rId21" Type="http://schemas.openxmlformats.org/officeDocument/2006/relationships/ctrlProp" Target="../ctrlProps/ctrlProp54.xml"/><Relationship Id="rId34" Type="http://schemas.openxmlformats.org/officeDocument/2006/relationships/ctrlProp" Target="../ctrlProps/ctrlProp67.xml"/><Relationship Id="rId42" Type="http://schemas.openxmlformats.org/officeDocument/2006/relationships/ctrlProp" Target="../ctrlProps/ctrlProp75.xml"/><Relationship Id="rId47" Type="http://schemas.openxmlformats.org/officeDocument/2006/relationships/ctrlProp" Target="../ctrlProps/ctrlProp80.xml"/><Relationship Id="rId50" Type="http://schemas.openxmlformats.org/officeDocument/2006/relationships/ctrlProp" Target="../ctrlProps/ctrlProp83.xml"/><Relationship Id="rId7" Type="http://schemas.openxmlformats.org/officeDocument/2006/relationships/ctrlProp" Target="../ctrlProps/ctrlProp40.xml"/><Relationship Id="rId2" Type="http://schemas.openxmlformats.org/officeDocument/2006/relationships/drawing" Target="../drawings/drawing2.xml"/><Relationship Id="rId16" Type="http://schemas.openxmlformats.org/officeDocument/2006/relationships/ctrlProp" Target="../ctrlProps/ctrlProp49.xml"/><Relationship Id="rId29" Type="http://schemas.openxmlformats.org/officeDocument/2006/relationships/ctrlProp" Target="../ctrlProps/ctrlProp62.xml"/><Relationship Id="rId11" Type="http://schemas.openxmlformats.org/officeDocument/2006/relationships/ctrlProp" Target="../ctrlProps/ctrlProp44.xml"/><Relationship Id="rId24" Type="http://schemas.openxmlformats.org/officeDocument/2006/relationships/ctrlProp" Target="../ctrlProps/ctrlProp57.xml"/><Relationship Id="rId32" Type="http://schemas.openxmlformats.org/officeDocument/2006/relationships/ctrlProp" Target="../ctrlProps/ctrlProp65.xml"/><Relationship Id="rId37" Type="http://schemas.openxmlformats.org/officeDocument/2006/relationships/ctrlProp" Target="../ctrlProps/ctrlProp70.xml"/><Relationship Id="rId40" Type="http://schemas.openxmlformats.org/officeDocument/2006/relationships/ctrlProp" Target="../ctrlProps/ctrlProp73.xml"/><Relationship Id="rId45" Type="http://schemas.openxmlformats.org/officeDocument/2006/relationships/ctrlProp" Target="../ctrlProps/ctrlProp78.xml"/><Relationship Id="rId53" Type="http://schemas.openxmlformats.org/officeDocument/2006/relationships/ctrlProp" Target="../ctrlProps/ctrlProp86.xml"/><Relationship Id="rId5" Type="http://schemas.openxmlformats.org/officeDocument/2006/relationships/ctrlProp" Target="../ctrlProps/ctrlProp38.xml"/><Relationship Id="rId10" Type="http://schemas.openxmlformats.org/officeDocument/2006/relationships/ctrlProp" Target="../ctrlProps/ctrlProp43.xml"/><Relationship Id="rId19" Type="http://schemas.openxmlformats.org/officeDocument/2006/relationships/ctrlProp" Target="../ctrlProps/ctrlProp52.xml"/><Relationship Id="rId31" Type="http://schemas.openxmlformats.org/officeDocument/2006/relationships/ctrlProp" Target="../ctrlProps/ctrlProp64.xml"/><Relationship Id="rId44" Type="http://schemas.openxmlformats.org/officeDocument/2006/relationships/ctrlProp" Target="../ctrlProps/ctrlProp77.xml"/><Relationship Id="rId52" Type="http://schemas.openxmlformats.org/officeDocument/2006/relationships/ctrlProp" Target="../ctrlProps/ctrlProp85.xml"/><Relationship Id="rId4" Type="http://schemas.openxmlformats.org/officeDocument/2006/relationships/ctrlProp" Target="../ctrlProps/ctrlProp37.xml"/><Relationship Id="rId9" Type="http://schemas.openxmlformats.org/officeDocument/2006/relationships/ctrlProp" Target="../ctrlProps/ctrlProp42.xml"/><Relationship Id="rId14" Type="http://schemas.openxmlformats.org/officeDocument/2006/relationships/ctrlProp" Target="../ctrlProps/ctrlProp47.xml"/><Relationship Id="rId22" Type="http://schemas.openxmlformats.org/officeDocument/2006/relationships/ctrlProp" Target="../ctrlProps/ctrlProp55.xml"/><Relationship Id="rId27" Type="http://schemas.openxmlformats.org/officeDocument/2006/relationships/ctrlProp" Target="../ctrlProps/ctrlProp60.xml"/><Relationship Id="rId30" Type="http://schemas.openxmlformats.org/officeDocument/2006/relationships/ctrlProp" Target="../ctrlProps/ctrlProp63.xml"/><Relationship Id="rId35" Type="http://schemas.openxmlformats.org/officeDocument/2006/relationships/ctrlProp" Target="../ctrlProps/ctrlProp68.xml"/><Relationship Id="rId43" Type="http://schemas.openxmlformats.org/officeDocument/2006/relationships/ctrlProp" Target="../ctrlProps/ctrlProp76.xml"/><Relationship Id="rId48" Type="http://schemas.openxmlformats.org/officeDocument/2006/relationships/ctrlProp" Target="../ctrlProps/ctrlProp81.xml"/><Relationship Id="rId8" Type="http://schemas.openxmlformats.org/officeDocument/2006/relationships/ctrlProp" Target="../ctrlProps/ctrlProp41.xml"/><Relationship Id="rId51" Type="http://schemas.openxmlformats.org/officeDocument/2006/relationships/ctrlProp" Target="../ctrlProps/ctrlProp84.xml"/><Relationship Id="rId3" Type="http://schemas.openxmlformats.org/officeDocument/2006/relationships/vmlDrawing" Target="../drawings/vmlDrawing2.vml"/><Relationship Id="rId12" Type="http://schemas.openxmlformats.org/officeDocument/2006/relationships/ctrlProp" Target="../ctrlProps/ctrlProp45.xml"/><Relationship Id="rId17" Type="http://schemas.openxmlformats.org/officeDocument/2006/relationships/ctrlProp" Target="../ctrlProps/ctrlProp50.xml"/><Relationship Id="rId25" Type="http://schemas.openxmlformats.org/officeDocument/2006/relationships/ctrlProp" Target="../ctrlProps/ctrlProp58.xml"/><Relationship Id="rId33" Type="http://schemas.openxmlformats.org/officeDocument/2006/relationships/ctrlProp" Target="../ctrlProps/ctrlProp66.xml"/><Relationship Id="rId38" Type="http://schemas.openxmlformats.org/officeDocument/2006/relationships/ctrlProp" Target="../ctrlProps/ctrlProp71.xml"/><Relationship Id="rId46" Type="http://schemas.openxmlformats.org/officeDocument/2006/relationships/ctrlProp" Target="../ctrlProps/ctrlProp79.xml"/><Relationship Id="rId20" Type="http://schemas.openxmlformats.org/officeDocument/2006/relationships/ctrlProp" Target="../ctrlProps/ctrlProp53.xml"/><Relationship Id="rId41" Type="http://schemas.openxmlformats.org/officeDocument/2006/relationships/ctrlProp" Target="../ctrlProps/ctrlProp74.xml"/><Relationship Id="rId1" Type="http://schemas.openxmlformats.org/officeDocument/2006/relationships/printerSettings" Target="../printerSettings/printerSettings2.bin"/><Relationship Id="rId6" Type="http://schemas.openxmlformats.org/officeDocument/2006/relationships/ctrlProp" Target="../ctrlProps/ctrlProp39.xml"/><Relationship Id="rId15" Type="http://schemas.openxmlformats.org/officeDocument/2006/relationships/ctrlProp" Target="../ctrlProps/ctrlProp48.xml"/><Relationship Id="rId23" Type="http://schemas.openxmlformats.org/officeDocument/2006/relationships/ctrlProp" Target="../ctrlProps/ctrlProp56.xml"/><Relationship Id="rId28" Type="http://schemas.openxmlformats.org/officeDocument/2006/relationships/ctrlProp" Target="../ctrlProps/ctrlProp61.xml"/><Relationship Id="rId36" Type="http://schemas.openxmlformats.org/officeDocument/2006/relationships/ctrlProp" Target="../ctrlProps/ctrlProp69.xml"/><Relationship Id="rId49" Type="http://schemas.openxmlformats.org/officeDocument/2006/relationships/ctrlProp" Target="../ctrlProps/ctrlProp82.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96.xml"/><Relationship Id="rId18" Type="http://schemas.openxmlformats.org/officeDocument/2006/relationships/ctrlProp" Target="../ctrlProps/ctrlProp101.xml"/><Relationship Id="rId26" Type="http://schemas.openxmlformats.org/officeDocument/2006/relationships/ctrlProp" Target="../ctrlProps/ctrlProp109.xml"/><Relationship Id="rId39" Type="http://schemas.openxmlformats.org/officeDocument/2006/relationships/ctrlProp" Target="../ctrlProps/ctrlProp122.xml"/><Relationship Id="rId21" Type="http://schemas.openxmlformats.org/officeDocument/2006/relationships/ctrlProp" Target="../ctrlProps/ctrlProp104.xml"/><Relationship Id="rId34" Type="http://schemas.openxmlformats.org/officeDocument/2006/relationships/ctrlProp" Target="../ctrlProps/ctrlProp117.xml"/><Relationship Id="rId42" Type="http://schemas.openxmlformats.org/officeDocument/2006/relationships/ctrlProp" Target="../ctrlProps/ctrlProp125.xml"/><Relationship Id="rId47" Type="http://schemas.openxmlformats.org/officeDocument/2006/relationships/ctrlProp" Target="../ctrlProps/ctrlProp130.xml"/><Relationship Id="rId50" Type="http://schemas.openxmlformats.org/officeDocument/2006/relationships/ctrlProp" Target="../ctrlProps/ctrlProp133.xml"/><Relationship Id="rId7" Type="http://schemas.openxmlformats.org/officeDocument/2006/relationships/ctrlProp" Target="../ctrlProps/ctrlProp90.xml"/><Relationship Id="rId2" Type="http://schemas.openxmlformats.org/officeDocument/2006/relationships/drawing" Target="../drawings/drawing3.xml"/><Relationship Id="rId16" Type="http://schemas.openxmlformats.org/officeDocument/2006/relationships/ctrlProp" Target="../ctrlProps/ctrlProp99.xml"/><Relationship Id="rId29" Type="http://schemas.openxmlformats.org/officeDocument/2006/relationships/ctrlProp" Target="../ctrlProps/ctrlProp112.xml"/><Relationship Id="rId11" Type="http://schemas.openxmlformats.org/officeDocument/2006/relationships/ctrlProp" Target="../ctrlProps/ctrlProp94.xml"/><Relationship Id="rId24" Type="http://schemas.openxmlformats.org/officeDocument/2006/relationships/ctrlProp" Target="../ctrlProps/ctrlProp107.xml"/><Relationship Id="rId32" Type="http://schemas.openxmlformats.org/officeDocument/2006/relationships/ctrlProp" Target="../ctrlProps/ctrlProp115.xml"/><Relationship Id="rId37" Type="http://schemas.openxmlformats.org/officeDocument/2006/relationships/ctrlProp" Target="../ctrlProps/ctrlProp120.xml"/><Relationship Id="rId40" Type="http://schemas.openxmlformats.org/officeDocument/2006/relationships/ctrlProp" Target="../ctrlProps/ctrlProp123.xml"/><Relationship Id="rId45" Type="http://schemas.openxmlformats.org/officeDocument/2006/relationships/ctrlProp" Target="../ctrlProps/ctrlProp128.xml"/><Relationship Id="rId5" Type="http://schemas.openxmlformats.org/officeDocument/2006/relationships/ctrlProp" Target="../ctrlProps/ctrlProp88.xml"/><Relationship Id="rId15" Type="http://schemas.openxmlformats.org/officeDocument/2006/relationships/ctrlProp" Target="../ctrlProps/ctrlProp98.xml"/><Relationship Id="rId23" Type="http://schemas.openxmlformats.org/officeDocument/2006/relationships/ctrlProp" Target="../ctrlProps/ctrlProp106.xml"/><Relationship Id="rId28" Type="http://schemas.openxmlformats.org/officeDocument/2006/relationships/ctrlProp" Target="../ctrlProps/ctrlProp111.xml"/><Relationship Id="rId36" Type="http://schemas.openxmlformats.org/officeDocument/2006/relationships/ctrlProp" Target="../ctrlProps/ctrlProp119.xml"/><Relationship Id="rId49" Type="http://schemas.openxmlformats.org/officeDocument/2006/relationships/ctrlProp" Target="../ctrlProps/ctrlProp132.xml"/><Relationship Id="rId10" Type="http://schemas.openxmlformats.org/officeDocument/2006/relationships/ctrlProp" Target="../ctrlProps/ctrlProp93.xml"/><Relationship Id="rId19" Type="http://schemas.openxmlformats.org/officeDocument/2006/relationships/ctrlProp" Target="../ctrlProps/ctrlProp102.xml"/><Relationship Id="rId31" Type="http://schemas.openxmlformats.org/officeDocument/2006/relationships/ctrlProp" Target="../ctrlProps/ctrlProp114.xml"/><Relationship Id="rId44" Type="http://schemas.openxmlformats.org/officeDocument/2006/relationships/ctrlProp" Target="../ctrlProps/ctrlProp127.xml"/><Relationship Id="rId52" Type="http://schemas.openxmlformats.org/officeDocument/2006/relationships/ctrlProp" Target="../ctrlProps/ctrlProp135.xml"/><Relationship Id="rId4" Type="http://schemas.openxmlformats.org/officeDocument/2006/relationships/ctrlProp" Target="../ctrlProps/ctrlProp87.xml"/><Relationship Id="rId9" Type="http://schemas.openxmlformats.org/officeDocument/2006/relationships/ctrlProp" Target="../ctrlProps/ctrlProp92.xml"/><Relationship Id="rId14" Type="http://schemas.openxmlformats.org/officeDocument/2006/relationships/ctrlProp" Target="../ctrlProps/ctrlProp97.xml"/><Relationship Id="rId22" Type="http://schemas.openxmlformats.org/officeDocument/2006/relationships/ctrlProp" Target="../ctrlProps/ctrlProp105.xml"/><Relationship Id="rId27" Type="http://schemas.openxmlformats.org/officeDocument/2006/relationships/ctrlProp" Target="../ctrlProps/ctrlProp110.xml"/><Relationship Id="rId30" Type="http://schemas.openxmlformats.org/officeDocument/2006/relationships/ctrlProp" Target="../ctrlProps/ctrlProp113.xml"/><Relationship Id="rId35" Type="http://schemas.openxmlformats.org/officeDocument/2006/relationships/ctrlProp" Target="../ctrlProps/ctrlProp118.xml"/><Relationship Id="rId43" Type="http://schemas.openxmlformats.org/officeDocument/2006/relationships/ctrlProp" Target="../ctrlProps/ctrlProp126.xml"/><Relationship Id="rId48" Type="http://schemas.openxmlformats.org/officeDocument/2006/relationships/ctrlProp" Target="../ctrlProps/ctrlProp131.xml"/><Relationship Id="rId8" Type="http://schemas.openxmlformats.org/officeDocument/2006/relationships/ctrlProp" Target="../ctrlProps/ctrlProp91.xml"/><Relationship Id="rId51" Type="http://schemas.openxmlformats.org/officeDocument/2006/relationships/ctrlProp" Target="../ctrlProps/ctrlProp134.xml"/><Relationship Id="rId3" Type="http://schemas.openxmlformats.org/officeDocument/2006/relationships/vmlDrawing" Target="../drawings/vmlDrawing3.vml"/><Relationship Id="rId12" Type="http://schemas.openxmlformats.org/officeDocument/2006/relationships/ctrlProp" Target="../ctrlProps/ctrlProp95.xml"/><Relationship Id="rId17" Type="http://schemas.openxmlformats.org/officeDocument/2006/relationships/ctrlProp" Target="../ctrlProps/ctrlProp100.xml"/><Relationship Id="rId25" Type="http://schemas.openxmlformats.org/officeDocument/2006/relationships/ctrlProp" Target="../ctrlProps/ctrlProp108.xml"/><Relationship Id="rId33" Type="http://schemas.openxmlformats.org/officeDocument/2006/relationships/ctrlProp" Target="../ctrlProps/ctrlProp116.xml"/><Relationship Id="rId38" Type="http://schemas.openxmlformats.org/officeDocument/2006/relationships/ctrlProp" Target="../ctrlProps/ctrlProp121.xml"/><Relationship Id="rId46" Type="http://schemas.openxmlformats.org/officeDocument/2006/relationships/ctrlProp" Target="../ctrlProps/ctrlProp129.xml"/><Relationship Id="rId20" Type="http://schemas.openxmlformats.org/officeDocument/2006/relationships/ctrlProp" Target="../ctrlProps/ctrlProp103.xml"/><Relationship Id="rId41" Type="http://schemas.openxmlformats.org/officeDocument/2006/relationships/ctrlProp" Target="../ctrlProps/ctrlProp124.xml"/><Relationship Id="rId1" Type="http://schemas.openxmlformats.org/officeDocument/2006/relationships/printerSettings" Target="../printerSettings/printerSettings3.bin"/><Relationship Id="rId6"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13" Type="http://schemas.openxmlformats.org/officeDocument/2006/relationships/ctrlProp" Target="../ctrlProps/ctrlProp145.xml"/><Relationship Id="rId18" Type="http://schemas.openxmlformats.org/officeDocument/2006/relationships/ctrlProp" Target="../ctrlProps/ctrlProp150.xml"/><Relationship Id="rId26" Type="http://schemas.openxmlformats.org/officeDocument/2006/relationships/ctrlProp" Target="../ctrlProps/ctrlProp158.xml"/><Relationship Id="rId39" Type="http://schemas.openxmlformats.org/officeDocument/2006/relationships/ctrlProp" Target="../ctrlProps/ctrlProp171.xml"/><Relationship Id="rId21" Type="http://schemas.openxmlformats.org/officeDocument/2006/relationships/ctrlProp" Target="../ctrlProps/ctrlProp153.xml"/><Relationship Id="rId34" Type="http://schemas.openxmlformats.org/officeDocument/2006/relationships/ctrlProp" Target="../ctrlProps/ctrlProp166.xml"/><Relationship Id="rId42" Type="http://schemas.openxmlformats.org/officeDocument/2006/relationships/ctrlProp" Target="../ctrlProps/ctrlProp174.xml"/><Relationship Id="rId47" Type="http://schemas.openxmlformats.org/officeDocument/2006/relationships/ctrlProp" Target="../ctrlProps/ctrlProp179.xml"/><Relationship Id="rId50" Type="http://schemas.openxmlformats.org/officeDocument/2006/relationships/ctrlProp" Target="../ctrlProps/ctrlProp182.xml"/><Relationship Id="rId55" Type="http://schemas.openxmlformats.org/officeDocument/2006/relationships/ctrlProp" Target="../ctrlProps/ctrlProp187.xml"/><Relationship Id="rId7" Type="http://schemas.openxmlformats.org/officeDocument/2006/relationships/ctrlProp" Target="../ctrlProps/ctrlProp139.xml"/><Relationship Id="rId2" Type="http://schemas.openxmlformats.org/officeDocument/2006/relationships/drawing" Target="../drawings/drawing4.xml"/><Relationship Id="rId16" Type="http://schemas.openxmlformats.org/officeDocument/2006/relationships/ctrlProp" Target="../ctrlProps/ctrlProp148.xml"/><Relationship Id="rId29" Type="http://schemas.openxmlformats.org/officeDocument/2006/relationships/ctrlProp" Target="../ctrlProps/ctrlProp161.xml"/><Relationship Id="rId11" Type="http://schemas.openxmlformats.org/officeDocument/2006/relationships/ctrlProp" Target="../ctrlProps/ctrlProp143.xml"/><Relationship Id="rId24" Type="http://schemas.openxmlformats.org/officeDocument/2006/relationships/ctrlProp" Target="../ctrlProps/ctrlProp156.xml"/><Relationship Id="rId32" Type="http://schemas.openxmlformats.org/officeDocument/2006/relationships/ctrlProp" Target="../ctrlProps/ctrlProp164.xml"/><Relationship Id="rId37" Type="http://schemas.openxmlformats.org/officeDocument/2006/relationships/ctrlProp" Target="../ctrlProps/ctrlProp169.xml"/><Relationship Id="rId40" Type="http://schemas.openxmlformats.org/officeDocument/2006/relationships/ctrlProp" Target="../ctrlProps/ctrlProp172.xml"/><Relationship Id="rId45" Type="http://schemas.openxmlformats.org/officeDocument/2006/relationships/ctrlProp" Target="../ctrlProps/ctrlProp177.xml"/><Relationship Id="rId53" Type="http://schemas.openxmlformats.org/officeDocument/2006/relationships/ctrlProp" Target="../ctrlProps/ctrlProp185.xml"/><Relationship Id="rId58" Type="http://schemas.openxmlformats.org/officeDocument/2006/relationships/ctrlProp" Target="../ctrlProps/ctrlProp190.xml"/><Relationship Id="rId5" Type="http://schemas.openxmlformats.org/officeDocument/2006/relationships/ctrlProp" Target="../ctrlProps/ctrlProp137.xml"/><Relationship Id="rId19" Type="http://schemas.openxmlformats.org/officeDocument/2006/relationships/ctrlProp" Target="../ctrlProps/ctrlProp151.xml"/><Relationship Id="rId4" Type="http://schemas.openxmlformats.org/officeDocument/2006/relationships/ctrlProp" Target="../ctrlProps/ctrlProp136.xml"/><Relationship Id="rId9" Type="http://schemas.openxmlformats.org/officeDocument/2006/relationships/ctrlProp" Target="../ctrlProps/ctrlProp141.xml"/><Relationship Id="rId14" Type="http://schemas.openxmlformats.org/officeDocument/2006/relationships/ctrlProp" Target="../ctrlProps/ctrlProp146.xml"/><Relationship Id="rId22" Type="http://schemas.openxmlformats.org/officeDocument/2006/relationships/ctrlProp" Target="../ctrlProps/ctrlProp154.xml"/><Relationship Id="rId27" Type="http://schemas.openxmlformats.org/officeDocument/2006/relationships/ctrlProp" Target="../ctrlProps/ctrlProp159.xml"/><Relationship Id="rId30" Type="http://schemas.openxmlformats.org/officeDocument/2006/relationships/ctrlProp" Target="../ctrlProps/ctrlProp162.xml"/><Relationship Id="rId35" Type="http://schemas.openxmlformats.org/officeDocument/2006/relationships/ctrlProp" Target="../ctrlProps/ctrlProp167.xml"/><Relationship Id="rId43" Type="http://schemas.openxmlformats.org/officeDocument/2006/relationships/ctrlProp" Target="../ctrlProps/ctrlProp175.xml"/><Relationship Id="rId48" Type="http://schemas.openxmlformats.org/officeDocument/2006/relationships/ctrlProp" Target="../ctrlProps/ctrlProp180.xml"/><Relationship Id="rId56" Type="http://schemas.openxmlformats.org/officeDocument/2006/relationships/ctrlProp" Target="../ctrlProps/ctrlProp188.xml"/><Relationship Id="rId8" Type="http://schemas.openxmlformats.org/officeDocument/2006/relationships/ctrlProp" Target="../ctrlProps/ctrlProp140.xml"/><Relationship Id="rId51" Type="http://schemas.openxmlformats.org/officeDocument/2006/relationships/ctrlProp" Target="../ctrlProps/ctrlProp183.xml"/><Relationship Id="rId3" Type="http://schemas.openxmlformats.org/officeDocument/2006/relationships/vmlDrawing" Target="../drawings/vmlDrawing4.vml"/><Relationship Id="rId12" Type="http://schemas.openxmlformats.org/officeDocument/2006/relationships/ctrlProp" Target="../ctrlProps/ctrlProp144.xml"/><Relationship Id="rId17" Type="http://schemas.openxmlformats.org/officeDocument/2006/relationships/ctrlProp" Target="../ctrlProps/ctrlProp149.xml"/><Relationship Id="rId25" Type="http://schemas.openxmlformats.org/officeDocument/2006/relationships/ctrlProp" Target="../ctrlProps/ctrlProp157.xml"/><Relationship Id="rId33" Type="http://schemas.openxmlformats.org/officeDocument/2006/relationships/ctrlProp" Target="../ctrlProps/ctrlProp165.xml"/><Relationship Id="rId38" Type="http://schemas.openxmlformats.org/officeDocument/2006/relationships/ctrlProp" Target="../ctrlProps/ctrlProp170.xml"/><Relationship Id="rId46" Type="http://schemas.openxmlformats.org/officeDocument/2006/relationships/ctrlProp" Target="../ctrlProps/ctrlProp178.xml"/><Relationship Id="rId59" Type="http://schemas.openxmlformats.org/officeDocument/2006/relationships/ctrlProp" Target="../ctrlProps/ctrlProp191.xml"/><Relationship Id="rId20" Type="http://schemas.openxmlformats.org/officeDocument/2006/relationships/ctrlProp" Target="../ctrlProps/ctrlProp152.xml"/><Relationship Id="rId41" Type="http://schemas.openxmlformats.org/officeDocument/2006/relationships/ctrlProp" Target="../ctrlProps/ctrlProp173.xml"/><Relationship Id="rId54" Type="http://schemas.openxmlformats.org/officeDocument/2006/relationships/ctrlProp" Target="../ctrlProps/ctrlProp186.xml"/><Relationship Id="rId1" Type="http://schemas.openxmlformats.org/officeDocument/2006/relationships/printerSettings" Target="../printerSettings/printerSettings4.bin"/><Relationship Id="rId6" Type="http://schemas.openxmlformats.org/officeDocument/2006/relationships/ctrlProp" Target="../ctrlProps/ctrlProp138.xml"/><Relationship Id="rId15" Type="http://schemas.openxmlformats.org/officeDocument/2006/relationships/ctrlProp" Target="../ctrlProps/ctrlProp147.xml"/><Relationship Id="rId23" Type="http://schemas.openxmlformats.org/officeDocument/2006/relationships/ctrlProp" Target="../ctrlProps/ctrlProp155.xml"/><Relationship Id="rId28" Type="http://schemas.openxmlformats.org/officeDocument/2006/relationships/ctrlProp" Target="../ctrlProps/ctrlProp160.xml"/><Relationship Id="rId36" Type="http://schemas.openxmlformats.org/officeDocument/2006/relationships/ctrlProp" Target="../ctrlProps/ctrlProp168.xml"/><Relationship Id="rId49" Type="http://schemas.openxmlformats.org/officeDocument/2006/relationships/ctrlProp" Target="../ctrlProps/ctrlProp181.xml"/><Relationship Id="rId57" Type="http://schemas.openxmlformats.org/officeDocument/2006/relationships/ctrlProp" Target="../ctrlProps/ctrlProp189.xml"/><Relationship Id="rId10" Type="http://schemas.openxmlformats.org/officeDocument/2006/relationships/ctrlProp" Target="../ctrlProps/ctrlProp142.xml"/><Relationship Id="rId31" Type="http://schemas.openxmlformats.org/officeDocument/2006/relationships/ctrlProp" Target="../ctrlProps/ctrlProp163.xml"/><Relationship Id="rId44" Type="http://schemas.openxmlformats.org/officeDocument/2006/relationships/ctrlProp" Target="../ctrlProps/ctrlProp176.xml"/><Relationship Id="rId52" Type="http://schemas.openxmlformats.org/officeDocument/2006/relationships/ctrlProp" Target="../ctrlProps/ctrlProp184.xml"/><Relationship Id="rId60" Type="http://schemas.openxmlformats.org/officeDocument/2006/relationships/ctrlProp" Target="../ctrlProps/ctrlProp19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C653F-A276-48AF-8290-3F0D3B3A428B}">
  <dimension ref="A1:X98"/>
  <sheetViews>
    <sheetView tabSelected="1" topLeftCell="F1" workbookViewId="0">
      <selection activeCell="U8" sqref="U8"/>
    </sheetView>
  </sheetViews>
  <sheetFormatPr baseColWidth="10" defaultColWidth="9.1640625" defaultRowHeight="15" x14ac:dyDescent="0.2"/>
  <cols>
    <col min="1" max="1" width="12.5" style="122" bestFit="1" customWidth="1"/>
    <col min="2" max="3" width="12.5" style="122" customWidth="1"/>
    <col min="4" max="4" width="8.83203125" style="122" customWidth="1"/>
    <col min="5" max="7" width="13.5" style="122" customWidth="1"/>
    <col min="8" max="12" width="12.5" style="122" customWidth="1"/>
    <col min="13" max="13" width="10" style="122" customWidth="1"/>
    <col min="14" max="16" width="12.5" style="122" customWidth="1"/>
    <col min="17" max="17" width="12.5" style="122" bestFit="1" customWidth="1"/>
    <col min="18" max="18" width="16.1640625" style="122" bestFit="1" customWidth="1"/>
    <col min="19" max="19" width="9.5" style="122" bestFit="1" customWidth="1"/>
    <col min="20" max="20" width="16.1640625" style="122" bestFit="1" customWidth="1"/>
    <col min="21" max="21" width="14.5" style="122" customWidth="1"/>
    <col min="22" max="24" width="7.83203125" style="122" customWidth="1"/>
    <col min="25" max="16384" width="9.1640625" style="122"/>
  </cols>
  <sheetData>
    <row r="1" spans="1:24" ht="32" x14ac:dyDescent="0.2">
      <c r="A1" s="2" t="s">
        <v>0</v>
      </c>
      <c r="B1" s="2" t="s">
        <v>1</v>
      </c>
      <c r="C1" s="2" t="s">
        <v>2</v>
      </c>
      <c r="D1" s="2" t="s">
        <v>3</v>
      </c>
      <c r="E1" s="2" t="s">
        <v>4</v>
      </c>
      <c r="F1" s="2" t="s">
        <v>243</v>
      </c>
      <c r="G1" s="2" t="s">
        <v>244</v>
      </c>
      <c r="H1" s="2" t="s">
        <v>5</v>
      </c>
      <c r="I1" s="2" t="s">
        <v>245</v>
      </c>
      <c r="J1" s="2" t="s">
        <v>257</v>
      </c>
      <c r="K1" s="2" t="s">
        <v>259</v>
      </c>
      <c r="L1" s="2" t="s">
        <v>258</v>
      </c>
      <c r="M1" s="2" t="s">
        <v>256</v>
      </c>
      <c r="N1" s="2" t="s">
        <v>246</v>
      </c>
      <c r="O1" s="2" t="s">
        <v>247</v>
      </c>
      <c r="P1" s="2" t="s">
        <v>248</v>
      </c>
      <c r="Q1" s="2" t="s">
        <v>249</v>
      </c>
      <c r="R1" s="2" t="s">
        <v>250</v>
      </c>
      <c r="S1" s="2" t="s">
        <v>251</v>
      </c>
      <c r="T1" s="2" t="s">
        <v>252</v>
      </c>
      <c r="U1" s="2" t="s">
        <v>394</v>
      </c>
      <c r="V1" s="2" t="s">
        <v>253</v>
      </c>
      <c r="W1" s="2" t="s">
        <v>254</v>
      </c>
      <c r="X1" s="2" t="s">
        <v>255</v>
      </c>
    </row>
    <row r="2" spans="1:24" x14ac:dyDescent="0.2">
      <c r="A2" s="122">
        <v>1</v>
      </c>
      <c r="L2" s="122">
        <f>J2*K2</f>
        <v>0</v>
      </c>
      <c r="W2" s="179" t="e">
        <f>+MAX($U$2:$U$97)/U2</f>
        <v>#DIV/0!</v>
      </c>
      <c r="X2" s="179" t="e">
        <f>+W2*1</f>
        <v>#DIV/0!</v>
      </c>
    </row>
    <row r="3" spans="1:24" x14ac:dyDescent="0.2">
      <c r="A3" s="122">
        <v>2</v>
      </c>
      <c r="L3" s="122">
        <f t="shared" ref="L3:L66" si="0">J3*K3</f>
        <v>0</v>
      </c>
      <c r="W3" s="179" t="e">
        <f t="shared" ref="W3:W66" si="1">+MAX($U$2:$U$97)/U3</f>
        <v>#DIV/0!</v>
      </c>
      <c r="X3" s="179" t="e">
        <f t="shared" ref="X3:X66" si="2">+W3*1</f>
        <v>#DIV/0!</v>
      </c>
    </row>
    <row r="4" spans="1:24" x14ac:dyDescent="0.2">
      <c r="A4" s="122">
        <v>3</v>
      </c>
      <c r="L4" s="122">
        <f t="shared" si="0"/>
        <v>0</v>
      </c>
      <c r="W4" s="179" t="e">
        <f t="shared" si="1"/>
        <v>#DIV/0!</v>
      </c>
      <c r="X4" s="179" t="e">
        <f t="shared" si="2"/>
        <v>#DIV/0!</v>
      </c>
    </row>
    <row r="5" spans="1:24" x14ac:dyDescent="0.2">
      <c r="A5" s="122">
        <v>4</v>
      </c>
      <c r="L5" s="122">
        <f t="shared" si="0"/>
        <v>0</v>
      </c>
      <c r="W5" s="179" t="e">
        <f t="shared" si="1"/>
        <v>#DIV/0!</v>
      </c>
      <c r="X5" s="179" t="e">
        <f t="shared" si="2"/>
        <v>#DIV/0!</v>
      </c>
    </row>
    <row r="6" spans="1:24" x14ac:dyDescent="0.2">
      <c r="A6" s="122">
        <v>5</v>
      </c>
      <c r="L6" s="122">
        <f t="shared" si="0"/>
        <v>0</v>
      </c>
      <c r="W6" s="179" t="e">
        <f t="shared" si="1"/>
        <v>#DIV/0!</v>
      </c>
      <c r="X6" s="179" t="e">
        <f t="shared" si="2"/>
        <v>#DIV/0!</v>
      </c>
    </row>
    <row r="7" spans="1:24" x14ac:dyDescent="0.2">
      <c r="A7" s="122">
        <v>6</v>
      </c>
      <c r="L7" s="122">
        <f t="shared" si="0"/>
        <v>0</v>
      </c>
      <c r="W7" s="179" t="e">
        <f t="shared" si="1"/>
        <v>#DIV/0!</v>
      </c>
      <c r="X7" s="179" t="e">
        <f t="shared" si="2"/>
        <v>#DIV/0!</v>
      </c>
    </row>
    <row r="8" spans="1:24" x14ac:dyDescent="0.2">
      <c r="A8" s="122">
        <v>7</v>
      </c>
      <c r="L8" s="122">
        <f t="shared" si="0"/>
        <v>0</v>
      </c>
      <c r="W8" s="179" t="e">
        <f t="shared" si="1"/>
        <v>#DIV/0!</v>
      </c>
      <c r="X8" s="179" t="e">
        <f t="shared" si="2"/>
        <v>#DIV/0!</v>
      </c>
    </row>
    <row r="9" spans="1:24" x14ac:dyDescent="0.2">
      <c r="A9" s="122">
        <v>8</v>
      </c>
      <c r="L9" s="122">
        <f t="shared" si="0"/>
        <v>0</v>
      </c>
      <c r="W9" s="179" t="e">
        <f t="shared" si="1"/>
        <v>#DIV/0!</v>
      </c>
      <c r="X9" s="179" t="e">
        <f t="shared" si="2"/>
        <v>#DIV/0!</v>
      </c>
    </row>
    <row r="10" spans="1:24" x14ac:dyDescent="0.2">
      <c r="A10" s="122">
        <v>9</v>
      </c>
      <c r="L10" s="122">
        <f t="shared" si="0"/>
        <v>0</v>
      </c>
      <c r="W10" s="179" t="e">
        <f t="shared" si="1"/>
        <v>#DIV/0!</v>
      </c>
      <c r="X10" s="179" t="e">
        <f t="shared" si="2"/>
        <v>#DIV/0!</v>
      </c>
    </row>
    <row r="11" spans="1:24" x14ac:dyDescent="0.2">
      <c r="A11" s="122">
        <v>10</v>
      </c>
      <c r="L11" s="122">
        <f t="shared" si="0"/>
        <v>0</v>
      </c>
      <c r="W11" s="179" t="e">
        <f t="shared" si="1"/>
        <v>#DIV/0!</v>
      </c>
      <c r="X11" s="179" t="e">
        <f t="shared" si="2"/>
        <v>#DIV/0!</v>
      </c>
    </row>
    <row r="12" spans="1:24" x14ac:dyDescent="0.2">
      <c r="A12" s="122">
        <v>11</v>
      </c>
      <c r="L12" s="122">
        <f t="shared" si="0"/>
        <v>0</v>
      </c>
      <c r="W12" s="179" t="e">
        <f t="shared" si="1"/>
        <v>#DIV/0!</v>
      </c>
      <c r="X12" s="179" t="e">
        <f t="shared" si="2"/>
        <v>#DIV/0!</v>
      </c>
    </row>
    <row r="13" spans="1:24" x14ac:dyDescent="0.2">
      <c r="A13" s="122">
        <v>12</v>
      </c>
      <c r="L13" s="122">
        <f t="shared" si="0"/>
        <v>0</v>
      </c>
      <c r="W13" s="179" t="e">
        <f t="shared" si="1"/>
        <v>#DIV/0!</v>
      </c>
      <c r="X13" s="179" t="e">
        <f t="shared" si="2"/>
        <v>#DIV/0!</v>
      </c>
    </row>
    <row r="14" spans="1:24" x14ac:dyDescent="0.2">
      <c r="A14" s="122">
        <v>13</v>
      </c>
      <c r="L14" s="122">
        <f t="shared" si="0"/>
        <v>0</v>
      </c>
      <c r="W14" s="179" t="e">
        <f t="shared" si="1"/>
        <v>#DIV/0!</v>
      </c>
      <c r="X14" s="179" t="e">
        <f t="shared" si="2"/>
        <v>#DIV/0!</v>
      </c>
    </row>
    <row r="15" spans="1:24" x14ac:dyDescent="0.2">
      <c r="A15" s="122">
        <v>14</v>
      </c>
      <c r="L15" s="122">
        <f t="shared" si="0"/>
        <v>0</v>
      </c>
      <c r="W15" s="179" t="e">
        <f t="shared" si="1"/>
        <v>#DIV/0!</v>
      </c>
      <c r="X15" s="179" t="e">
        <f t="shared" si="2"/>
        <v>#DIV/0!</v>
      </c>
    </row>
    <row r="16" spans="1:24" x14ac:dyDescent="0.2">
      <c r="A16" s="122">
        <v>15</v>
      </c>
      <c r="L16" s="122">
        <f t="shared" si="0"/>
        <v>0</v>
      </c>
      <c r="W16" s="179" t="e">
        <f t="shared" si="1"/>
        <v>#DIV/0!</v>
      </c>
      <c r="X16" s="179" t="e">
        <f t="shared" si="2"/>
        <v>#DIV/0!</v>
      </c>
    </row>
    <row r="17" spans="1:24" x14ac:dyDescent="0.2">
      <c r="A17" s="122">
        <v>16</v>
      </c>
      <c r="L17" s="122">
        <f t="shared" si="0"/>
        <v>0</v>
      </c>
      <c r="W17" s="179" t="e">
        <f t="shared" si="1"/>
        <v>#DIV/0!</v>
      </c>
      <c r="X17" s="179" t="e">
        <f t="shared" si="2"/>
        <v>#DIV/0!</v>
      </c>
    </row>
    <row r="18" spans="1:24" x14ac:dyDescent="0.2">
      <c r="A18" s="122">
        <v>17</v>
      </c>
      <c r="L18" s="122">
        <f t="shared" si="0"/>
        <v>0</v>
      </c>
      <c r="W18" s="179" t="e">
        <f t="shared" si="1"/>
        <v>#DIV/0!</v>
      </c>
      <c r="X18" s="179" t="e">
        <f t="shared" si="2"/>
        <v>#DIV/0!</v>
      </c>
    </row>
    <row r="19" spans="1:24" x14ac:dyDescent="0.2">
      <c r="A19" s="122">
        <v>18</v>
      </c>
      <c r="L19" s="122">
        <f t="shared" si="0"/>
        <v>0</v>
      </c>
      <c r="W19" s="179" t="e">
        <f t="shared" si="1"/>
        <v>#DIV/0!</v>
      </c>
      <c r="X19" s="179" t="e">
        <f t="shared" si="2"/>
        <v>#DIV/0!</v>
      </c>
    </row>
    <row r="20" spans="1:24" x14ac:dyDescent="0.2">
      <c r="A20" s="122">
        <v>19</v>
      </c>
      <c r="L20" s="122">
        <f t="shared" si="0"/>
        <v>0</v>
      </c>
      <c r="W20" s="179" t="e">
        <f t="shared" si="1"/>
        <v>#DIV/0!</v>
      </c>
      <c r="X20" s="179" t="e">
        <f t="shared" si="2"/>
        <v>#DIV/0!</v>
      </c>
    </row>
    <row r="21" spans="1:24" x14ac:dyDescent="0.2">
      <c r="A21" s="122">
        <v>20</v>
      </c>
      <c r="L21" s="122">
        <f t="shared" si="0"/>
        <v>0</v>
      </c>
      <c r="W21" s="179" t="e">
        <f t="shared" si="1"/>
        <v>#DIV/0!</v>
      </c>
      <c r="X21" s="179" t="e">
        <f t="shared" si="2"/>
        <v>#DIV/0!</v>
      </c>
    </row>
    <row r="22" spans="1:24" x14ac:dyDescent="0.2">
      <c r="A22" s="122">
        <v>21</v>
      </c>
      <c r="L22" s="122">
        <f t="shared" si="0"/>
        <v>0</v>
      </c>
      <c r="W22" s="179" t="e">
        <f t="shared" si="1"/>
        <v>#DIV/0!</v>
      </c>
      <c r="X22" s="179" t="e">
        <f t="shared" si="2"/>
        <v>#DIV/0!</v>
      </c>
    </row>
    <row r="23" spans="1:24" x14ac:dyDescent="0.2">
      <c r="A23" s="122">
        <v>22</v>
      </c>
      <c r="L23" s="122">
        <f t="shared" si="0"/>
        <v>0</v>
      </c>
      <c r="W23" s="179" t="e">
        <f t="shared" si="1"/>
        <v>#DIV/0!</v>
      </c>
      <c r="X23" s="179" t="e">
        <f t="shared" si="2"/>
        <v>#DIV/0!</v>
      </c>
    </row>
    <row r="24" spans="1:24" x14ac:dyDescent="0.2">
      <c r="A24" s="122">
        <v>23</v>
      </c>
      <c r="L24" s="122">
        <f t="shared" si="0"/>
        <v>0</v>
      </c>
      <c r="W24" s="179" t="e">
        <f t="shared" si="1"/>
        <v>#DIV/0!</v>
      </c>
      <c r="X24" s="179" t="e">
        <f t="shared" si="2"/>
        <v>#DIV/0!</v>
      </c>
    </row>
    <row r="25" spans="1:24" x14ac:dyDescent="0.2">
      <c r="A25" s="122">
        <v>24</v>
      </c>
      <c r="L25" s="122">
        <f t="shared" si="0"/>
        <v>0</v>
      </c>
      <c r="W25" s="179" t="e">
        <f t="shared" si="1"/>
        <v>#DIV/0!</v>
      </c>
      <c r="X25" s="179" t="e">
        <f t="shared" si="2"/>
        <v>#DIV/0!</v>
      </c>
    </row>
    <row r="26" spans="1:24" x14ac:dyDescent="0.2">
      <c r="A26" s="122">
        <v>25</v>
      </c>
      <c r="L26" s="122">
        <f t="shared" si="0"/>
        <v>0</v>
      </c>
      <c r="W26" s="179" t="e">
        <f t="shared" si="1"/>
        <v>#DIV/0!</v>
      </c>
      <c r="X26" s="179" t="e">
        <f t="shared" si="2"/>
        <v>#DIV/0!</v>
      </c>
    </row>
    <row r="27" spans="1:24" x14ac:dyDescent="0.2">
      <c r="A27" s="122">
        <v>26</v>
      </c>
      <c r="L27" s="122">
        <f t="shared" si="0"/>
        <v>0</v>
      </c>
      <c r="W27" s="179" t="e">
        <f t="shared" si="1"/>
        <v>#DIV/0!</v>
      </c>
      <c r="X27" s="179" t="e">
        <f t="shared" si="2"/>
        <v>#DIV/0!</v>
      </c>
    </row>
    <row r="28" spans="1:24" x14ac:dyDescent="0.2">
      <c r="A28" s="122">
        <v>27</v>
      </c>
      <c r="L28" s="122">
        <f t="shared" si="0"/>
        <v>0</v>
      </c>
      <c r="W28" s="179" t="e">
        <f t="shared" si="1"/>
        <v>#DIV/0!</v>
      </c>
      <c r="X28" s="179" t="e">
        <f t="shared" si="2"/>
        <v>#DIV/0!</v>
      </c>
    </row>
    <row r="29" spans="1:24" x14ac:dyDescent="0.2">
      <c r="A29" s="122">
        <v>28</v>
      </c>
      <c r="L29" s="122">
        <f t="shared" si="0"/>
        <v>0</v>
      </c>
      <c r="W29" s="179" t="e">
        <f t="shared" si="1"/>
        <v>#DIV/0!</v>
      </c>
      <c r="X29" s="179" t="e">
        <f t="shared" si="2"/>
        <v>#DIV/0!</v>
      </c>
    </row>
    <row r="30" spans="1:24" x14ac:dyDescent="0.2">
      <c r="A30" s="122">
        <v>29</v>
      </c>
      <c r="L30" s="122">
        <f t="shared" si="0"/>
        <v>0</v>
      </c>
      <c r="W30" s="179" t="e">
        <f t="shared" si="1"/>
        <v>#DIV/0!</v>
      </c>
      <c r="X30" s="179" t="e">
        <f t="shared" si="2"/>
        <v>#DIV/0!</v>
      </c>
    </row>
    <row r="31" spans="1:24" x14ac:dyDescent="0.2">
      <c r="A31" s="122">
        <v>30</v>
      </c>
      <c r="L31" s="122">
        <f t="shared" si="0"/>
        <v>0</v>
      </c>
      <c r="W31" s="179" t="e">
        <f t="shared" si="1"/>
        <v>#DIV/0!</v>
      </c>
      <c r="X31" s="179" t="e">
        <f t="shared" si="2"/>
        <v>#DIV/0!</v>
      </c>
    </row>
    <row r="32" spans="1:24" x14ac:dyDescent="0.2">
      <c r="A32" s="122">
        <v>31</v>
      </c>
      <c r="L32" s="122">
        <f t="shared" si="0"/>
        <v>0</v>
      </c>
      <c r="W32" s="179" t="e">
        <f t="shared" si="1"/>
        <v>#DIV/0!</v>
      </c>
      <c r="X32" s="179" t="e">
        <f t="shared" si="2"/>
        <v>#DIV/0!</v>
      </c>
    </row>
    <row r="33" spans="1:24" x14ac:dyDescent="0.2">
      <c r="A33" s="122">
        <v>32</v>
      </c>
      <c r="L33" s="122">
        <f t="shared" si="0"/>
        <v>0</v>
      </c>
      <c r="W33" s="179" t="e">
        <f t="shared" si="1"/>
        <v>#DIV/0!</v>
      </c>
      <c r="X33" s="179" t="e">
        <f t="shared" si="2"/>
        <v>#DIV/0!</v>
      </c>
    </row>
    <row r="34" spans="1:24" x14ac:dyDescent="0.2">
      <c r="A34" s="122">
        <v>33</v>
      </c>
      <c r="L34" s="122">
        <f t="shared" si="0"/>
        <v>0</v>
      </c>
      <c r="W34" s="179" t="e">
        <f t="shared" si="1"/>
        <v>#DIV/0!</v>
      </c>
      <c r="X34" s="179" t="e">
        <f t="shared" si="2"/>
        <v>#DIV/0!</v>
      </c>
    </row>
    <row r="35" spans="1:24" x14ac:dyDescent="0.2">
      <c r="A35" s="122">
        <v>34</v>
      </c>
      <c r="L35" s="122">
        <f t="shared" si="0"/>
        <v>0</v>
      </c>
      <c r="W35" s="179" t="e">
        <f t="shared" si="1"/>
        <v>#DIV/0!</v>
      </c>
      <c r="X35" s="179" t="e">
        <f t="shared" si="2"/>
        <v>#DIV/0!</v>
      </c>
    </row>
    <row r="36" spans="1:24" x14ac:dyDescent="0.2">
      <c r="A36" s="122">
        <v>35</v>
      </c>
      <c r="L36" s="122">
        <f t="shared" si="0"/>
        <v>0</v>
      </c>
      <c r="W36" s="179" t="e">
        <f t="shared" si="1"/>
        <v>#DIV/0!</v>
      </c>
      <c r="X36" s="179" t="e">
        <f t="shared" si="2"/>
        <v>#DIV/0!</v>
      </c>
    </row>
    <row r="37" spans="1:24" x14ac:dyDescent="0.2">
      <c r="A37" s="122">
        <v>36</v>
      </c>
      <c r="L37" s="122">
        <f t="shared" si="0"/>
        <v>0</v>
      </c>
      <c r="W37" s="179" t="e">
        <f t="shared" si="1"/>
        <v>#DIV/0!</v>
      </c>
      <c r="X37" s="179" t="e">
        <f t="shared" si="2"/>
        <v>#DIV/0!</v>
      </c>
    </row>
    <row r="38" spans="1:24" x14ac:dyDescent="0.2">
      <c r="A38" s="122">
        <v>37</v>
      </c>
      <c r="L38" s="122">
        <f t="shared" si="0"/>
        <v>0</v>
      </c>
      <c r="W38" s="179" t="e">
        <f t="shared" si="1"/>
        <v>#DIV/0!</v>
      </c>
      <c r="X38" s="179" t="e">
        <f t="shared" si="2"/>
        <v>#DIV/0!</v>
      </c>
    </row>
    <row r="39" spans="1:24" x14ac:dyDescent="0.2">
      <c r="A39" s="122">
        <v>38</v>
      </c>
      <c r="L39" s="122">
        <f t="shared" si="0"/>
        <v>0</v>
      </c>
      <c r="W39" s="179" t="e">
        <f t="shared" si="1"/>
        <v>#DIV/0!</v>
      </c>
      <c r="X39" s="179" t="e">
        <f t="shared" si="2"/>
        <v>#DIV/0!</v>
      </c>
    </row>
    <row r="40" spans="1:24" x14ac:dyDescent="0.2">
      <c r="A40" s="122">
        <v>39</v>
      </c>
      <c r="L40" s="122">
        <f t="shared" si="0"/>
        <v>0</v>
      </c>
      <c r="W40" s="179" t="e">
        <f t="shared" si="1"/>
        <v>#DIV/0!</v>
      </c>
      <c r="X40" s="179" t="e">
        <f t="shared" si="2"/>
        <v>#DIV/0!</v>
      </c>
    </row>
    <row r="41" spans="1:24" x14ac:dyDescent="0.2">
      <c r="A41" s="122">
        <v>40</v>
      </c>
      <c r="L41" s="122">
        <f t="shared" si="0"/>
        <v>0</v>
      </c>
      <c r="W41" s="179" t="e">
        <f t="shared" si="1"/>
        <v>#DIV/0!</v>
      </c>
      <c r="X41" s="179" t="e">
        <f t="shared" si="2"/>
        <v>#DIV/0!</v>
      </c>
    </row>
    <row r="42" spans="1:24" x14ac:dyDescent="0.2">
      <c r="A42" s="122">
        <v>41</v>
      </c>
      <c r="L42" s="122">
        <f t="shared" si="0"/>
        <v>0</v>
      </c>
      <c r="W42" s="179" t="e">
        <f t="shared" si="1"/>
        <v>#DIV/0!</v>
      </c>
      <c r="X42" s="179" t="e">
        <f t="shared" si="2"/>
        <v>#DIV/0!</v>
      </c>
    </row>
    <row r="43" spans="1:24" x14ac:dyDescent="0.2">
      <c r="A43" s="122">
        <v>42</v>
      </c>
      <c r="L43" s="122">
        <f t="shared" si="0"/>
        <v>0</v>
      </c>
      <c r="W43" s="179" t="e">
        <f t="shared" si="1"/>
        <v>#DIV/0!</v>
      </c>
      <c r="X43" s="179" t="e">
        <f t="shared" si="2"/>
        <v>#DIV/0!</v>
      </c>
    </row>
    <row r="44" spans="1:24" x14ac:dyDescent="0.2">
      <c r="A44" s="122">
        <v>43</v>
      </c>
      <c r="L44" s="122">
        <f t="shared" si="0"/>
        <v>0</v>
      </c>
      <c r="W44" s="179" t="e">
        <f t="shared" si="1"/>
        <v>#DIV/0!</v>
      </c>
      <c r="X44" s="179" t="e">
        <f t="shared" si="2"/>
        <v>#DIV/0!</v>
      </c>
    </row>
    <row r="45" spans="1:24" x14ac:dyDescent="0.2">
      <c r="A45" s="122">
        <v>44</v>
      </c>
      <c r="L45" s="122">
        <f t="shared" si="0"/>
        <v>0</v>
      </c>
      <c r="W45" s="179" t="e">
        <f t="shared" si="1"/>
        <v>#DIV/0!</v>
      </c>
      <c r="X45" s="179" t="e">
        <f t="shared" si="2"/>
        <v>#DIV/0!</v>
      </c>
    </row>
    <row r="46" spans="1:24" x14ac:dyDescent="0.2">
      <c r="A46" s="122">
        <v>45</v>
      </c>
      <c r="L46" s="122">
        <f t="shared" si="0"/>
        <v>0</v>
      </c>
      <c r="W46" s="179" t="e">
        <f t="shared" si="1"/>
        <v>#DIV/0!</v>
      </c>
      <c r="X46" s="179" t="e">
        <f t="shared" si="2"/>
        <v>#DIV/0!</v>
      </c>
    </row>
    <row r="47" spans="1:24" x14ac:dyDescent="0.2">
      <c r="A47" s="122">
        <v>46</v>
      </c>
      <c r="L47" s="122">
        <f t="shared" si="0"/>
        <v>0</v>
      </c>
      <c r="W47" s="179" t="e">
        <f t="shared" si="1"/>
        <v>#DIV/0!</v>
      </c>
      <c r="X47" s="179" t="e">
        <f t="shared" si="2"/>
        <v>#DIV/0!</v>
      </c>
    </row>
    <row r="48" spans="1:24" x14ac:dyDescent="0.2">
      <c r="A48" s="122">
        <v>47</v>
      </c>
      <c r="L48" s="122">
        <f t="shared" si="0"/>
        <v>0</v>
      </c>
      <c r="W48" s="179" t="e">
        <f t="shared" si="1"/>
        <v>#DIV/0!</v>
      </c>
      <c r="X48" s="179" t="e">
        <f t="shared" si="2"/>
        <v>#DIV/0!</v>
      </c>
    </row>
    <row r="49" spans="1:24" x14ac:dyDescent="0.2">
      <c r="A49" s="122">
        <v>48</v>
      </c>
      <c r="L49" s="122">
        <f t="shared" si="0"/>
        <v>0</v>
      </c>
      <c r="W49" s="179" t="e">
        <f t="shared" si="1"/>
        <v>#DIV/0!</v>
      </c>
      <c r="X49" s="179" t="e">
        <f t="shared" si="2"/>
        <v>#DIV/0!</v>
      </c>
    </row>
    <row r="50" spans="1:24" x14ac:dyDescent="0.2">
      <c r="A50" s="122">
        <v>49</v>
      </c>
      <c r="L50" s="122">
        <f t="shared" si="0"/>
        <v>0</v>
      </c>
      <c r="W50" s="179" t="e">
        <f t="shared" si="1"/>
        <v>#DIV/0!</v>
      </c>
      <c r="X50" s="179" t="e">
        <f t="shared" si="2"/>
        <v>#DIV/0!</v>
      </c>
    </row>
    <row r="51" spans="1:24" x14ac:dyDescent="0.2">
      <c r="A51" s="122">
        <v>50</v>
      </c>
      <c r="L51" s="122">
        <f t="shared" si="0"/>
        <v>0</v>
      </c>
      <c r="W51" s="179" t="e">
        <f t="shared" si="1"/>
        <v>#DIV/0!</v>
      </c>
      <c r="X51" s="179" t="e">
        <f t="shared" si="2"/>
        <v>#DIV/0!</v>
      </c>
    </row>
    <row r="52" spans="1:24" x14ac:dyDescent="0.2">
      <c r="A52" s="122">
        <v>51</v>
      </c>
      <c r="L52" s="122">
        <f t="shared" si="0"/>
        <v>0</v>
      </c>
      <c r="W52" s="179" t="e">
        <f t="shared" si="1"/>
        <v>#DIV/0!</v>
      </c>
      <c r="X52" s="179" t="e">
        <f t="shared" si="2"/>
        <v>#DIV/0!</v>
      </c>
    </row>
    <row r="53" spans="1:24" x14ac:dyDescent="0.2">
      <c r="A53" s="122">
        <v>52</v>
      </c>
      <c r="L53" s="122">
        <f t="shared" si="0"/>
        <v>0</v>
      </c>
      <c r="W53" s="179" t="e">
        <f t="shared" si="1"/>
        <v>#DIV/0!</v>
      </c>
      <c r="X53" s="179" t="e">
        <f t="shared" si="2"/>
        <v>#DIV/0!</v>
      </c>
    </row>
    <row r="54" spans="1:24" x14ac:dyDescent="0.2">
      <c r="A54" s="122">
        <v>53</v>
      </c>
      <c r="L54" s="122">
        <f t="shared" si="0"/>
        <v>0</v>
      </c>
      <c r="W54" s="179" t="e">
        <f t="shared" si="1"/>
        <v>#DIV/0!</v>
      </c>
      <c r="X54" s="179" t="e">
        <f t="shared" si="2"/>
        <v>#DIV/0!</v>
      </c>
    </row>
    <row r="55" spans="1:24" x14ac:dyDescent="0.2">
      <c r="A55" s="122">
        <v>54</v>
      </c>
      <c r="L55" s="122">
        <f t="shared" si="0"/>
        <v>0</v>
      </c>
      <c r="W55" s="179" t="e">
        <f t="shared" si="1"/>
        <v>#DIV/0!</v>
      </c>
      <c r="X55" s="179" t="e">
        <f t="shared" si="2"/>
        <v>#DIV/0!</v>
      </c>
    </row>
    <row r="56" spans="1:24" x14ac:dyDescent="0.2">
      <c r="A56" s="122">
        <v>55</v>
      </c>
      <c r="L56" s="122">
        <f t="shared" si="0"/>
        <v>0</v>
      </c>
      <c r="W56" s="179" t="e">
        <f t="shared" si="1"/>
        <v>#DIV/0!</v>
      </c>
      <c r="X56" s="179" t="e">
        <f t="shared" si="2"/>
        <v>#DIV/0!</v>
      </c>
    </row>
    <row r="57" spans="1:24" x14ac:dyDescent="0.2">
      <c r="A57" s="122">
        <v>56</v>
      </c>
      <c r="L57" s="122">
        <f t="shared" si="0"/>
        <v>0</v>
      </c>
      <c r="W57" s="179" t="e">
        <f t="shared" si="1"/>
        <v>#DIV/0!</v>
      </c>
      <c r="X57" s="179" t="e">
        <f t="shared" si="2"/>
        <v>#DIV/0!</v>
      </c>
    </row>
    <row r="58" spans="1:24" x14ac:dyDescent="0.2">
      <c r="A58" s="122">
        <v>57</v>
      </c>
      <c r="L58" s="122">
        <f t="shared" si="0"/>
        <v>0</v>
      </c>
      <c r="W58" s="179" t="e">
        <f t="shared" si="1"/>
        <v>#DIV/0!</v>
      </c>
      <c r="X58" s="179" t="e">
        <f t="shared" si="2"/>
        <v>#DIV/0!</v>
      </c>
    </row>
    <row r="59" spans="1:24" x14ac:dyDescent="0.2">
      <c r="A59" s="122">
        <v>58</v>
      </c>
      <c r="L59" s="122">
        <f t="shared" si="0"/>
        <v>0</v>
      </c>
      <c r="W59" s="179" t="e">
        <f t="shared" si="1"/>
        <v>#DIV/0!</v>
      </c>
      <c r="X59" s="179" t="e">
        <f t="shared" si="2"/>
        <v>#DIV/0!</v>
      </c>
    </row>
    <row r="60" spans="1:24" x14ac:dyDescent="0.2">
      <c r="A60" s="122">
        <v>59</v>
      </c>
      <c r="L60" s="122">
        <f t="shared" si="0"/>
        <v>0</v>
      </c>
      <c r="W60" s="179" t="e">
        <f t="shared" si="1"/>
        <v>#DIV/0!</v>
      </c>
      <c r="X60" s="179" t="e">
        <f t="shared" si="2"/>
        <v>#DIV/0!</v>
      </c>
    </row>
    <row r="61" spans="1:24" x14ac:dyDescent="0.2">
      <c r="A61" s="122">
        <v>60</v>
      </c>
      <c r="L61" s="122">
        <f t="shared" si="0"/>
        <v>0</v>
      </c>
      <c r="W61" s="179" t="e">
        <f t="shared" si="1"/>
        <v>#DIV/0!</v>
      </c>
      <c r="X61" s="179" t="e">
        <f t="shared" si="2"/>
        <v>#DIV/0!</v>
      </c>
    </row>
    <row r="62" spans="1:24" x14ac:dyDescent="0.2">
      <c r="A62" s="122">
        <v>61</v>
      </c>
      <c r="L62" s="122">
        <f t="shared" si="0"/>
        <v>0</v>
      </c>
      <c r="W62" s="179" t="e">
        <f t="shared" si="1"/>
        <v>#DIV/0!</v>
      </c>
      <c r="X62" s="179" t="e">
        <f t="shared" si="2"/>
        <v>#DIV/0!</v>
      </c>
    </row>
    <row r="63" spans="1:24" x14ac:dyDescent="0.2">
      <c r="A63" s="122">
        <v>62</v>
      </c>
      <c r="L63" s="122">
        <f t="shared" si="0"/>
        <v>0</v>
      </c>
      <c r="W63" s="179" t="e">
        <f t="shared" si="1"/>
        <v>#DIV/0!</v>
      </c>
      <c r="X63" s="179" t="e">
        <f t="shared" si="2"/>
        <v>#DIV/0!</v>
      </c>
    </row>
    <row r="64" spans="1:24" x14ac:dyDescent="0.2">
      <c r="A64" s="122">
        <v>63</v>
      </c>
      <c r="L64" s="122">
        <f t="shared" si="0"/>
        <v>0</v>
      </c>
      <c r="W64" s="179" t="e">
        <f t="shared" si="1"/>
        <v>#DIV/0!</v>
      </c>
      <c r="X64" s="179" t="e">
        <f t="shared" si="2"/>
        <v>#DIV/0!</v>
      </c>
    </row>
    <row r="65" spans="1:24" x14ac:dyDescent="0.2">
      <c r="A65" s="122">
        <v>64</v>
      </c>
      <c r="L65" s="122">
        <f t="shared" si="0"/>
        <v>0</v>
      </c>
      <c r="W65" s="179" t="e">
        <f t="shared" si="1"/>
        <v>#DIV/0!</v>
      </c>
      <c r="X65" s="179" t="e">
        <f t="shared" si="2"/>
        <v>#DIV/0!</v>
      </c>
    </row>
    <row r="66" spans="1:24" x14ac:dyDescent="0.2">
      <c r="A66" s="122">
        <v>65</v>
      </c>
      <c r="L66" s="122">
        <f t="shared" si="0"/>
        <v>0</v>
      </c>
      <c r="W66" s="179" t="e">
        <f t="shared" si="1"/>
        <v>#DIV/0!</v>
      </c>
      <c r="X66" s="179" t="e">
        <f t="shared" si="2"/>
        <v>#DIV/0!</v>
      </c>
    </row>
    <row r="67" spans="1:24" x14ac:dyDescent="0.2">
      <c r="A67" s="122">
        <v>66</v>
      </c>
      <c r="L67" s="122">
        <f t="shared" ref="L67:L97" si="3">J67*K67</f>
        <v>0</v>
      </c>
      <c r="W67" s="179" t="e">
        <f t="shared" ref="W67:W97" si="4">+MAX($U$2:$U$97)/U67</f>
        <v>#DIV/0!</v>
      </c>
      <c r="X67" s="179" t="e">
        <f t="shared" ref="X67:X97" si="5">+W67*1</f>
        <v>#DIV/0!</v>
      </c>
    </row>
    <row r="68" spans="1:24" x14ac:dyDescent="0.2">
      <c r="A68" s="122">
        <v>67</v>
      </c>
      <c r="L68" s="122">
        <f t="shared" si="3"/>
        <v>0</v>
      </c>
      <c r="W68" s="179" t="e">
        <f t="shared" si="4"/>
        <v>#DIV/0!</v>
      </c>
      <c r="X68" s="179" t="e">
        <f t="shared" si="5"/>
        <v>#DIV/0!</v>
      </c>
    </row>
    <row r="69" spans="1:24" x14ac:dyDescent="0.2">
      <c r="A69" s="122">
        <v>68</v>
      </c>
      <c r="L69" s="122">
        <f t="shared" si="3"/>
        <v>0</v>
      </c>
      <c r="W69" s="179" t="e">
        <f t="shared" si="4"/>
        <v>#DIV/0!</v>
      </c>
      <c r="X69" s="179" t="e">
        <f t="shared" si="5"/>
        <v>#DIV/0!</v>
      </c>
    </row>
    <row r="70" spans="1:24" x14ac:dyDescent="0.2">
      <c r="A70" s="122">
        <v>69</v>
      </c>
      <c r="L70" s="122">
        <f t="shared" si="3"/>
        <v>0</v>
      </c>
      <c r="W70" s="179" t="e">
        <f t="shared" si="4"/>
        <v>#DIV/0!</v>
      </c>
      <c r="X70" s="179" t="e">
        <f t="shared" si="5"/>
        <v>#DIV/0!</v>
      </c>
    </row>
    <row r="71" spans="1:24" x14ac:dyDescent="0.2">
      <c r="A71" s="122">
        <v>70</v>
      </c>
      <c r="L71" s="122">
        <f t="shared" si="3"/>
        <v>0</v>
      </c>
      <c r="W71" s="179" t="e">
        <f t="shared" si="4"/>
        <v>#DIV/0!</v>
      </c>
      <c r="X71" s="179" t="e">
        <f t="shared" si="5"/>
        <v>#DIV/0!</v>
      </c>
    </row>
    <row r="72" spans="1:24" x14ac:dyDescent="0.2">
      <c r="A72" s="122">
        <v>71</v>
      </c>
      <c r="L72" s="122">
        <f t="shared" si="3"/>
        <v>0</v>
      </c>
      <c r="W72" s="179" t="e">
        <f t="shared" si="4"/>
        <v>#DIV/0!</v>
      </c>
      <c r="X72" s="179" t="e">
        <f t="shared" si="5"/>
        <v>#DIV/0!</v>
      </c>
    </row>
    <row r="73" spans="1:24" x14ac:dyDescent="0.2">
      <c r="A73" s="122">
        <v>72</v>
      </c>
      <c r="L73" s="122">
        <f t="shared" si="3"/>
        <v>0</v>
      </c>
      <c r="W73" s="179" t="e">
        <f t="shared" si="4"/>
        <v>#DIV/0!</v>
      </c>
      <c r="X73" s="179" t="e">
        <f t="shared" si="5"/>
        <v>#DIV/0!</v>
      </c>
    </row>
    <row r="74" spans="1:24" x14ac:dyDescent="0.2">
      <c r="A74" s="122">
        <v>73</v>
      </c>
      <c r="L74" s="122">
        <f t="shared" si="3"/>
        <v>0</v>
      </c>
      <c r="W74" s="179" t="e">
        <f t="shared" si="4"/>
        <v>#DIV/0!</v>
      </c>
      <c r="X74" s="179" t="e">
        <f t="shared" si="5"/>
        <v>#DIV/0!</v>
      </c>
    </row>
    <row r="75" spans="1:24" x14ac:dyDescent="0.2">
      <c r="A75" s="122">
        <v>74</v>
      </c>
      <c r="L75" s="122">
        <f t="shared" si="3"/>
        <v>0</v>
      </c>
      <c r="W75" s="179" t="e">
        <f t="shared" si="4"/>
        <v>#DIV/0!</v>
      </c>
      <c r="X75" s="179" t="e">
        <f t="shared" si="5"/>
        <v>#DIV/0!</v>
      </c>
    </row>
    <row r="76" spans="1:24" x14ac:dyDescent="0.2">
      <c r="A76" s="122">
        <v>75</v>
      </c>
      <c r="L76" s="122">
        <f t="shared" si="3"/>
        <v>0</v>
      </c>
      <c r="W76" s="179" t="e">
        <f t="shared" si="4"/>
        <v>#DIV/0!</v>
      </c>
      <c r="X76" s="179" t="e">
        <f t="shared" si="5"/>
        <v>#DIV/0!</v>
      </c>
    </row>
    <row r="77" spans="1:24" x14ac:dyDescent="0.2">
      <c r="A77" s="122">
        <v>76</v>
      </c>
      <c r="L77" s="122">
        <f t="shared" si="3"/>
        <v>0</v>
      </c>
      <c r="W77" s="179" t="e">
        <f t="shared" si="4"/>
        <v>#DIV/0!</v>
      </c>
      <c r="X77" s="179" t="e">
        <f t="shared" si="5"/>
        <v>#DIV/0!</v>
      </c>
    </row>
    <row r="78" spans="1:24" x14ac:dyDescent="0.2">
      <c r="A78" s="122">
        <v>77</v>
      </c>
      <c r="L78" s="122">
        <f t="shared" si="3"/>
        <v>0</v>
      </c>
      <c r="W78" s="179" t="e">
        <f t="shared" si="4"/>
        <v>#DIV/0!</v>
      </c>
      <c r="X78" s="179" t="e">
        <f t="shared" si="5"/>
        <v>#DIV/0!</v>
      </c>
    </row>
    <row r="79" spans="1:24" x14ac:dyDescent="0.2">
      <c r="A79" s="122">
        <v>78</v>
      </c>
      <c r="L79" s="122">
        <f t="shared" si="3"/>
        <v>0</v>
      </c>
      <c r="W79" s="179" t="e">
        <f t="shared" si="4"/>
        <v>#DIV/0!</v>
      </c>
      <c r="X79" s="179" t="e">
        <f t="shared" si="5"/>
        <v>#DIV/0!</v>
      </c>
    </row>
    <row r="80" spans="1:24" x14ac:dyDescent="0.2">
      <c r="A80" s="122">
        <v>79</v>
      </c>
      <c r="L80" s="122">
        <f t="shared" si="3"/>
        <v>0</v>
      </c>
      <c r="W80" s="179" t="e">
        <f t="shared" si="4"/>
        <v>#DIV/0!</v>
      </c>
      <c r="X80" s="179" t="e">
        <f t="shared" si="5"/>
        <v>#DIV/0!</v>
      </c>
    </row>
    <row r="81" spans="1:24" x14ac:dyDescent="0.2">
      <c r="A81" s="122">
        <v>80</v>
      </c>
      <c r="L81" s="122">
        <f t="shared" si="3"/>
        <v>0</v>
      </c>
      <c r="W81" s="179" t="e">
        <f t="shared" si="4"/>
        <v>#DIV/0!</v>
      </c>
      <c r="X81" s="179" t="e">
        <f t="shared" si="5"/>
        <v>#DIV/0!</v>
      </c>
    </row>
    <row r="82" spans="1:24" x14ac:dyDescent="0.2">
      <c r="A82" s="122">
        <v>81</v>
      </c>
      <c r="L82" s="122">
        <f t="shared" si="3"/>
        <v>0</v>
      </c>
      <c r="W82" s="179" t="e">
        <f t="shared" si="4"/>
        <v>#DIV/0!</v>
      </c>
      <c r="X82" s="179" t="e">
        <f t="shared" si="5"/>
        <v>#DIV/0!</v>
      </c>
    </row>
    <row r="83" spans="1:24" x14ac:dyDescent="0.2">
      <c r="A83" s="122">
        <v>82</v>
      </c>
      <c r="L83" s="122">
        <f t="shared" si="3"/>
        <v>0</v>
      </c>
      <c r="W83" s="179" t="e">
        <f t="shared" si="4"/>
        <v>#DIV/0!</v>
      </c>
      <c r="X83" s="179" t="e">
        <f t="shared" si="5"/>
        <v>#DIV/0!</v>
      </c>
    </row>
    <row r="84" spans="1:24" x14ac:dyDescent="0.2">
      <c r="A84" s="122">
        <v>83</v>
      </c>
      <c r="L84" s="122">
        <f t="shared" si="3"/>
        <v>0</v>
      </c>
      <c r="W84" s="179" t="e">
        <f t="shared" si="4"/>
        <v>#DIV/0!</v>
      </c>
      <c r="X84" s="179" t="e">
        <f t="shared" si="5"/>
        <v>#DIV/0!</v>
      </c>
    </row>
    <row r="85" spans="1:24" x14ac:dyDescent="0.2">
      <c r="A85" s="122">
        <v>84</v>
      </c>
      <c r="L85" s="122">
        <f t="shared" si="3"/>
        <v>0</v>
      </c>
      <c r="W85" s="179" t="e">
        <f t="shared" si="4"/>
        <v>#DIV/0!</v>
      </c>
      <c r="X85" s="179" t="e">
        <f t="shared" si="5"/>
        <v>#DIV/0!</v>
      </c>
    </row>
    <row r="86" spans="1:24" x14ac:dyDescent="0.2">
      <c r="A86" s="122">
        <v>85</v>
      </c>
      <c r="L86" s="122">
        <f t="shared" si="3"/>
        <v>0</v>
      </c>
      <c r="W86" s="179" t="e">
        <f t="shared" si="4"/>
        <v>#DIV/0!</v>
      </c>
      <c r="X86" s="179" t="e">
        <f t="shared" si="5"/>
        <v>#DIV/0!</v>
      </c>
    </row>
    <row r="87" spans="1:24" x14ac:dyDescent="0.2">
      <c r="A87" s="122">
        <v>86</v>
      </c>
      <c r="L87" s="122">
        <f t="shared" si="3"/>
        <v>0</v>
      </c>
      <c r="W87" s="179" t="e">
        <f t="shared" si="4"/>
        <v>#DIV/0!</v>
      </c>
      <c r="X87" s="179" t="e">
        <f t="shared" si="5"/>
        <v>#DIV/0!</v>
      </c>
    </row>
    <row r="88" spans="1:24" x14ac:dyDescent="0.2">
      <c r="A88" s="122">
        <v>87</v>
      </c>
      <c r="L88" s="122">
        <f t="shared" si="3"/>
        <v>0</v>
      </c>
      <c r="W88" s="179" t="e">
        <f t="shared" si="4"/>
        <v>#DIV/0!</v>
      </c>
      <c r="X88" s="179" t="e">
        <f t="shared" si="5"/>
        <v>#DIV/0!</v>
      </c>
    </row>
    <row r="89" spans="1:24" x14ac:dyDescent="0.2">
      <c r="A89" s="122">
        <v>88</v>
      </c>
      <c r="L89" s="122">
        <f t="shared" si="3"/>
        <v>0</v>
      </c>
      <c r="W89" s="179" t="e">
        <f t="shared" si="4"/>
        <v>#DIV/0!</v>
      </c>
      <c r="X89" s="179" t="e">
        <f t="shared" si="5"/>
        <v>#DIV/0!</v>
      </c>
    </row>
    <row r="90" spans="1:24" x14ac:dyDescent="0.2">
      <c r="A90" s="122">
        <v>89</v>
      </c>
      <c r="L90" s="122">
        <f t="shared" si="3"/>
        <v>0</v>
      </c>
      <c r="W90" s="179" t="e">
        <f t="shared" si="4"/>
        <v>#DIV/0!</v>
      </c>
      <c r="X90" s="179" t="e">
        <f t="shared" si="5"/>
        <v>#DIV/0!</v>
      </c>
    </row>
    <row r="91" spans="1:24" x14ac:dyDescent="0.2">
      <c r="A91" s="122">
        <v>90</v>
      </c>
      <c r="L91" s="122">
        <f t="shared" si="3"/>
        <v>0</v>
      </c>
      <c r="W91" s="179" t="e">
        <f t="shared" si="4"/>
        <v>#DIV/0!</v>
      </c>
      <c r="X91" s="179" t="e">
        <f t="shared" si="5"/>
        <v>#DIV/0!</v>
      </c>
    </row>
    <row r="92" spans="1:24" x14ac:dyDescent="0.2">
      <c r="A92" s="122">
        <v>91</v>
      </c>
      <c r="L92" s="122">
        <f t="shared" si="3"/>
        <v>0</v>
      </c>
      <c r="W92" s="179" t="e">
        <f t="shared" si="4"/>
        <v>#DIV/0!</v>
      </c>
      <c r="X92" s="179" t="e">
        <f t="shared" si="5"/>
        <v>#DIV/0!</v>
      </c>
    </row>
    <row r="93" spans="1:24" x14ac:dyDescent="0.2">
      <c r="A93" s="122">
        <v>92</v>
      </c>
      <c r="L93" s="122">
        <f t="shared" si="3"/>
        <v>0</v>
      </c>
      <c r="W93" s="179" t="e">
        <f t="shared" si="4"/>
        <v>#DIV/0!</v>
      </c>
      <c r="X93" s="179" t="e">
        <f t="shared" si="5"/>
        <v>#DIV/0!</v>
      </c>
    </row>
    <row r="94" spans="1:24" x14ac:dyDescent="0.2">
      <c r="A94" s="122">
        <v>93</v>
      </c>
      <c r="L94" s="122">
        <f t="shared" si="3"/>
        <v>0</v>
      </c>
      <c r="W94" s="179" t="e">
        <f t="shared" si="4"/>
        <v>#DIV/0!</v>
      </c>
      <c r="X94" s="179" t="e">
        <f t="shared" si="5"/>
        <v>#DIV/0!</v>
      </c>
    </row>
    <row r="95" spans="1:24" x14ac:dyDescent="0.2">
      <c r="A95" s="122">
        <v>94</v>
      </c>
      <c r="L95" s="122">
        <f t="shared" si="3"/>
        <v>0</v>
      </c>
      <c r="W95" s="179" t="e">
        <f t="shared" si="4"/>
        <v>#DIV/0!</v>
      </c>
      <c r="X95" s="179" t="e">
        <f t="shared" si="5"/>
        <v>#DIV/0!</v>
      </c>
    </row>
    <row r="96" spans="1:24" x14ac:dyDescent="0.2">
      <c r="A96" s="122">
        <v>95</v>
      </c>
      <c r="L96" s="122">
        <f t="shared" si="3"/>
        <v>0</v>
      </c>
      <c r="W96" s="179" t="e">
        <f t="shared" si="4"/>
        <v>#DIV/0!</v>
      </c>
      <c r="X96" s="179" t="e">
        <f t="shared" si="5"/>
        <v>#DIV/0!</v>
      </c>
    </row>
    <row r="97" spans="1:24" x14ac:dyDescent="0.2">
      <c r="A97" s="122">
        <v>96</v>
      </c>
      <c r="L97" s="122">
        <f t="shared" si="3"/>
        <v>0</v>
      </c>
      <c r="W97" s="179" t="e">
        <f t="shared" si="4"/>
        <v>#DIV/0!</v>
      </c>
      <c r="X97" s="179" t="e">
        <f t="shared" si="5"/>
        <v>#DIV/0!</v>
      </c>
    </row>
    <row r="98" spans="1:24" x14ac:dyDescent="0.2">
      <c r="X98" s="179"/>
    </row>
  </sheetData>
  <conditionalFormatting sqref="W98:W1048576">
    <cfRule type="cellIs" dxfId="7" priority="10" operator="greaterThan">
      <formul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DF440-0A3F-4B16-B0A1-94C9E3C3CA61}">
  <dimension ref="A1:AA272"/>
  <sheetViews>
    <sheetView workbookViewId="0">
      <selection activeCell="E22" sqref="E22"/>
    </sheetView>
  </sheetViews>
  <sheetFormatPr baseColWidth="10" defaultColWidth="9.1640625" defaultRowHeight="15" x14ac:dyDescent="0.2"/>
  <cols>
    <col min="1" max="1" width="12.5" style="3" bestFit="1" customWidth="1"/>
    <col min="2" max="3" width="12.5" style="3" customWidth="1"/>
    <col min="4" max="4" width="8.83203125" style="3" customWidth="1"/>
    <col min="5" max="5" width="13.5" style="3" customWidth="1"/>
    <col min="6" max="8" width="12.5" style="3" customWidth="1"/>
    <col min="9" max="9" width="10.6640625" style="3" customWidth="1"/>
    <col min="10" max="10" width="18.1640625" style="3" customWidth="1"/>
    <col min="11" max="11" width="12.5" style="3" customWidth="1"/>
    <col min="12" max="12" width="9.6640625" style="3" customWidth="1"/>
    <col min="13" max="13" width="13.5" style="4" customWidth="1"/>
    <col min="14" max="14" width="9.83203125" style="5" customWidth="1"/>
    <col min="15" max="15" width="7.83203125" style="3" customWidth="1"/>
    <col min="16" max="18" width="12.5" style="3" customWidth="1"/>
    <col min="19" max="19" width="12.5" style="3" bestFit="1" customWidth="1"/>
    <col min="20" max="20" width="16.1640625" style="3" bestFit="1" customWidth="1"/>
    <col min="21" max="21" width="9.5" style="3" bestFit="1" customWidth="1"/>
    <col min="22" max="22" width="16.1640625" style="3" bestFit="1" customWidth="1"/>
    <col min="23" max="23" width="14.5" style="3" customWidth="1"/>
    <col min="24" max="26" width="7.83203125" style="3" customWidth="1"/>
    <col min="27" max="16384" width="9.1640625" style="3"/>
  </cols>
  <sheetData>
    <row r="1" spans="1:13" customFormat="1" ht="32" x14ac:dyDescent="0.2">
      <c r="A1" s="89" t="s">
        <v>0</v>
      </c>
      <c r="B1" s="2" t="s">
        <v>389</v>
      </c>
      <c r="C1" s="2" t="s">
        <v>2</v>
      </c>
      <c r="D1" s="2" t="s">
        <v>3</v>
      </c>
      <c r="E1" s="2" t="s">
        <v>4</v>
      </c>
      <c r="F1" s="2" t="s">
        <v>5</v>
      </c>
      <c r="G1" s="2" t="s">
        <v>6</v>
      </c>
      <c r="H1" s="2" t="s">
        <v>260</v>
      </c>
      <c r="I1" s="2" t="s">
        <v>7</v>
      </c>
      <c r="J1" s="2" t="s">
        <v>261</v>
      </c>
      <c r="K1" s="2" t="s">
        <v>262</v>
      </c>
      <c r="L1" s="2" t="s">
        <v>263</v>
      </c>
      <c r="M1" s="2" t="s">
        <v>264</v>
      </c>
    </row>
    <row r="2" spans="1:13" customFormat="1" x14ac:dyDescent="0.2">
      <c r="A2" s="1">
        <v>1</v>
      </c>
      <c r="B2" s="178"/>
      <c r="C2" s="1">
        <f>prep_table!C2</f>
        <v>0</v>
      </c>
      <c r="D2" s="1">
        <f>prep_table!D2</f>
        <v>0</v>
      </c>
      <c r="E2" s="1">
        <f>prep_table!E2</f>
        <v>0</v>
      </c>
      <c r="F2" s="1"/>
      <c r="G2" s="1"/>
      <c r="H2" s="1">
        <f>G2*10^3</f>
        <v>0</v>
      </c>
      <c r="I2" s="1"/>
      <c r="J2" s="1"/>
      <c r="K2" s="1"/>
      <c r="L2" s="1"/>
      <c r="M2" s="1" t="str">
        <f>Equal_Pooling_RevB!H15</f>
        <v/>
      </c>
    </row>
    <row r="3" spans="1:13" customFormat="1" x14ac:dyDescent="0.2">
      <c r="A3" s="1">
        <v>2</v>
      </c>
      <c r="B3" s="178"/>
      <c r="C3" s="1">
        <f>prep_table!C3</f>
        <v>0</v>
      </c>
      <c r="D3" s="1">
        <f>prep_table!D3</f>
        <v>0</v>
      </c>
      <c r="E3" s="1">
        <f>prep_table!E3</f>
        <v>0</v>
      </c>
      <c r="F3" s="1"/>
      <c r="G3" s="1"/>
      <c r="H3" s="1">
        <f t="shared" ref="H3:H17" si="0">G3*10^3</f>
        <v>0</v>
      </c>
      <c r="I3" s="1"/>
      <c r="J3" s="1"/>
      <c r="K3" s="1"/>
      <c r="L3" s="1"/>
      <c r="M3" s="1" t="str">
        <f>Equal_Pooling_RevB!H16</f>
        <v/>
      </c>
    </row>
    <row r="4" spans="1:13" customFormat="1" x14ac:dyDescent="0.2">
      <c r="A4" s="1">
        <v>3</v>
      </c>
      <c r="B4" s="178"/>
      <c r="C4" s="1">
        <f>prep_table!C4</f>
        <v>0</v>
      </c>
      <c r="D4" s="1">
        <f>prep_table!D4</f>
        <v>0</v>
      </c>
      <c r="E4" s="1">
        <f>prep_table!E4</f>
        <v>0</v>
      </c>
      <c r="F4" s="1"/>
      <c r="G4" s="1"/>
      <c r="H4" s="1">
        <f t="shared" si="0"/>
        <v>0</v>
      </c>
      <c r="I4" s="1"/>
      <c r="J4" s="1"/>
      <c r="K4" s="1"/>
      <c r="L4" s="1"/>
      <c r="M4" s="1" t="str">
        <f>Equal_Pooling_RevB!H17</f>
        <v/>
      </c>
    </row>
    <row r="5" spans="1:13" customFormat="1" x14ac:dyDescent="0.2">
      <c r="A5" s="1">
        <v>4</v>
      </c>
      <c r="B5" s="178"/>
      <c r="C5" s="1">
        <f>prep_table!C5</f>
        <v>0</v>
      </c>
      <c r="D5" s="1">
        <f>prep_table!D5</f>
        <v>0</v>
      </c>
      <c r="E5" s="1">
        <f>prep_table!E5</f>
        <v>0</v>
      </c>
      <c r="F5" s="1"/>
      <c r="G5" s="1"/>
      <c r="H5" s="1">
        <f t="shared" si="0"/>
        <v>0</v>
      </c>
      <c r="I5" s="1"/>
      <c r="J5" s="1"/>
      <c r="K5" s="1"/>
      <c r="L5" s="1"/>
      <c r="M5" s="1" t="str">
        <f>Equal_Pooling_RevB!H18</f>
        <v/>
      </c>
    </row>
    <row r="6" spans="1:13" customFormat="1" x14ac:dyDescent="0.2">
      <c r="A6" s="1">
        <v>5</v>
      </c>
      <c r="B6" s="178"/>
      <c r="C6" s="1">
        <f>prep_table!C6</f>
        <v>0</v>
      </c>
      <c r="D6" s="1">
        <f>prep_table!D6</f>
        <v>0</v>
      </c>
      <c r="E6" s="1">
        <f>prep_table!E6</f>
        <v>0</v>
      </c>
      <c r="F6" s="1"/>
      <c r="G6" s="1"/>
      <c r="H6" s="1">
        <f t="shared" si="0"/>
        <v>0</v>
      </c>
      <c r="I6" s="1"/>
      <c r="J6" s="1"/>
      <c r="K6" s="1"/>
      <c r="L6" s="1"/>
      <c r="M6" s="1" t="str">
        <f>Equal_Pooling_RevB!H19</f>
        <v/>
      </c>
    </row>
    <row r="7" spans="1:13" customFormat="1" x14ac:dyDescent="0.2">
      <c r="A7" s="1">
        <v>6</v>
      </c>
      <c r="B7" s="178"/>
      <c r="C7" s="1">
        <f>prep_table!C7</f>
        <v>0</v>
      </c>
      <c r="D7" s="1">
        <f>prep_table!D7</f>
        <v>0</v>
      </c>
      <c r="E7" s="1">
        <f>prep_table!E7</f>
        <v>0</v>
      </c>
      <c r="F7" s="1"/>
      <c r="G7" s="1"/>
      <c r="H7" s="1">
        <f t="shared" si="0"/>
        <v>0</v>
      </c>
      <c r="I7" s="1"/>
      <c r="J7" s="1"/>
      <c r="K7" s="1"/>
      <c r="L7" s="1"/>
      <c r="M7" s="1" t="str">
        <f>Equal_Pooling_RevB!H20</f>
        <v/>
      </c>
    </row>
    <row r="8" spans="1:13" customFormat="1" x14ac:dyDescent="0.2">
      <c r="A8" s="1">
        <v>7</v>
      </c>
      <c r="B8" s="178"/>
      <c r="C8" s="1">
        <f>prep_table!C8</f>
        <v>0</v>
      </c>
      <c r="D8" s="1">
        <f>prep_table!D8</f>
        <v>0</v>
      </c>
      <c r="E8" s="1">
        <f>prep_table!E8</f>
        <v>0</v>
      </c>
      <c r="F8" s="1"/>
      <c r="G8" s="1"/>
      <c r="H8" s="1">
        <f t="shared" si="0"/>
        <v>0</v>
      </c>
      <c r="I8" s="1"/>
      <c r="J8" s="1"/>
      <c r="K8" s="1"/>
      <c r="L8" s="1"/>
      <c r="M8" s="1" t="str">
        <f>Equal_Pooling_RevB!H21</f>
        <v/>
      </c>
    </row>
    <row r="9" spans="1:13" customFormat="1" x14ac:dyDescent="0.2">
      <c r="A9" s="1">
        <v>8</v>
      </c>
      <c r="B9" s="178"/>
      <c r="C9" s="1">
        <f>prep_table!C9</f>
        <v>0</v>
      </c>
      <c r="D9" s="1">
        <f>prep_table!D9</f>
        <v>0</v>
      </c>
      <c r="E9" s="1">
        <f>prep_table!E9</f>
        <v>0</v>
      </c>
      <c r="F9" s="1"/>
      <c r="G9" s="1"/>
      <c r="H9" s="1">
        <f t="shared" si="0"/>
        <v>0</v>
      </c>
      <c r="I9" s="1"/>
      <c r="J9" s="1"/>
      <c r="K9" s="1"/>
      <c r="L9" s="1"/>
      <c r="M9" s="1" t="str">
        <f>Equal_Pooling_RevB!H22</f>
        <v/>
      </c>
    </row>
    <row r="10" spans="1:13" customFormat="1" x14ac:dyDescent="0.2">
      <c r="A10" s="1">
        <v>9</v>
      </c>
      <c r="B10" s="178"/>
      <c r="C10" s="1">
        <f>prep_table!C10</f>
        <v>0</v>
      </c>
      <c r="D10" s="1">
        <f>prep_table!D10</f>
        <v>0</v>
      </c>
      <c r="E10" s="1">
        <f>prep_table!E10</f>
        <v>0</v>
      </c>
      <c r="F10" s="1"/>
      <c r="G10" s="1"/>
      <c r="H10" s="1">
        <f t="shared" si="0"/>
        <v>0</v>
      </c>
      <c r="I10" s="1"/>
      <c r="J10" s="1"/>
      <c r="K10" s="1"/>
      <c r="L10" s="1"/>
      <c r="M10" s="1" t="str">
        <f>Equal_Pooling_RevB!H23</f>
        <v/>
      </c>
    </row>
    <row r="11" spans="1:13" customFormat="1" x14ac:dyDescent="0.2">
      <c r="A11" s="1">
        <v>10</v>
      </c>
      <c r="B11" s="178"/>
      <c r="C11" s="1">
        <f>prep_table!C11</f>
        <v>0</v>
      </c>
      <c r="D11" s="1">
        <f>prep_table!D11</f>
        <v>0</v>
      </c>
      <c r="E11" s="1">
        <f>prep_table!E11</f>
        <v>0</v>
      </c>
      <c r="F11" s="1"/>
      <c r="G11" s="1"/>
      <c r="H11" s="1">
        <f t="shared" si="0"/>
        <v>0</v>
      </c>
      <c r="I11" s="1"/>
      <c r="J11" s="1"/>
      <c r="K11" s="1"/>
      <c r="L11" s="1"/>
      <c r="M11" s="1" t="str">
        <f>Equal_Pooling_RevB!H24</f>
        <v/>
      </c>
    </row>
    <row r="12" spans="1:13" customFormat="1" x14ac:dyDescent="0.2">
      <c r="A12" s="1">
        <v>11</v>
      </c>
      <c r="B12" s="178"/>
      <c r="C12" s="1">
        <f>prep_table!C12</f>
        <v>0</v>
      </c>
      <c r="D12" s="1">
        <f>prep_table!D12</f>
        <v>0</v>
      </c>
      <c r="E12" s="1">
        <f>prep_table!E12</f>
        <v>0</v>
      </c>
      <c r="F12" s="1"/>
      <c r="G12" s="1"/>
      <c r="H12" s="1">
        <f t="shared" si="0"/>
        <v>0</v>
      </c>
      <c r="I12" s="1"/>
      <c r="J12" s="1"/>
      <c r="K12" s="1"/>
      <c r="L12" s="1"/>
      <c r="M12" s="1" t="str">
        <f>Equal_Pooling_RevB!H25</f>
        <v/>
      </c>
    </row>
    <row r="13" spans="1:13" customFormat="1" x14ac:dyDescent="0.2">
      <c r="A13" s="1">
        <v>12</v>
      </c>
      <c r="B13" s="178"/>
      <c r="C13" s="1">
        <f>prep_table!C13</f>
        <v>0</v>
      </c>
      <c r="D13" s="1">
        <f>prep_table!D13</f>
        <v>0</v>
      </c>
      <c r="E13" s="1">
        <f>prep_table!E13</f>
        <v>0</v>
      </c>
      <c r="F13" s="1"/>
      <c r="G13" s="1"/>
      <c r="H13" s="1">
        <f t="shared" si="0"/>
        <v>0</v>
      </c>
      <c r="I13" s="1"/>
      <c r="J13" s="1"/>
      <c r="K13" s="1"/>
      <c r="L13" s="1"/>
      <c r="M13" s="1" t="str">
        <f>Equal_Pooling_RevB!H26</f>
        <v/>
      </c>
    </row>
    <row r="14" spans="1:13" customFormat="1" x14ac:dyDescent="0.2">
      <c r="A14" s="1">
        <v>13</v>
      </c>
      <c r="B14" s="178"/>
      <c r="C14" s="1">
        <f>prep_table!C14</f>
        <v>0</v>
      </c>
      <c r="D14" s="1">
        <f>prep_table!D14</f>
        <v>0</v>
      </c>
      <c r="E14" s="1">
        <f>prep_table!E14</f>
        <v>0</v>
      </c>
      <c r="F14" s="1"/>
      <c r="G14" s="1"/>
      <c r="H14" s="1">
        <f t="shared" si="0"/>
        <v>0</v>
      </c>
      <c r="I14" s="1"/>
      <c r="J14" s="1"/>
      <c r="K14" s="1"/>
      <c r="L14" s="1"/>
      <c r="M14" s="1" t="str">
        <f>Equal_Pooling_RevB!H27</f>
        <v/>
      </c>
    </row>
    <row r="15" spans="1:13" customFormat="1" x14ac:dyDescent="0.2">
      <c r="A15" s="1">
        <v>14</v>
      </c>
      <c r="B15" s="178"/>
      <c r="C15" s="1">
        <f>prep_table!C15</f>
        <v>0</v>
      </c>
      <c r="D15" s="1">
        <f>prep_table!D15</f>
        <v>0</v>
      </c>
      <c r="E15" s="1">
        <f>prep_table!E15</f>
        <v>0</v>
      </c>
      <c r="F15" s="1"/>
      <c r="G15" s="1"/>
      <c r="H15" s="1">
        <f t="shared" si="0"/>
        <v>0</v>
      </c>
      <c r="I15" s="1"/>
      <c r="J15" s="1"/>
      <c r="K15" s="1"/>
      <c r="L15" s="1"/>
      <c r="M15" s="1" t="str">
        <f>Equal_Pooling_RevB!H28</f>
        <v/>
      </c>
    </row>
    <row r="16" spans="1:13" customFormat="1" x14ac:dyDescent="0.2">
      <c r="A16" s="1">
        <v>15</v>
      </c>
      <c r="B16" s="178"/>
      <c r="C16" s="1">
        <f>prep_table!C16</f>
        <v>0</v>
      </c>
      <c r="D16" s="1">
        <f>prep_table!D16</f>
        <v>0</v>
      </c>
      <c r="E16" s="1">
        <f>prep_table!E16</f>
        <v>0</v>
      </c>
      <c r="F16" s="1"/>
      <c r="G16" s="1"/>
      <c r="H16" s="1">
        <f t="shared" si="0"/>
        <v>0</v>
      </c>
      <c r="I16" s="1"/>
      <c r="J16" s="1"/>
      <c r="K16" s="1"/>
      <c r="L16" s="1"/>
      <c r="M16" s="1" t="str">
        <f>Equal_Pooling_RevB!H29</f>
        <v/>
      </c>
    </row>
    <row r="17" spans="1:26" customFormat="1" x14ac:dyDescent="0.2">
      <c r="A17" s="1">
        <v>16</v>
      </c>
      <c r="B17" s="178"/>
      <c r="C17" s="1">
        <f>prep_table!C17</f>
        <v>0</v>
      </c>
      <c r="D17" s="1">
        <f>prep_table!D17</f>
        <v>0</v>
      </c>
      <c r="E17" s="1">
        <f>prep_table!E17</f>
        <v>0</v>
      </c>
      <c r="F17" s="1"/>
      <c r="G17" s="1"/>
      <c r="H17" s="1">
        <f t="shared" si="0"/>
        <v>0</v>
      </c>
      <c r="I17" s="1"/>
      <c r="J17" s="1"/>
      <c r="K17" s="1"/>
      <c r="L17" s="1"/>
      <c r="M17" s="1" t="str">
        <f>Equal_Pooling_RevB!H30</f>
        <v/>
      </c>
    </row>
    <row r="18" spans="1:26" customFormat="1" x14ac:dyDescent="0.2"/>
    <row r="19" spans="1:26" customFormat="1" x14ac:dyDescent="0.2"/>
    <row r="20" spans="1:26" x14ac:dyDescent="0.2">
      <c r="A20"/>
      <c r="B20"/>
      <c r="C20"/>
      <c r="D20"/>
      <c r="E20"/>
      <c r="F20"/>
      <c r="G20"/>
      <c r="H20"/>
      <c r="I20"/>
      <c r="J20"/>
      <c r="K20"/>
      <c r="L20"/>
      <c r="M20"/>
      <c r="N20"/>
      <c r="O20"/>
      <c r="P20"/>
      <c r="Q20"/>
      <c r="R20"/>
      <c r="S20"/>
      <c r="T20"/>
      <c r="U20"/>
      <c r="V20"/>
      <c r="W20"/>
      <c r="X20"/>
      <c r="Y20"/>
      <c r="Z20"/>
    </row>
    <row r="21" spans="1:26" x14ac:dyDescent="0.2">
      <c r="A21"/>
      <c r="B21"/>
      <c r="C21"/>
      <c r="D21"/>
      <c r="E21"/>
      <c r="F21"/>
      <c r="G21"/>
      <c r="H21"/>
      <c r="I21"/>
      <c r="J21"/>
      <c r="K21"/>
      <c r="L21"/>
      <c r="M21"/>
      <c r="N21"/>
      <c r="O21"/>
      <c r="P21"/>
      <c r="Q21"/>
      <c r="R21"/>
      <c r="S21"/>
      <c r="T21"/>
      <c r="U21"/>
      <c r="V21"/>
      <c r="W21"/>
      <c r="X21"/>
      <c r="Y21"/>
      <c r="Z21"/>
    </row>
    <row r="22" spans="1:26" x14ac:dyDescent="0.2">
      <c r="A22"/>
      <c r="B22"/>
      <c r="C22"/>
      <c r="D22"/>
      <c r="E22"/>
      <c r="F22"/>
      <c r="G22"/>
      <c r="H22"/>
      <c r="I22"/>
      <c r="J22"/>
      <c r="K22"/>
      <c r="L22"/>
      <c r="M22"/>
      <c r="N22"/>
      <c r="O22"/>
      <c r="P22"/>
      <c r="Q22"/>
      <c r="R22"/>
      <c r="S22"/>
      <c r="T22"/>
      <c r="U22"/>
      <c r="V22"/>
      <c r="W22"/>
      <c r="X22"/>
      <c r="Y22"/>
      <c r="Z22"/>
    </row>
    <row r="23" spans="1:26" x14ac:dyDescent="0.2">
      <c r="A23"/>
      <c r="B23"/>
      <c r="C23"/>
      <c r="D23"/>
      <c r="E23"/>
      <c r="F23"/>
      <c r="G23"/>
      <c r="H23"/>
      <c r="I23"/>
      <c r="J23"/>
      <c r="K23"/>
      <c r="L23"/>
      <c r="M23"/>
      <c r="N23"/>
      <c r="O23"/>
      <c r="P23"/>
      <c r="Q23"/>
      <c r="R23"/>
      <c r="S23"/>
      <c r="T23"/>
      <c r="U23"/>
      <c r="V23"/>
      <c r="W23"/>
      <c r="X23"/>
      <c r="Y23"/>
      <c r="Z23"/>
    </row>
    <row r="24" spans="1:26" x14ac:dyDescent="0.2">
      <c r="A24"/>
      <c r="B24"/>
      <c r="C24"/>
      <c r="D24"/>
      <c r="E24"/>
      <c r="F24"/>
      <c r="G24"/>
      <c r="H24"/>
      <c r="I24"/>
      <c r="J24"/>
      <c r="K24"/>
      <c r="L24"/>
      <c r="M24"/>
      <c r="N24"/>
      <c r="O24"/>
      <c r="P24"/>
      <c r="Q24"/>
      <c r="R24"/>
      <c r="S24"/>
      <c r="T24"/>
      <c r="U24"/>
      <c r="V24"/>
      <c r="W24"/>
      <c r="X24"/>
      <c r="Y24"/>
      <c r="Z24"/>
    </row>
    <row r="25" spans="1:26" x14ac:dyDescent="0.2">
      <c r="A25"/>
      <c r="B25"/>
      <c r="C25"/>
      <c r="D25"/>
      <c r="E25"/>
      <c r="F25"/>
      <c r="G25"/>
      <c r="H25"/>
      <c r="I25"/>
      <c r="J25"/>
      <c r="K25"/>
      <c r="L25"/>
      <c r="M25"/>
      <c r="N25"/>
      <c r="O25"/>
      <c r="P25"/>
      <c r="Q25"/>
      <c r="R25"/>
      <c r="S25"/>
      <c r="T25"/>
      <c r="U25"/>
      <c r="V25"/>
      <c r="W25"/>
      <c r="X25"/>
      <c r="Y25"/>
      <c r="Z25"/>
    </row>
    <row r="26" spans="1:26" x14ac:dyDescent="0.2">
      <c r="A26"/>
      <c r="B26"/>
      <c r="C26"/>
      <c r="D26"/>
      <c r="E26"/>
      <c r="F26"/>
      <c r="G26"/>
      <c r="H26"/>
      <c r="I26"/>
      <c r="J26"/>
      <c r="K26"/>
      <c r="L26"/>
      <c r="M26"/>
      <c r="N26"/>
      <c r="O26"/>
      <c r="P26"/>
      <c r="Q26"/>
      <c r="R26"/>
      <c r="S26"/>
      <c r="T26"/>
      <c r="U26"/>
      <c r="V26"/>
      <c r="W26"/>
      <c r="X26"/>
      <c r="Y26"/>
      <c r="Z26"/>
    </row>
    <row r="27" spans="1:26" x14ac:dyDescent="0.2">
      <c r="A27"/>
      <c r="B27"/>
      <c r="C27"/>
      <c r="D27"/>
      <c r="E27"/>
      <c r="F27"/>
      <c r="G27"/>
      <c r="H27"/>
      <c r="I27"/>
      <c r="J27"/>
      <c r="K27"/>
      <c r="L27"/>
      <c r="M27"/>
      <c r="N27"/>
      <c r="O27"/>
      <c r="P27"/>
      <c r="Q27"/>
      <c r="R27"/>
      <c r="S27"/>
      <c r="T27"/>
      <c r="U27"/>
      <c r="V27"/>
      <c r="W27"/>
      <c r="X27"/>
      <c r="Y27"/>
      <c r="Z27"/>
    </row>
    <row r="28" spans="1:26" x14ac:dyDescent="0.2">
      <c r="A28"/>
      <c r="B28"/>
      <c r="C28"/>
      <c r="D28"/>
      <c r="E28"/>
      <c r="F28"/>
      <c r="G28"/>
      <c r="H28"/>
      <c r="I28"/>
      <c r="J28"/>
      <c r="K28"/>
      <c r="L28"/>
      <c r="M28"/>
      <c r="N28"/>
      <c r="O28"/>
      <c r="P28"/>
      <c r="Q28"/>
      <c r="R28"/>
      <c r="S28"/>
      <c r="T28"/>
      <c r="U28"/>
      <c r="V28"/>
      <c r="W28"/>
      <c r="X28"/>
      <c r="Y28"/>
      <c r="Z28"/>
    </row>
    <row r="29" spans="1:26" x14ac:dyDescent="0.2">
      <c r="A29"/>
      <c r="B29"/>
      <c r="C29"/>
      <c r="D29"/>
      <c r="E29"/>
      <c r="F29"/>
      <c r="G29"/>
      <c r="H29"/>
      <c r="I29"/>
      <c r="J29"/>
      <c r="K29"/>
      <c r="L29"/>
      <c r="M29"/>
      <c r="N29"/>
      <c r="O29"/>
      <c r="P29"/>
      <c r="Q29"/>
      <c r="R29"/>
      <c r="S29"/>
      <c r="T29"/>
      <c r="U29"/>
      <c r="V29"/>
      <c r="W29"/>
      <c r="X29"/>
      <c r="Y29"/>
      <c r="Z29"/>
    </row>
    <row r="30" spans="1:26" x14ac:dyDescent="0.2">
      <c r="A30"/>
      <c r="B30"/>
      <c r="C30"/>
      <c r="D30"/>
      <c r="E30"/>
      <c r="F30"/>
      <c r="G30"/>
      <c r="H30"/>
      <c r="I30"/>
      <c r="J30"/>
      <c r="K30"/>
      <c r="L30"/>
      <c r="M30"/>
      <c r="N30"/>
      <c r="O30"/>
      <c r="P30"/>
      <c r="Q30"/>
      <c r="R30"/>
      <c r="S30"/>
      <c r="T30"/>
      <c r="U30"/>
      <c r="V30"/>
      <c r="W30"/>
      <c r="X30"/>
      <c r="Y30"/>
      <c r="Z30"/>
    </row>
    <row r="31" spans="1:26" x14ac:dyDescent="0.2">
      <c r="A31"/>
      <c r="B31"/>
      <c r="C31"/>
      <c r="D31"/>
      <c r="E31"/>
      <c r="F31"/>
      <c r="G31"/>
      <c r="H31"/>
      <c r="I31"/>
      <c r="J31"/>
      <c r="K31"/>
      <c r="L31"/>
      <c r="M31"/>
      <c r="N31"/>
      <c r="O31"/>
      <c r="P31"/>
      <c r="Q31"/>
      <c r="R31"/>
      <c r="S31"/>
      <c r="T31"/>
      <c r="U31"/>
      <c r="V31"/>
      <c r="W31"/>
      <c r="X31"/>
      <c r="Y31"/>
      <c r="Z31"/>
    </row>
    <row r="32" spans="1:26" x14ac:dyDescent="0.2">
      <c r="A32"/>
      <c r="B32"/>
      <c r="C32"/>
      <c r="D32"/>
      <c r="E32"/>
      <c r="F32"/>
      <c r="G32"/>
      <c r="H32"/>
      <c r="I32"/>
      <c r="J32"/>
      <c r="K32"/>
      <c r="L32"/>
      <c r="M32"/>
      <c r="N32"/>
      <c r="O32"/>
      <c r="P32"/>
      <c r="Q32"/>
      <c r="R32"/>
      <c r="S32"/>
      <c r="T32"/>
      <c r="U32"/>
      <c r="V32"/>
      <c r="W32"/>
      <c r="X32"/>
      <c r="Y32"/>
      <c r="Z32"/>
    </row>
    <row r="33" spans="1:26" x14ac:dyDescent="0.2">
      <c r="A33"/>
      <c r="B33"/>
      <c r="C33"/>
      <c r="D33"/>
      <c r="E33"/>
      <c r="F33"/>
      <c r="G33"/>
      <c r="H33"/>
      <c r="I33"/>
      <c r="J33"/>
      <c r="K33"/>
      <c r="L33"/>
      <c r="M33"/>
      <c r="N33"/>
      <c r="O33"/>
      <c r="P33"/>
      <c r="Q33"/>
      <c r="R33"/>
      <c r="S33"/>
      <c r="T33"/>
      <c r="U33"/>
      <c r="V33"/>
      <c r="W33"/>
      <c r="X33"/>
      <c r="Y33"/>
      <c r="Z33"/>
    </row>
    <row r="34" spans="1:26" x14ac:dyDescent="0.2">
      <c r="A34"/>
      <c r="B34"/>
      <c r="C34"/>
      <c r="D34"/>
      <c r="E34"/>
      <c r="F34"/>
      <c r="G34"/>
      <c r="H34"/>
      <c r="I34"/>
      <c r="J34"/>
      <c r="K34"/>
      <c r="L34"/>
      <c r="M34"/>
      <c r="N34"/>
      <c r="O34"/>
      <c r="P34"/>
      <c r="Q34"/>
      <c r="R34"/>
      <c r="S34"/>
      <c r="T34"/>
      <c r="U34"/>
      <c r="V34"/>
      <c r="W34"/>
      <c r="X34"/>
      <c r="Y34"/>
      <c r="Z34"/>
    </row>
    <row r="35" spans="1:26" x14ac:dyDescent="0.2">
      <c r="A35"/>
      <c r="B35"/>
      <c r="C35"/>
      <c r="D35"/>
      <c r="E35"/>
      <c r="F35"/>
      <c r="G35"/>
      <c r="H35"/>
      <c r="I35"/>
      <c r="J35"/>
      <c r="K35"/>
      <c r="L35"/>
      <c r="M35"/>
      <c r="N35"/>
      <c r="O35"/>
      <c r="P35"/>
      <c r="Q35"/>
      <c r="R35"/>
      <c r="S35"/>
      <c r="T35"/>
      <c r="U35"/>
      <c r="V35"/>
      <c r="W35"/>
      <c r="X35"/>
      <c r="Y35"/>
      <c r="Z35"/>
    </row>
    <row r="36" spans="1:26" x14ac:dyDescent="0.2">
      <c r="A36"/>
      <c r="B36"/>
      <c r="C36"/>
      <c r="D36"/>
      <c r="E36"/>
      <c r="F36"/>
      <c r="G36"/>
      <c r="H36"/>
      <c r="I36"/>
      <c r="J36"/>
      <c r="K36"/>
      <c r="L36"/>
      <c r="M36"/>
      <c r="N36"/>
      <c r="O36"/>
      <c r="P36"/>
      <c r="Q36"/>
      <c r="R36"/>
      <c r="S36"/>
      <c r="T36"/>
      <c r="U36"/>
      <c r="V36"/>
      <c r="W36"/>
      <c r="X36"/>
      <c r="Y36"/>
      <c r="Z36"/>
    </row>
    <row r="37" spans="1:26" x14ac:dyDescent="0.2">
      <c r="A37"/>
      <c r="B37"/>
      <c r="C37"/>
      <c r="D37"/>
      <c r="E37"/>
      <c r="F37"/>
      <c r="G37"/>
      <c r="H37"/>
      <c r="I37"/>
      <c r="J37"/>
      <c r="K37"/>
      <c r="L37"/>
      <c r="M37"/>
      <c r="N37"/>
      <c r="O37"/>
      <c r="P37"/>
      <c r="Q37"/>
      <c r="R37"/>
      <c r="S37"/>
      <c r="T37"/>
      <c r="U37"/>
      <c r="V37"/>
      <c r="W37"/>
      <c r="X37"/>
      <c r="Y37"/>
      <c r="Z37"/>
    </row>
    <row r="38" spans="1:26" x14ac:dyDescent="0.2">
      <c r="A38"/>
      <c r="B38"/>
      <c r="C38"/>
      <c r="D38"/>
      <c r="E38"/>
      <c r="F38"/>
      <c r="G38"/>
      <c r="H38"/>
      <c r="I38"/>
      <c r="J38"/>
      <c r="K38"/>
      <c r="L38"/>
      <c r="M38"/>
      <c r="N38"/>
      <c r="O38"/>
      <c r="P38"/>
      <c r="Q38"/>
      <c r="R38"/>
      <c r="S38"/>
      <c r="T38"/>
      <c r="U38"/>
      <c r="V38"/>
      <c r="W38"/>
      <c r="X38"/>
      <c r="Y38"/>
      <c r="Z38"/>
    </row>
    <row r="39" spans="1:26" x14ac:dyDescent="0.2">
      <c r="A39"/>
      <c r="B39"/>
      <c r="C39"/>
      <c r="D39"/>
      <c r="E39"/>
      <c r="F39"/>
      <c r="G39"/>
      <c r="H39"/>
      <c r="I39"/>
      <c r="J39"/>
      <c r="K39"/>
      <c r="L39"/>
      <c r="M39"/>
      <c r="N39"/>
      <c r="O39"/>
      <c r="P39"/>
      <c r="Q39"/>
      <c r="R39"/>
      <c r="S39"/>
      <c r="T39"/>
      <c r="U39"/>
      <c r="V39"/>
      <c r="W39"/>
      <c r="X39"/>
      <c r="Y39"/>
      <c r="Z39"/>
    </row>
    <row r="40" spans="1:26" x14ac:dyDescent="0.2">
      <c r="A40"/>
      <c r="B40"/>
      <c r="C40"/>
      <c r="D40"/>
      <c r="E40"/>
      <c r="F40"/>
      <c r="G40"/>
      <c r="H40"/>
      <c r="I40"/>
      <c r="J40"/>
      <c r="K40"/>
      <c r="L40"/>
      <c r="M40"/>
      <c r="N40"/>
      <c r="O40"/>
      <c r="P40"/>
      <c r="Q40"/>
      <c r="R40"/>
      <c r="S40"/>
      <c r="T40"/>
      <c r="U40"/>
      <c r="V40"/>
      <c r="W40"/>
      <c r="X40"/>
      <c r="Y40"/>
      <c r="Z40"/>
    </row>
    <row r="41" spans="1:26" x14ac:dyDescent="0.2">
      <c r="A41"/>
      <c r="B41"/>
      <c r="C41"/>
      <c r="D41"/>
      <c r="E41"/>
      <c r="F41"/>
      <c r="G41"/>
      <c r="H41"/>
      <c r="I41"/>
      <c r="J41"/>
      <c r="K41"/>
      <c r="L41"/>
      <c r="M41"/>
      <c r="N41"/>
      <c r="O41"/>
      <c r="P41"/>
      <c r="Q41"/>
      <c r="R41"/>
      <c r="S41"/>
      <c r="T41"/>
      <c r="U41"/>
      <c r="V41"/>
      <c r="W41"/>
      <c r="X41"/>
      <c r="Y41"/>
      <c r="Z41"/>
    </row>
    <row r="42" spans="1:26" x14ac:dyDescent="0.2">
      <c r="A42"/>
      <c r="B42"/>
      <c r="C42"/>
      <c r="D42"/>
      <c r="E42"/>
      <c r="F42"/>
      <c r="G42"/>
      <c r="H42"/>
      <c r="I42"/>
      <c r="J42"/>
      <c r="K42"/>
      <c r="L42"/>
      <c r="M42"/>
      <c r="N42"/>
      <c r="O42"/>
      <c r="P42"/>
      <c r="Q42"/>
      <c r="R42"/>
      <c r="S42"/>
      <c r="T42"/>
      <c r="U42"/>
      <c r="V42"/>
      <c r="W42"/>
      <c r="X42"/>
      <c r="Y42"/>
      <c r="Z42"/>
    </row>
    <row r="43" spans="1:26" x14ac:dyDescent="0.2">
      <c r="A43"/>
      <c r="B43"/>
      <c r="C43"/>
      <c r="D43"/>
      <c r="E43"/>
      <c r="F43"/>
      <c r="G43"/>
      <c r="H43"/>
      <c r="I43"/>
      <c r="J43"/>
      <c r="K43"/>
      <c r="L43"/>
      <c r="M43"/>
      <c r="N43"/>
      <c r="O43"/>
      <c r="P43"/>
      <c r="Q43"/>
      <c r="R43"/>
      <c r="S43"/>
      <c r="T43"/>
      <c r="U43"/>
      <c r="V43"/>
      <c r="W43"/>
      <c r="X43"/>
      <c r="Y43"/>
      <c r="Z43"/>
    </row>
    <row r="44" spans="1:26" x14ac:dyDescent="0.2">
      <c r="A44"/>
      <c r="B44"/>
      <c r="C44"/>
      <c r="D44"/>
      <c r="E44"/>
      <c r="F44"/>
      <c r="G44"/>
      <c r="H44"/>
      <c r="I44"/>
      <c r="J44"/>
      <c r="K44"/>
      <c r="L44"/>
      <c r="M44"/>
      <c r="N44"/>
      <c r="O44"/>
      <c r="P44"/>
      <c r="Q44"/>
      <c r="R44"/>
      <c r="S44"/>
      <c r="T44"/>
      <c r="U44"/>
      <c r="V44"/>
      <c r="W44"/>
      <c r="X44"/>
      <c r="Y44"/>
      <c r="Z44"/>
    </row>
    <row r="45" spans="1:26" x14ac:dyDescent="0.2">
      <c r="A45"/>
      <c r="B45"/>
      <c r="C45"/>
      <c r="D45"/>
      <c r="E45"/>
      <c r="F45"/>
      <c r="G45"/>
      <c r="H45"/>
      <c r="I45"/>
      <c r="J45"/>
      <c r="K45"/>
      <c r="L45"/>
      <c r="M45"/>
      <c r="N45"/>
      <c r="O45"/>
      <c r="P45"/>
      <c r="Q45"/>
      <c r="R45"/>
      <c r="S45"/>
      <c r="T45"/>
      <c r="U45"/>
      <c r="V45"/>
      <c r="W45"/>
      <c r="X45"/>
      <c r="Y45"/>
      <c r="Z45"/>
    </row>
    <row r="46" spans="1:26" x14ac:dyDescent="0.2">
      <c r="A46"/>
      <c r="B46"/>
      <c r="C46"/>
      <c r="D46"/>
      <c r="E46"/>
      <c r="F46"/>
      <c r="G46"/>
      <c r="H46"/>
      <c r="I46"/>
      <c r="J46"/>
      <c r="K46"/>
      <c r="L46"/>
      <c r="M46"/>
      <c r="N46"/>
      <c r="O46"/>
      <c r="P46"/>
      <c r="Q46"/>
      <c r="R46"/>
      <c r="S46"/>
      <c r="T46"/>
      <c r="U46"/>
      <c r="V46"/>
      <c r="W46"/>
      <c r="X46"/>
      <c r="Y46"/>
      <c r="Z46"/>
    </row>
    <row r="47" spans="1:26" x14ac:dyDescent="0.2">
      <c r="A47"/>
      <c r="B47"/>
      <c r="C47"/>
      <c r="D47"/>
      <c r="E47"/>
      <c r="F47"/>
      <c r="G47"/>
      <c r="H47"/>
      <c r="I47"/>
      <c r="J47"/>
      <c r="K47"/>
      <c r="L47"/>
      <c r="M47"/>
      <c r="N47"/>
      <c r="O47"/>
      <c r="P47"/>
      <c r="Q47"/>
      <c r="R47"/>
      <c r="S47"/>
      <c r="T47"/>
      <c r="U47"/>
      <c r="V47"/>
      <c r="W47"/>
      <c r="X47"/>
      <c r="Y47"/>
      <c r="Z47"/>
    </row>
    <row r="48" spans="1:26" x14ac:dyDescent="0.2">
      <c r="A48"/>
      <c r="B48"/>
      <c r="C48"/>
      <c r="D48"/>
      <c r="E48"/>
      <c r="F48"/>
      <c r="G48"/>
      <c r="H48"/>
      <c r="I48"/>
      <c r="J48"/>
      <c r="K48"/>
      <c r="L48"/>
      <c r="M48"/>
      <c r="N48"/>
      <c r="O48"/>
      <c r="P48"/>
      <c r="Q48"/>
      <c r="R48"/>
      <c r="S48"/>
      <c r="T48"/>
      <c r="U48"/>
      <c r="V48"/>
      <c r="W48"/>
      <c r="X48"/>
      <c r="Y48"/>
      <c r="Z48"/>
    </row>
    <row r="49" spans="1:26" x14ac:dyDescent="0.2">
      <c r="A49"/>
      <c r="B49"/>
      <c r="C49"/>
      <c r="D49"/>
      <c r="E49"/>
      <c r="F49"/>
      <c r="G49"/>
      <c r="H49"/>
      <c r="I49"/>
      <c r="J49"/>
      <c r="K49"/>
      <c r="L49"/>
      <c r="M49"/>
      <c r="N49"/>
      <c r="O49"/>
      <c r="P49"/>
      <c r="Q49"/>
      <c r="R49"/>
      <c r="S49"/>
      <c r="T49"/>
      <c r="U49"/>
      <c r="V49"/>
      <c r="W49"/>
      <c r="X49"/>
      <c r="Y49"/>
      <c r="Z49"/>
    </row>
    <row r="50" spans="1:26" x14ac:dyDescent="0.2">
      <c r="A50"/>
      <c r="B50"/>
      <c r="C50"/>
      <c r="D50"/>
      <c r="E50"/>
      <c r="F50"/>
      <c r="G50"/>
      <c r="H50"/>
      <c r="I50"/>
      <c r="J50"/>
      <c r="K50"/>
      <c r="L50"/>
      <c r="M50"/>
      <c r="N50"/>
      <c r="O50"/>
      <c r="P50"/>
      <c r="Q50"/>
      <c r="R50"/>
      <c r="S50"/>
      <c r="T50"/>
      <c r="U50"/>
      <c r="V50"/>
      <c r="W50"/>
      <c r="X50"/>
      <c r="Y50"/>
      <c r="Z50"/>
    </row>
    <row r="51" spans="1:26" x14ac:dyDescent="0.2">
      <c r="A51"/>
      <c r="B51"/>
      <c r="C51"/>
      <c r="D51"/>
      <c r="E51"/>
      <c r="F51"/>
      <c r="G51"/>
      <c r="H51"/>
      <c r="I51"/>
      <c r="J51"/>
      <c r="K51"/>
      <c r="L51"/>
      <c r="M51"/>
      <c r="N51"/>
      <c r="O51"/>
      <c r="P51"/>
      <c r="Q51"/>
      <c r="R51"/>
      <c r="S51"/>
      <c r="T51"/>
      <c r="U51"/>
      <c r="V51"/>
      <c r="W51"/>
      <c r="X51"/>
      <c r="Y51"/>
      <c r="Z51"/>
    </row>
    <row r="52" spans="1:26" x14ac:dyDescent="0.2">
      <c r="A52"/>
      <c r="B52"/>
      <c r="C52"/>
      <c r="D52"/>
      <c r="E52"/>
      <c r="F52"/>
      <c r="G52"/>
      <c r="H52"/>
      <c r="I52"/>
      <c r="J52"/>
      <c r="K52"/>
      <c r="L52"/>
      <c r="M52"/>
      <c r="N52"/>
      <c r="O52"/>
      <c r="P52"/>
      <c r="Q52"/>
      <c r="R52"/>
      <c r="S52"/>
      <c r="T52"/>
      <c r="U52"/>
      <c r="V52"/>
      <c r="W52"/>
      <c r="X52"/>
      <c r="Y52"/>
      <c r="Z52"/>
    </row>
    <row r="53" spans="1:26" x14ac:dyDescent="0.2">
      <c r="A53"/>
      <c r="B53"/>
      <c r="C53"/>
      <c r="D53"/>
      <c r="E53"/>
      <c r="F53"/>
      <c r="G53"/>
      <c r="H53"/>
      <c r="I53"/>
      <c r="J53"/>
      <c r="K53"/>
      <c r="L53"/>
      <c r="M53"/>
      <c r="N53"/>
      <c r="O53"/>
      <c r="P53"/>
      <c r="Q53"/>
      <c r="R53"/>
      <c r="S53"/>
      <c r="T53"/>
      <c r="U53"/>
      <c r="V53"/>
      <c r="W53"/>
      <c r="X53"/>
      <c r="Y53"/>
      <c r="Z53"/>
    </row>
    <row r="54" spans="1:26" x14ac:dyDescent="0.2">
      <c r="A54"/>
      <c r="B54"/>
      <c r="C54"/>
      <c r="D54"/>
      <c r="E54"/>
      <c r="F54"/>
      <c r="G54"/>
      <c r="H54"/>
      <c r="I54"/>
      <c r="J54"/>
      <c r="K54"/>
      <c r="L54"/>
      <c r="M54"/>
      <c r="N54"/>
      <c r="O54"/>
      <c r="P54"/>
      <c r="Q54"/>
      <c r="R54"/>
      <c r="S54"/>
      <c r="T54"/>
      <c r="U54"/>
      <c r="V54"/>
      <c r="W54"/>
      <c r="X54"/>
      <c r="Y54"/>
      <c r="Z54"/>
    </row>
    <row r="55" spans="1:26" x14ac:dyDescent="0.2">
      <c r="A55"/>
      <c r="B55"/>
      <c r="C55"/>
      <c r="D55"/>
      <c r="E55"/>
      <c r="F55"/>
      <c r="G55"/>
      <c r="H55"/>
      <c r="I55"/>
      <c r="J55"/>
      <c r="K55"/>
      <c r="L55"/>
      <c r="M55"/>
      <c r="N55"/>
      <c r="O55"/>
      <c r="P55"/>
      <c r="Q55"/>
      <c r="R55"/>
      <c r="S55"/>
      <c r="T55"/>
      <c r="U55"/>
      <c r="V55"/>
      <c r="W55"/>
      <c r="X55"/>
      <c r="Y55"/>
      <c r="Z55"/>
    </row>
    <row r="56" spans="1:26" x14ac:dyDescent="0.2">
      <c r="A56"/>
      <c r="B56"/>
      <c r="C56"/>
      <c r="D56"/>
      <c r="E56"/>
      <c r="F56"/>
      <c r="G56"/>
      <c r="H56"/>
      <c r="I56"/>
      <c r="J56"/>
      <c r="K56"/>
      <c r="L56"/>
      <c r="M56"/>
      <c r="N56"/>
      <c r="O56"/>
      <c r="P56"/>
      <c r="Q56"/>
      <c r="R56"/>
      <c r="S56"/>
      <c r="T56"/>
      <c r="U56"/>
      <c r="V56"/>
      <c r="W56"/>
      <c r="X56"/>
      <c r="Y56"/>
      <c r="Z56"/>
    </row>
    <row r="57" spans="1:26" x14ac:dyDescent="0.2">
      <c r="A57"/>
      <c r="B57"/>
      <c r="C57"/>
      <c r="D57"/>
      <c r="E57"/>
      <c r="F57"/>
      <c r="G57"/>
      <c r="H57"/>
      <c r="I57"/>
      <c r="J57"/>
      <c r="K57"/>
      <c r="L57"/>
      <c r="M57"/>
      <c r="N57"/>
      <c r="O57"/>
      <c r="P57"/>
      <c r="Q57"/>
      <c r="R57"/>
      <c r="S57"/>
      <c r="T57"/>
      <c r="U57"/>
      <c r="V57"/>
      <c r="W57"/>
      <c r="X57"/>
      <c r="Y57"/>
      <c r="Z57"/>
    </row>
    <row r="58" spans="1:26" x14ac:dyDescent="0.2">
      <c r="A58"/>
      <c r="B58"/>
      <c r="C58"/>
      <c r="D58"/>
      <c r="E58"/>
      <c r="F58"/>
      <c r="G58"/>
      <c r="H58"/>
      <c r="I58"/>
      <c r="J58"/>
      <c r="K58"/>
      <c r="L58"/>
      <c r="M58"/>
      <c r="N58"/>
      <c r="O58"/>
      <c r="P58"/>
      <c r="Q58"/>
      <c r="R58"/>
      <c r="S58"/>
      <c r="T58"/>
      <c r="U58"/>
      <c r="V58"/>
      <c r="W58"/>
      <c r="X58"/>
      <c r="Y58"/>
      <c r="Z58"/>
    </row>
    <row r="59" spans="1:26" x14ac:dyDescent="0.2">
      <c r="A59"/>
      <c r="B59"/>
      <c r="C59"/>
      <c r="D59"/>
      <c r="E59"/>
      <c r="F59"/>
      <c r="G59"/>
      <c r="H59"/>
      <c r="I59"/>
      <c r="J59"/>
      <c r="K59"/>
      <c r="L59"/>
      <c r="M59"/>
      <c r="N59"/>
      <c r="O59"/>
      <c r="P59"/>
      <c r="Q59"/>
      <c r="R59"/>
      <c r="S59"/>
      <c r="T59"/>
      <c r="U59"/>
      <c r="V59"/>
      <c r="W59"/>
      <c r="X59"/>
      <c r="Y59"/>
      <c r="Z59"/>
    </row>
    <row r="60" spans="1:26" x14ac:dyDescent="0.2">
      <c r="A60"/>
      <c r="B60"/>
      <c r="C60"/>
      <c r="D60"/>
      <c r="E60"/>
      <c r="F60"/>
      <c r="G60"/>
      <c r="H60"/>
      <c r="I60"/>
      <c r="J60"/>
      <c r="K60"/>
      <c r="L60"/>
      <c r="M60"/>
      <c r="N60"/>
      <c r="O60"/>
      <c r="P60"/>
      <c r="Q60"/>
      <c r="R60"/>
      <c r="S60"/>
      <c r="T60"/>
      <c r="U60"/>
      <c r="V60"/>
      <c r="W60"/>
      <c r="X60"/>
      <c r="Y60"/>
      <c r="Z60"/>
    </row>
    <row r="61" spans="1:26" x14ac:dyDescent="0.2">
      <c r="A61"/>
      <c r="B61"/>
      <c r="C61"/>
      <c r="D61"/>
      <c r="E61"/>
      <c r="F61"/>
      <c r="G61"/>
      <c r="H61"/>
      <c r="I61"/>
      <c r="J61"/>
      <c r="K61"/>
      <c r="L61"/>
      <c r="M61"/>
      <c r="N61"/>
      <c r="O61"/>
      <c r="P61"/>
      <c r="Q61"/>
      <c r="R61"/>
      <c r="S61"/>
      <c r="T61"/>
      <c r="U61"/>
      <c r="V61"/>
      <c r="W61"/>
      <c r="X61"/>
      <c r="Y61"/>
      <c r="Z61"/>
    </row>
    <row r="62" spans="1:26" x14ac:dyDescent="0.2">
      <c r="A62"/>
      <c r="B62"/>
      <c r="C62"/>
      <c r="D62"/>
      <c r="E62"/>
      <c r="F62"/>
      <c r="G62"/>
      <c r="H62"/>
      <c r="I62"/>
      <c r="J62"/>
      <c r="K62"/>
      <c r="L62"/>
      <c r="M62"/>
      <c r="N62"/>
      <c r="O62"/>
      <c r="P62"/>
      <c r="Q62"/>
      <c r="R62"/>
      <c r="S62"/>
      <c r="T62"/>
      <c r="U62"/>
      <c r="V62"/>
      <c r="W62"/>
      <c r="X62"/>
      <c r="Y62"/>
      <c r="Z62"/>
    </row>
    <row r="63" spans="1:26" x14ac:dyDescent="0.2">
      <c r="A63"/>
      <c r="B63"/>
      <c r="C63"/>
      <c r="D63"/>
      <c r="E63"/>
      <c r="F63"/>
      <c r="G63"/>
      <c r="H63"/>
      <c r="I63"/>
      <c r="J63"/>
      <c r="K63"/>
      <c r="L63"/>
      <c r="M63"/>
      <c r="N63"/>
      <c r="O63"/>
      <c r="P63"/>
      <c r="Q63"/>
      <c r="R63"/>
      <c r="S63"/>
      <c r="T63"/>
      <c r="U63"/>
      <c r="V63"/>
      <c r="W63"/>
      <c r="X63"/>
      <c r="Y63"/>
      <c r="Z63"/>
    </row>
    <row r="64" spans="1:26" x14ac:dyDescent="0.2">
      <c r="A64"/>
      <c r="B64"/>
      <c r="C64"/>
      <c r="D64"/>
      <c r="E64"/>
      <c r="F64"/>
      <c r="G64"/>
      <c r="H64"/>
      <c r="I64"/>
      <c r="J64"/>
      <c r="K64"/>
      <c r="L64"/>
      <c r="M64"/>
      <c r="N64"/>
      <c r="O64"/>
      <c r="P64"/>
      <c r="Q64"/>
      <c r="R64"/>
      <c r="S64"/>
      <c r="T64"/>
      <c r="U64"/>
      <c r="V64"/>
      <c r="W64"/>
      <c r="X64"/>
      <c r="Y64"/>
      <c r="Z64"/>
    </row>
    <row r="65" spans="1:26" x14ac:dyDescent="0.2">
      <c r="A65"/>
      <c r="B65"/>
      <c r="C65"/>
      <c r="D65"/>
      <c r="E65"/>
      <c r="F65"/>
      <c r="G65"/>
      <c r="H65"/>
      <c r="I65"/>
      <c r="J65"/>
      <c r="K65"/>
      <c r="L65"/>
      <c r="M65"/>
      <c r="N65"/>
      <c r="O65"/>
      <c r="P65"/>
      <c r="Q65"/>
      <c r="R65"/>
      <c r="S65"/>
      <c r="T65"/>
      <c r="U65"/>
      <c r="V65"/>
      <c r="W65"/>
      <c r="X65"/>
      <c r="Y65"/>
      <c r="Z65"/>
    </row>
    <row r="66" spans="1:26" x14ac:dyDescent="0.2">
      <c r="A66"/>
      <c r="B66"/>
      <c r="C66"/>
      <c r="D66"/>
      <c r="E66"/>
      <c r="F66"/>
      <c r="G66"/>
      <c r="H66"/>
      <c r="I66"/>
      <c r="J66"/>
      <c r="K66"/>
      <c r="L66"/>
      <c r="M66"/>
      <c r="N66"/>
      <c r="O66"/>
      <c r="P66"/>
      <c r="Q66"/>
      <c r="R66"/>
      <c r="S66"/>
      <c r="T66"/>
      <c r="U66"/>
      <c r="V66"/>
      <c r="W66"/>
      <c r="X66"/>
      <c r="Y66"/>
      <c r="Z66"/>
    </row>
    <row r="67" spans="1:26" x14ac:dyDescent="0.2">
      <c r="A67"/>
      <c r="B67"/>
      <c r="C67"/>
      <c r="D67"/>
      <c r="E67"/>
      <c r="F67"/>
      <c r="G67"/>
      <c r="H67"/>
      <c r="I67"/>
      <c r="J67"/>
      <c r="K67"/>
      <c r="L67"/>
      <c r="M67"/>
      <c r="N67"/>
      <c r="O67"/>
      <c r="P67"/>
      <c r="Q67"/>
      <c r="R67"/>
      <c r="S67"/>
      <c r="T67"/>
      <c r="U67"/>
      <c r="V67"/>
      <c r="W67"/>
      <c r="X67"/>
      <c r="Y67"/>
      <c r="Z67"/>
    </row>
    <row r="68" spans="1:26" x14ac:dyDescent="0.2">
      <c r="A68"/>
      <c r="B68"/>
      <c r="C68"/>
      <c r="D68"/>
      <c r="E68"/>
      <c r="F68"/>
      <c r="G68"/>
      <c r="H68"/>
      <c r="I68"/>
      <c r="J68"/>
      <c r="K68"/>
      <c r="L68"/>
      <c r="M68"/>
      <c r="N68"/>
      <c r="O68"/>
      <c r="P68"/>
      <c r="Q68"/>
      <c r="R68"/>
      <c r="S68"/>
      <c r="T68"/>
      <c r="U68"/>
      <c r="V68"/>
      <c r="W68"/>
      <c r="X68"/>
      <c r="Y68"/>
      <c r="Z68"/>
    </row>
    <row r="69" spans="1:26" x14ac:dyDescent="0.2">
      <c r="A69"/>
      <c r="B69"/>
      <c r="C69"/>
      <c r="D69"/>
      <c r="E69"/>
      <c r="F69"/>
      <c r="G69"/>
      <c r="H69"/>
      <c r="I69"/>
      <c r="J69"/>
      <c r="K69"/>
      <c r="L69"/>
      <c r="M69"/>
      <c r="N69"/>
      <c r="O69"/>
      <c r="P69"/>
      <c r="Q69"/>
      <c r="R69"/>
      <c r="S69"/>
      <c r="T69"/>
      <c r="U69"/>
      <c r="V69"/>
      <c r="W69"/>
      <c r="X69"/>
      <c r="Y69"/>
      <c r="Z69"/>
    </row>
    <row r="70" spans="1:26" x14ac:dyDescent="0.2">
      <c r="A70"/>
      <c r="B70"/>
      <c r="C70"/>
      <c r="D70"/>
      <c r="E70"/>
      <c r="F70"/>
      <c r="G70"/>
      <c r="H70"/>
      <c r="I70"/>
      <c r="J70"/>
      <c r="K70"/>
      <c r="L70"/>
      <c r="M70"/>
      <c r="N70"/>
      <c r="O70"/>
      <c r="P70"/>
      <c r="Q70"/>
      <c r="R70"/>
      <c r="S70"/>
      <c r="T70"/>
      <c r="U70"/>
      <c r="V70"/>
      <c r="W70"/>
      <c r="X70"/>
      <c r="Y70"/>
      <c r="Z70"/>
    </row>
    <row r="71" spans="1:26" x14ac:dyDescent="0.2">
      <c r="A71"/>
      <c r="B71"/>
      <c r="C71"/>
      <c r="D71"/>
      <c r="E71"/>
      <c r="F71"/>
      <c r="G71"/>
      <c r="H71"/>
      <c r="I71"/>
      <c r="J71"/>
      <c r="K71"/>
      <c r="L71"/>
      <c r="M71"/>
      <c r="N71"/>
      <c r="O71"/>
      <c r="P71"/>
      <c r="Q71"/>
      <c r="R71"/>
      <c r="S71"/>
      <c r="T71"/>
      <c r="U71"/>
      <c r="V71"/>
      <c r="W71"/>
      <c r="X71"/>
      <c r="Y71"/>
      <c r="Z71"/>
    </row>
    <row r="72" spans="1:26" x14ac:dyDescent="0.2">
      <c r="A72"/>
      <c r="B72"/>
      <c r="C72"/>
      <c r="D72"/>
      <c r="E72"/>
      <c r="F72"/>
      <c r="G72"/>
      <c r="H72"/>
      <c r="I72"/>
      <c r="J72"/>
      <c r="K72"/>
      <c r="L72"/>
      <c r="M72"/>
      <c r="N72"/>
      <c r="O72"/>
      <c r="P72"/>
      <c r="Q72"/>
      <c r="R72"/>
      <c r="S72"/>
      <c r="T72"/>
      <c r="U72"/>
      <c r="V72"/>
      <c r="W72"/>
      <c r="X72"/>
      <c r="Y72"/>
      <c r="Z72"/>
    </row>
    <row r="73" spans="1:26" x14ac:dyDescent="0.2">
      <c r="A73"/>
      <c r="B73"/>
      <c r="C73"/>
      <c r="D73"/>
      <c r="E73"/>
      <c r="F73"/>
      <c r="G73"/>
      <c r="H73"/>
      <c r="I73"/>
      <c r="J73"/>
      <c r="K73"/>
      <c r="L73"/>
      <c r="M73"/>
      <c r="N73"/>
      <c r="O73"/>
      <c r="P73"/>
      <c r="Q73"/>
      <c r="R73"/>
      <c r="S73"/>
      <c r="T73"/>
      <c r="U73"/>
      <c r="V73"/>
      <c r="W73"/>
      <c r="X73"/>
      <c r="Y73"/>
      <c r="Z73"/>
    </row>
    <row r="74" spans="1:26" x14ac:dyDescent="0.2">
      <c r="A74"/>
      <c r="B74"/>
      <c r="C74"/>
      <c r="D74"/>
      <c r="E74"/>
      <c r="F74"/>
      <c r="G74"/>
      <c r="H74"/>
      <c r="I74"/>
      <c r="J74"/>
      <c r="K74"/>
      <c r="L74"/>
      <c r="M74"/>
      <c r="N74"/>
      <c r="O74"/>
      <c r="P74"/>
      <c r="Q74"/>
      <c r="R74"/>
      <c r="S74"/>
      <c r="T74"/>
      <c r="U74"/>
      <c r="V74"/>
      <c r="W74"/>
      <c r="X74"/>
      <c r="Y74"/>
      <c r="Z74"/>
    </row>
    <row r="75" spans="1:26" x14ac:dyDescent="0.2">
      <c r="A75"/>
      <c r="B75"/>
      <c r="C75"/>
      <c r="D75"/>
      <c r="E75"/>
      <c r="F75"/>
      <c r="G75"/>
      <c r="H75"/>
      <c r="I75"/>
      <c r="J75"/>
      <c r="K75"/>
      <c r="L75"/>
      <c r="M75"/>
      <c r="N75"/>
      <c r="O75"/>
      <c r="P75"/>
      <c r="Q75"/>
      <c r="R75"/>
      <c r="S75"/>
      <c r="T75"/>
      <c r="U75"/>
      <c r="V75"/>
      <c r="W75"/>
      <c r="X75"/>
      <c r="Y75"/>
      <c r="Z75"/>
    </row>
    <row r="76" spans="1:26" x14ac:dyDescent="0.2">
      <c r="A76"/>
      <c r="B76"/>
      <c r="C76"/>
      <c r="D76"/>
      <c r="E76"/>
      <c r="F76"/>
      <c r="G76"/>
      <c r="H76"/>
      <c r="I76"/>
      <c r="J76"/>
      <c r="K76"/>
      <c r="L76"/>
      <c r="M76"/>
      <c r="N76"/>
      <c r="O76"/>
      <c r="P76"/>
      <c r="Q76"/>
      <c r="R76"/>
      <c r="S76"/>
      <c r="T76"/>
      <c r="U76"/>
      <c r="V76"/>
      <c r="W76"/>
      <c r="X76"/>
      <c r="Y76"/>
      <c r="Z76"/>
    </row>
    <row r="77" spans="1:26" x14ac:dyDescent="0.2">
      <c r="A77"/>
      <c r="B77"/>
      <c r="C77"/>
      <c r="D77"/>
      <c r="E77"/>
      <c r="F77"/>
      <c r="G77"/>
      <c r="H77"/>
      <c r="I77"/>
      <c r="J77"/>
      <c r="K77"/>
      <c r="L77"/>
      <c r="M77"/>
      <c r="N77"/>
      <c r="O77"/>
      <c r="P77"/>
      <c r="Q77"/>
      <c r="R77"/>
      <c r="S77"/>
      <c r="T77"/>
      <c r="U77"/>
      <c r="V77"/>
      <c r="W77"/>
      <c r="X77"/>
      <c r="Y77"/>
      <c r="Z77"/>
    </row>
    <row r="78" spans="1:26" x14ac:dyDescent="0.2">
      <c r="A78"/>
      <c r="B78"/>
      <c r="C78"/>
      <c r="D78"/>
      <c r="E78"/>
      <c r="F78"/>
      <c r="G78"/>
      <c r="H78"/>
      <c r="I78"/>
      <c r="J78"/>
      <c r="K78"/>
      <c r="L78"/>
      <c r="M78"/>
      <c r="N78"/>
      <c r="O78"/>
      <c r="P78"/>
      <c r="Q78"/>
      <c r="R78"/>
      <c r="S78"/>
      <c r="T78"/>
      <c r="U78"/>
      <c r="V78"/>
      <c r="W78"/>
      <c r="X78"/>
      <c r="Y78"/>
      <c r="Z78"/>
    </row>
    <row r="79" spans="1:26" x14ac:dyDescent="0.2">
      <c r="A79"/>
      <c r="B79"/>
      <c r="C79"/>
      <c r="D79"/>
      <c r="E79"/>
      <c r="F79"/>
      <c r="G79"/>
      <c r="H79"/>
      <c r="I79"/>
      <c r="J79"/>
      <c r="K79"/>
      <c r="L79"/>
      <c r="M79"/>
      <c r="N79"/>
      <c r="O79"/>
      <c r="P79"/>
      <c r="Q79"/>
      <c r="R79"/>
      <c r="S79"/>
      <c r="T79"/>
      <c r="U79"/>
      <c r="V79"/>
      <c r="W79"/>
      <c r="X79"/>
      <c r="Y79"/>
      <c r="Z79"/>
    </row>
    <row r="80" spans="1:26" x14ac:dyDescent="0.2">
      <c r="A80"/>
      <c r="B80"/>
      <c r="C80"/>
      <c r="D80"/>
      <c r="E80"/>
      <c r="F80"/>
      <c r="G80"/>
      <c r="H80"/>
      <c r="I80"/>
      <c r="J80"/>
      <c r="K80"/>
      <c r="L80"/>
      <c r="M80"/>
      <c r="N80"/>
      <c r="O80"/>
      <c r="P80"/>
      <c r="Q80"/>
      <c r="R80"/>
      <c r="S80"/>
      <c r="T80"/>
      <c r="U80"/>
      <c r="V80"/>
      <c r="W80"/>
      <c r="X80"/>
      <c r="Y80"/>
      <c r="Z80"/>
    </row>
    <row r="81" spans="1:27" x14ac:dyDescent="0.2">
      <c r="A81"/>
      <c r="B81"/>
      <c r="C81"/>
      <c r="D81"/>
      <c r="E81"/>
      <c r="F81"/>
      <c r="G81"/>
      <c r="H81"/>
      <c r="I81"/>
      <c r="J81"/>
      <c r="K81"/>
      <c r="L81"/>
      <c r="M81"/>
      <c r="N81"/>
      <c r="O81"/>
      <c r="P81"/>
      <c r="Q81"/>
      <c r="R81"/>
      <c r="S81"/>
      <c r="T81"/>
      <c r="U81"/>
      <c r="V81"/>
      <c r="W81"/>
      <c r="X81"/>
      <c r="Y81"/>
      <c r="Z81"/>
    </row>
    <row r="82" spans="1:27" x14ac:dyDescent="0.2">
      <c r="A82"/>
      <c r="B82"/>
      <c r="C82"/>
      <c r="D82"/>
      <c r="E82"/>
      <c r="F82"/>
      <c r="G82"/>
      <c r="H82"/>
      <c r="I82"/>
      <c r="J82"/>
      <c r="K82"/>
      <c r="L82"/>
      <c r="M82"/>
      <c r="N82"/>
      <c r="O82"/>
      <c r="P82"/>
      <c r="Q82"/>
      <c r="R82"/>
      <c r="S82"/>
      <c r="T82"/>
      <c r="U82"/>
      <c r="V82"/>
      <c r="W82"/>
      <c r="X82"/>
      <c r="Y82"/>
      <c r="Z82"/>
    </row>
    <row r="83" spans="1:27" x14ac:dyDescent="0.2">
      <c r="A83"/>
      <c r="B83"/>
      <c r="C83"/>
      <c r="D83"/>
      <c r="E83"/>
      <c r="F83"/>
      <c r="G83"/>
      <c r="H83"/>
      <c r="I83"/>
      <c r="J83"/>
      <c r="K83"/>
      <c r="L83"/>
      <c r="M83"/>
      <c r="N83"/>
      <c r="O83"/>
      <c r="P83"/>
      <c r="Q83"/>
      <c r="R83"/>
      <c r="S83"/>
      <c r="T83"/>
      <c r="U83"/>
      <c r="V83"/>
      <c r="W83"/>
      <c r="X83"/>
      <c r="Y83"/>
      <c r="Z83"/>
    </row>
    <row r="84" spans="1:27" x14ac:dyDescent="0.2">
      <c r="A84"/>
      <c r="B84"/>
      <c r="C84"/>
      <c r="D84"/>
      <c r="E84"/>
      <c r="F84"/>
      <c r="G84"/>
      <c r="H84"/>
      <c r="I84"/>
      <c r="J84"/>
      <c r="K84"/>
      <c r="L84"/>
      <c r="M84"/>
      <c r="N84"/>
      <c r="O84"/>
      <c r="P84"/>
      <c r="Q84"/>
      <c r="R84"/>
      <c r="S84"/>
      <c r="T84"/>
      <c r="U84"/>
      <c r="V84"/>
      <c r="W84"/>
      <c r="X84"/>
      <c r="Y84"/>
      <c r="Z84"/>
    </row>
    <row r="85" spans="1:27" x14ac:dyDescent="0.2">
      <c r="A85"/>
      <c r="B85"/>
      <c r="C85"/>
      <c r="D85"/>
      <c r="E85"/>
      <c r="F85"/>
      <c r="G85"/>
      <c r="H85"/>
      <c r="I85"/>
      <c r="J85"/>
      <c r="K85"/>
      <c r="L85"/>
      <c r="M85"/>
      <c r="N85"/>
      <c r="O85"/>
      <c r="P85"/>
      <c r="Q85"/>
      <c r="R85"/>
      <c r="S85"/>
      <c r="T85"/>
      <c r="U85"/>
      <c r="V85"/>
      <c r="W85"/>
      <c r="X85"/>
      <c r="Y85"/>
      <c r="Z85"/>
    </row>
    <row r="86" spans="1:27" x14ac:dyDescent="0.2">
      <c r="A86"/>
      <c r="B86"/>
      <c r="C86"/>
      <c r="D86"/>
      <c r="E86"/>
      <c r="F86"/>
      <c r="G86"/>
      <c r="H86"/>
      <c r="I86"/>
      <c r="J86"/>
      <c r="K86"/>
      <c r="L86"/>
      <c r="M86"/>
      <c r="N86"/>
      <c r="O86"/>
      <c r="P86"/>
      <c r="Q86"/>
      <c r="R86"/>
      <c r="S86"/>
      <c r="T86"/>
      <c r="U86"/>
      <c r="V86"/>
      <c r="W86"/>
      <c r="X86"/>
      <c r="Y86"/>
      <c r="Z86"/>
    </row>
    <row r="87" spans="1:27" x14ac:dyDescent="0.2">
      <c r="A87"/>
      <c r="B87"/>
      <c r="C87"/>
      <c r="D87"/>
      <c r="E87"/>
      <c r="F87"/>
      <c r="G87"/>
      <c r="H87"/>
      <c r="I87"/>
      <c r="J87"/>
      <c r="K87"/>
      <c r="L87"/>
      <c r="M87"/>
      <c r="N87"/>
      <c r="O87"/>
      <c r="P87"/>
      <c r="Q87"/>
      <c r="R87"/>
      <c r="S87"/>
      <c r="T87"/>
      <c r="U87"/>
      <c r="V87"/>
      <c r="W87"/>
      <c r="X87"/>
      <c r="Y87"/>
      <c r="Z87"/>
    </row>
    <row r="88" spans="1:27" x14ac:dyDescent="0.2">
      <c r="A88"/>
      <c r="B88"/>
      <c r="C88"/>
      <c r="D88"/>
      <c r="E88"/>
      <c r="F88"/>
      <c r="G88"/>
      <c r="H88"/>
      <c r="I88"/>
      <c r="J88"/>
      <c r="K88"/>
      <c r="L88"/>
      <c r="M88"/>
      <c r="N88"/>
      <c r="O88"/>
      <c r="P88"/>
      <c r="Q88"/>
      <c r="R88"/>
      <c r="S88"/>
      <c r="T88"/>
      <c r="U88"/>
      <c r="V88"/>
      <c r="W88"/>
      <c r="X88"/>
      <c r="Y88"/>
      <c r="Z88"/>
    </row>
    <row r="89" spans="1:27" x14ac:dyDescent="0.2">
      <c r="A89"/>
      <c r="B89"/>
      <c r="C89"/>
      <c r="D89"/>
      <c r="E89"/>
      <c r="F89"/>
      <c r="G89"/>
      <c r="H89"/>
      <c r="I89"/>
      <c r="J89"/>
      <c r="K89"/>
      <c r="L89"/>
      <c r="M89"/>
      <c r="N89"/>
      <c r="O89"/>
      <c r="P89"/>
      <c r="Q89"/>
      <c r="R89"/>
      <c r="S89"/>
      <c r="T89"/>
      <c r="U89"/>
      <c r="V89"/>
      <c r="W89"/>
      <c r="X89"/>
      <c r="Y89"/>
      <c r="Z89"/>
    </row>
    <row r="90" spans="1:27" x14ac:dyDescent="0.2">
      <c r="A90"/>
      <c r="B90"/>
      <c r="C90"/>
      <c r="D90"/>
      <c r="E90"/>
      <c r="F90"/>
      <c r="G90"/>
      <c r="H90"/>
      <c r="I90"/>
      <c r="J90"/>
      <c r="K90"/>
      <c r="L90"/>
      <c r="M90"/>
      <c r="N90"/>
      <c r="O90"/>
      <c r="P90"/>
      <c r="Q90"/>
      <c r="R90"/>
      <c r="S90"/>
      <c r="T90"/>
      <c r="U90"/>
      <c r="V90"/>
      <c r="W90"/>
      <c r="X90"/>
      <c r="Y90"/>
      <c r="Z90"/>
      <c r="AA90"/>
    </row>
    <row r="91" spans="1:27" x14ac:dyDescent="0.2">
      <c r="A91"/>
      <c r="B91"/>
      <c r="C91"/>
      <c r="D91"/>
      <c r="E91"/>
      <c r="F91"/>
      <c r="G91"/>
      <c r="H91"/>
      <c r="I91"/>
      <c r="J91"/>
      <c r="K91"/>
      <c r="L91"/>
      <c r="M91"/>
      <c r="N91"/>
      <c r="O91"/>
      <c r="P91"/>
      <c r="Q91"/>
      <c r="R91"/>
      <c r="S91"/>
      <c r="T91"/>
      <c r="U91"/>
      <c r="V91"/>
      <c r="W91"/>
      <c r="X91"/>
      <c r="Y91"/>
      <c r="Z91"/>
      <c r="AA91"/>
    </row>
    <row r="92" spans="1:27" x14ac:dyDescent="0.2">
      <c r="A92"/>
      <c r="B92"/>
      <c r="C92"/>
      <c r="D92"/>
      <c r="E92"/>
      <c r="F92"/>
      <c r="G92"/>
      <c r="H92"/>
      <c r="I92"/>
      <c r="J92"/>
      <c r="K92"/>
      <c r="L92"/>
      <c r="M92"/>
      <c r="N92"/>
      <c r="O92"/>
      <c r="P92"/>
      <c r="Q92"/>
      <c r="R92"/>
      <c r="S92"/>
      <c r="T92"/>
      <c r="U92"/>
      <c r="V92"/>
      <c r="W92"/>
      <c r="X92"/>
      <c r="Y92"/>
      <c r="Z92"/>
      <c r="AA92"/>
    </row>
    <row r="93" spans="1:27" x14ac:dyDescent="0.2">
      <c r="A93"/>
      <c r="B93"/>
      <c r="C93"/>
      <c r="D93"/>
      <c r="E93"/>
      <c r="F93"/>
      <c r="G93"/>
      <c r="H93"/>
      <c r="I93"/>
      <c r="J93"/>
      <c r="K93"/>
      <c r="L93"/>
      <c r="M93"/>
      <c r="N93"/>
      <c r="O93"/>
      <c r="P93"/>
      <c r="Q93"/>
      <c r="R93"/>
      <c r="S93"/>
      <c r="T93"/>
      <c r="U93"/>
      <c r="V93"/>
      <c r="W93"/>
      <c r="X93"/>
      <c r="Y93"/>
      <c r="Z93"/>
      <c r="AA93"/>
    </row>
    <row r="94" spans="1:27" x14ac:dyDescent="0.2">
      <c r="A94"/>
      <c r="B94"/>
      <c r="C94"/>
      <c r="D94"/>
      <c r="E94"/>
      <c r="F94"/>
      <c r="G94"/>
      <c r="H94"/>
      <c r="I94"/>
      <c r="J94"/>
      <c r="K94"/>
      <c r="L94"/>
      <c r="M94"/>
      <c r="N94"/>
      <c r="O94"/>
      <c r="P94"/>
      <c r="Q94"/>
      <c r="R94"/>
      <c r="S94"/>
      <c r="T94"/>
      <c r="U94"/>
      <c r="V94"/>
      <c r="W94"/>
      <c r="X94"/>
      <c r="Y94"/>
      <c r="Z94"/>
      <c r="AA94"/>
    </row>
    <row r="95" spans="1:27" x14ac:dyDescent="0.2">
      <c r="A95"/>
      <c r="B95"/>
      <c r="C95"/>
      <c r="D95"/>
      <c r="E95"/>
      <c r="F95"/>
      <c r="G95"/>
      <c r="H95"/>
      <c r="I95"/>
      <c r="J95"/>
      <c r="K95"/>
      <c r="L95"/>
      <c r="M95"/>
      <c r="N95"/>
      <c r="O95"/>
      <c r="P95"/>
      <c r="Q95"/>
      <c r="R95"/>
      <c r="S95"/>
      <c r="T95"/>
      <c r="U95"/>
      <c r="V95"/>
      <c r="W95"/>
      <c r="X95"/>
      <c r="Y95"/>
      <c r="Z95"/>
      <c r="AA95"/>
    </row>
    <row r="96" spans="1:27" x14ac:dyDescent="0.2">
      <c r="A96"/>
      <c r="B96"/>
      <c r="C96"/>
      <c r="D96"/>
      <c r="E96"/>
      <c r="F96"/>
      <c r="G96"/>
      <c r="H96"/>
      <c r="I96"/>
      <c r="J96"/>
      <c r="K96"/>
      <c r="L96"/>
      <c r="M96"/>
      <c r="N96"/>
      <c r="O96"/>
      <c r="P96"/>
      <c r="Q96"/>
      <c r="R96"/>
      <c r="S96"/>
      <c r="T96"/>
      <c r="U96"/>
      <c r="V96"/>
      <c r="W96"/>
      <c r="X96"/>
      <c r="Y96"/>
      <c r="Z96"/>
      <c r="AA96"/>
    </row>
    <row r="97" spans="1:27" x14ac:dyDescent="0.2">
      <c r="A97"/>
      <c r="B97"/>
      <c r="C97"/>
      <c r="D97"/>
      <c r="E97"/>
      <c r="F97"/>
      <c r="G97"/>
      <c r="H97"/>
      <c r="I97"/>
      <c r="J97"/>
      <c r="K97"/>
      <c r="L97"/>
      <c r="M97"/>
      <c r="N97"/>
      <c r="O97"/>
      <c r="P97"/>
      <c r="Q97"/>
      <c r="R97"/>
      <c r="S97"/>
      <c r="T97"/>
      <c r="U97"/>
      <c r="V97"/>
      <c r="W97"/>
      <c r="X97"/>
      <c r="Y97"/>
      <c r="Z97"/>
      <c r="AA97"/>
    </row>
    <row r="98" spans="1:27" x14ac:dyDescent="0.2">
      <c r="A98"/>
      <c r="B98"/>
      <c r="C98"/>
      <c r="D98"/>
      <c r="E98"/>
      <c r="F98"/>
      <c r="G98"/>
      <c r="H98"/>
      <c r="I98"/>
      <c r="J98"/>
      <c r="K98"/>
      <c r="L98"/>
      <c r="M98"/>
      <c r="N98"/>
      <c r="O98"/>
      <c r="P98"/>
      <c r="Q98"/>
      <c r="R98"/>
      <c r="S98"/>
      <c r="T98"/>
      <c r="U98"/>
      <c r="V98"/>
      <c r="W98"/>
      <c r="X98"/>
      <c r="Y98"/>
      <c r="Z98"/>
      <c r="AA98"/>
    </row>
    <row r="99" spans="1:27" x14ac:dyDescent="0.2">
      <c r="I99"/>
      <c r="J99"/>
      <c r="K99"/>
      <c r="L99"/>
      <c r="M99"/>
      <c r="N99"/>
      <c r="O99"/>
      <c r="P99"/>
      <c r="Q99"/>
      <c r="R99"/>
      <c r="S99"/>
      <c r="T99"/>
      <c r="U99"/>
      <c r="V99"/>
      <c r="W99"/>
      <c r="X99"/>
      <c r="Y99"/>
      <c r="Z99"/>
      <c r="AA99"/>
    </row>
    <row r="100" spans="1:27" x14ac:dyDescent="0.2">
      <c r="I100"/>
      <c r="J100"/>
      <c r="K100"/>
      <c r="L100"/>
      <c r="M100"/>
      <c r="N100"/>
      <c r="O100"/>
      <c r="P100"/>
      <c r="Q100"/>
      <c r="R100"/>
      <c r="S100"/>
      <c r="T100"/>
      <c r="U100"/>
      <c r="V100"/>
      <c r="W100"/>
      <c r="X100"/>
      <c r="Y100"/>
      <c r="Z100"/>
      <c r="AA100"/>
    </row>
    <row r="101" spans="1:27" x14ac:dyDescent="0.2">
      <c r="I101"/>
      <c r="J101"/>
      <c r="K101"/>
      <c r="L101"/>
      <c r="M101"/>
      <c r="N101"/>
      <c r="O101"/>
      <c r="P101"/>
      <c r="Q101"/>
      <c r="R101"/>
      <c r="S101"/>
      <c r="T101"/>
      <c r="U101"/>
      <c r="V101"/>
      <c r="W101"/>
      <c r="X101"/>
      <c r="Y101"/>
      <c r="Z101"/>
      <c r="AA101"/>
    </row>
    <row r="102" spans="1:27" x14ac:dyDescent="0.2">
      <c r="I102"/>
      <c r="J102"/>
      <c r="K102"/>
      <c r="L102"/>
      <c r="M102"/>
      <c r="N102"/>
      <c r="O102"/>
      <c r="P102"/>
      <c r="Q102"/>
      <c r="R102"/>
      <c r="S102"/>
      <c r="T102"/>
      <c r="U102"/>
      <c r="V102"/>
      <c r="W102"/>
      <c r="X102"/>
      <c r="Y102"/>
      <c r="Z102"/>
      <c r="AA102"/>
    </row>
    <row r="103" spans="1:27" x14ac:dyDescent="0.2">
      <c r="I103"/>
      <c r="J103"/>
      <c r="K103"/>
      <c r="L103"/>
      <c r="M103"/>
      <c r="N103"/>
      <c r="O103"/>
      <c r="P103"/>
      <c r="Q103"/>
      <c r="R103"/>
      <c r="S103"/>
      <c r="T103"/>
      <c r="U103"/>
      <c r="V103"/>
      <c r="W103"/>
      <c r="X103"/>
      <c r="Y103"/>
      <c r="Z103"/>
      <c r="AA103"/>
    </row>
    <row r="104" spans="1:27" x14ac:dyDescent="0.2">
      <c r="I104"/>
      <c r="J104"/>
      <c r="K104"/>
      <c r="L104"/>
      <c r="M104"/>
      <c r="N104"/>
      <c r="O104"/>
      <c r="P104"/>
      <c r="Q104"/>
      <c r="R104"/>
      <c r="S104"/>
      <c r="T104"/>
      <c r="U104"/>
      <c r="V104"/>
      <c r="W104"/>
      <c r="X104"/>
      <c r="Y104"/>
      <c r="Z104"/>
      <c r="AA104"/>
    </row>
    <row r="105" spans="1:27" x14ac:dyDescent="0.2">
      <c r="I105"/>
      <c r="J105"/>
      <c r="K105"/>
      <c r="L105"/>
      <c r="M105"/>
      <c r="N105"/>
      <c r="O105"/>
      <c r="P105"/>
      <c r="Q105"/>
      <c r="R105"/>
      <c r="S105"/>
      <c r="T105"/>
      <c r="U105"/>
      <c r="V105"/>
      <c r="W105"/>
      <c r="X105"/>
      <c r="Y105"/>
      <c r="Z105"/>
      <c r="AA105"/>
    </row>
    <row r="106" spans="1:27" x14ac:dyDescent="0.2">
      <c r="I106"/>
      <c r="J106"/>
      <c r="K106"/>
      <c r="L106"/>
      <c r="M106"/>
      <c r="N106"/>
      <c r="O106"/>
      <c r="P106"/>
      <c r="Q106"/>
      <c r="R106"/>
      <c r="S106"/>
      <c r="T106"/>
      <c r="U106"/>
      <c r="V106"/>
      <c r="W106"/>
      <c r="X106"/>
      <c r="Y106"/>
      <c r="Z106"/>
      <c r="AA106"/>
    </row>
    <row r="107" spans="1:27" x14ac:dyDescent="0.2">
      <c r="I107"/>
      <c r="J107"/>
      <c r="K107"/>
      <c r="L107"/>
      <c r="M107"/>
      <c r="N107"/>
      <c r="O107"/>
      <c r="P107"/>
      <c r="Q107"/>
      <c r="R107"/>
      <c r="S107"/>
      <c r="T107"/>
      <c r="U107"/>
      <c r="V107"/>
      <c r="W107"/>
      <c r="X107"/>
      <c r="Y107"/>
      <c r="Z107"/>
      <c r="AA107"/>
    </row>
    <row r="108" spans="1:27" x14ac:dyDescent="0.2">
      <c r="I108"/>
      <c r="J108"/>
      <c r="K108"/>
      <c r="L108"/>
      <c r="M108"/>
      <c r="N108"/>
      <c r="O108"/>
      <c r="P108"/>
      <c r="Q108"/>
      <c r="R108"/>
      <c r="S108"/>
      <c r="T108"/>
      <c r="U108"/>
      <c r="V108"/>
      <c r="W108"/>
      <c r="X108"/>
      <c r="Y108"/>
      <c r="Z108"/>
      <c r="AA108"/>
    </row>
    <row r="109" spans="1:27" x14ac:dyDescent="0.2">
      <c r="I109"/>
      <c r="J109"/>
      <c r="K109"/>
      <c r="L109"/>
      <c r="M109"/>
      <c r="N109"/>
      <c r="O109"/>
      <c r="P109"/>
      <c r="Q109"/>
      <c r="R109"/>
      <c r="S109"/>
      <c r="T109"/>
      <c r="U109"/>
      <c r="V109"/>
      <c r="W109"/>
      <c r="X109"/>
      <c r="Y109"/>
      <c r="Z109"/>
      <c r="AA109"/>
    </row>
    <row r="110" spans="1:27" x14ac:dyDescent="0.2">
      <c r="I110"/>
      <c r="J110"/>
      <c r="K110"/>
      <c r="L110"/>
      <c r="M110"/>
      <c r="N110"/>
      <c r="O110"/>
      <c r="P110"/>
      <c r="Q110"/>
      <c r="R110"/>
      <c r="S110"/>
      <c r="T110"/>
      <c r="U110"/>
      <c r="V110"/>
      <c r="W110"/>
      <c r="X110"/>
      <c r="Y110"/>
      <c r="Z110"/>
      <c r="AA110"/>
    </row>
    <row r="111" spans="1:27" x14ac:dyDescent="0.2">
      <c r="I111"/>
      <c r="J111"/>
      <c r="K111"/>
      <c r="L111"/>
      <c r="M111"/>
      <c r="N111"/>
      <c r="O111"/>
      <c r="P111"/>
      <c r="Q111"/>
      <c r="R111"/>
      <c r="S111"/>
      <c r="T111"/>
      <c r="U111"/>
      <c r="V111"/>
      <c r="W111"/>
      <c r="X111"/>
      <c r="Y111"/>
      <c r="Z111"/>
      <c r="AA111"/>
    </row>
    <row r="112" spans="1:27" x14ac:dyDescent="0.2">
      <c r="I112"/>
      <c r="J112"/>
      <c r="K112"/>
      <c r="L112"/>
      <c r="M112"/>
      <c r="N112"/>
      <c r="O112"/>
      <c r="P112"/>
      <c r="Q112"/>
      <c r="R112"/>
      <c r="S112"/>
      <c r="T112"/>
      <c r="U112"/>
      <c r="V112"/>
      <c r="W112"/>
      <c r="X112"/>
      <c r="Y112"/>
      <c r="Z112"/>
      <c r="AA112"/>
    </row>
    <row r="113" spans="9:27" x14ac:dyDescent="0.2">
      <c r="I113"/>
      <c r="J113"/>
      <c r="K113"/>
      <c r="L113"/>
      <c r="M113"/>
      <c r="N113"/>
      <c r="O113"/>
      <c r="P113"/>
      <c r="Q113"/>
      <c r="R113"/>
      <c r="S113"/>
      <c r="T113"/>
      <c r="U113"/>
      <c r="V113"/>
      <c r="W113"/>
      <c r="X113"/>
      <c r="Y113"/>
      <c r="Z113"/>
      <c r="AA113"/>
    </row>
    <row r="114" spans="9:27" x14ac:dyDescent="0.2">
      <c r="I114"/>
      <c r="J114"/>
      <c r="K114"/>
      <c r="L114"/>
      <c r="M114"/>
      <c r="N114"/>
      <c r="O114"/>
      <c r="P114"/>
      <c r="Q114"/>
      <c r="R114"/>
      <c r="S114"/>
      <c r="T114"/>
      <c r="U114"/>
      <c r="V114"/>
      <c r="W114"/>
      <c r="X114"/>
      <c r="Y114"/>
      <c r="Z114"/>
      <c r="AA114"/>
    </row>
    <row r="115" spans="9:27" x14ac:dyDescent="0.2">
      <c r="I115"/>
      <c r="J115"/>
      <c r="K115"/>
      <c r="L115"/>
      <c r="M115"/>
      <c r="N115"/>
      <c r="O115"/>
      <c r="P115"/>
      <c r="Q115"/>
      <c r="R115"/>
      <c r="S115"/>
      <c r="T115"/>
      <c r="U115"/>
      <c r="V115"/>
      <c r="W115"/>
      <c r="X115"/>
      <c r="Y115"/>
      <c r="Z115"/>
      <c r="AA115"/>
    </row>
    <row r="116" spans="9:27" x14ac:dyDescent="0.2">
      <c r="I116"/>
      <c r="J116"/>
      <c r="K116"/>
      <c r="L116"/>
      <c r="M116"/>
      <c r="N116"/>
      <c r="O116"/>
      <c r="P116"/>
      <c r="Q116"/>
      <c r="R116"/>
      <c r="S116"/>
      <c r="T116"/>
      <c r="U116"/>
      <c r="V116"/>
      <c r="W116"/>
      <c r="X116"/>
      <c r="Y116"/>
      <c r="Z116"/>
      <c r="AA116"/>
    </row>
    <row r="117" spans="9:27" x14ac:dyDescent="0.2">
      <c r="I117"/>
      <c r="J117"/>
      <c r="K117"/>
      <c r="L117"/>
      <c r="M117"/>
      <c r="N117"/>
      <c r="O117"/>
      <c r="P117"/>
      <c r="Q117"/>
      <c r="R117"/>
      <c r="S117"/>
      <c r="T117"/>
      <c r="U117"/>
      <c r="V117"/>
      <c r="W117"/>
      <c r="X117"/>
      <c r="Y117"/>
      <c r="Z117"/>
      <c r="AA117"/>
    </row>
    <row r="118" spans="9:27" x14ac:dyDescent="0.2">
      <c r="I118"/>
      <c r="J118"/>
      <c r="K118"/>
      <c r="L118"/>
      <c r="M118"/>
      <c r="N118"/>
      <c r="O118"/>
      <c r="P118"/>
      <c r="Q118"/>
      <c r="R118"/>
      <c r="S118"/>
      <c r="T118"/>
      <c r="U118"/>
      <c r="V118"/>
      <c r="W118"/>
      <c r="X118"/>
      <c r="Y118"/>
      <c r="Z118"/>
      <c r="AA118"/>
    </row>
    <row r="119" spans="9:27" x14ac:dyDescent="0.2">
      <c r="I119"/>
      <c r="J119"/>
      <c r="K119"/>
      <c r="L119"/>
      <c r="M119"/>
      <c r="N119"/>
      <c r="O119"/>
      <c r="P119"/>
      <c r="Q119"/>
      <c r="R119"/>
      <c r="S119"/>
      <c r="T119"/>
      <c r="U119"/>
      <c r="V119"/>
      <c r="W119"/>
      <c r="X119"/>
      <c r="Y119"/>
      <c r="Z119"/>
      <c r="AA119"/>
    </row>
    <row r="120" spans="9:27" x14ac:dyDescent="0.2">
      <c r="I120"/>
      <c r="J120"/>
      <c r="K120"/>
      <c r="L120"/>
      <c r="M120"/>
      <c r="N120"/>
      <c r="O120"/>
      <c r="P120"/>
      <c r="Q120"/>
      <c r="R120"/>
      <c r="S120"/>
      <c r="T120"/>
      <c r="U120"/>
      <c r="V120"/>
      <c r="W120"/>
      <c r="X120"/>
      <c r="Y120"/>
      <c r="Z120"/>
      <c r="AA120"/>
    </row>
    <row r="121" spans="9:27" x14ac:dyDescent="0.2">
      <c r="I121"/>
      <c r="J121"/>
      <c r="K121"/>
      <c r="L121"/>
      <c r="M121"/>
      <c r="N121"/>
      <c r="O121"/>
      <c r="P121"/>
      <c r="Q121"/>
      <c r="R121"/>
      <c r="S121"/>
      <c r="T121"/>
      <c r="U121"/>
      <c r="V121"/>
      <c r="W121"/>
      <c r="X121"/>
      <c r="Y121"/>
      <c r="Z121"/>
      <c r="AA121"/>
    </row>
    <row r="122" spans="9:27" x14ac:dyDescent="0.2">
      <c r="I122"/>
      <c r="J122"/>
      <c r="K122"/>
      <c r="L122"/>
      <c r="M122"/>
      <c r="N122"/>
      <c r="O122"/>
      <c r="P122"/>
      <c r="Q122"/>
      <c r="R122"/>
      <c r="S122"/>
      <c r="T122"/>
      <c r="U122"/>
      <c r="V122"/>
      <c r="W122"/>
      <c r="X122"/>
      <c r="Y122"/>
      <c r="Z122"/>
      <c r="AA122"/>
    </row>
    <row r="123" spans="9:27" x14ac:dyDescent="0.2">
      <c r="I123"/>
      <c r="J123"/>
      <c r="K123"/>
      <c r="L123"/>
      <c r="M123"/>
      <c r="N123"/>
      <c r="O123"/>
      <c r="P123"/>
      <c r="Q123"/>
      <c r="R123"/>
      <c r="S123"/>
      <c r="T123"/>
      <c r="U123"/>
      <c r="V123"/>
      <c r="W123"/>
      <c r="X123"/>
      <c r="Y123"/>
      <c r="Z123"/>
      <c r="AA123"/>
    </row>
    <row r="124" spans="9:27" x14ac:dyDescent="0.2">
      <c r="I124"/>
      <c r="J124"/>
      <c r="K124"/>
      <c r="L124"/>
      <c r="M124"/>
      <c r="N124"/>
      <c r="O124"/>
      <c r="P124"/>
      <c r="Q124"/>
      <c r="R124"/>
      <c r="S124"/>
      <c r="T124"/>
      <c r="U124"/>
      <c r="V124"/>
      <c r="W124"/>
      <c r="X124"/>
      <c r="Y124"/>
      <c r="Z124"/>
      <c r="AA124"/>
    </row>
    <row r="125" spans="9:27" x14ac:dyDescent="0.2">
      <c r="I125"/>
      <c r="J125"/>
      <c r="K125"/>
      <c r="L125"/>
      <c r="M125"/>
      <c r="N125"/>
      <c r="O125"/>
      <c r="P125"/>
      <c r="Q125"/>
      <c r="R125"/>
      <c r="S125"/>
      <c r="T125"/>
      <c r="U125"/>
      <c r="V125"/>
      <c r="W125"/>
      <c r="X125"/>
      <c r="Y125"/>
      <c r="Z125"/>
      <c r="AA125"/>
    </row>
    <row r="126" spans="9:27" x14ac:dyDescent="0.2">
      <c r="I126"/>
      <c r="J126"/>
      <c r="K126"/>
      <c r="L126"/>
      <c r="M126"/>
      <c r="N126"/>
      <c r="O126"/>
      <c r="P126"/>
      <c r="Q126"/>
      <c r="R126"/>
      <c r="S126"/>
      <c r="T126"/>
      <c r="U126"/>
      <c r="V126"/>
      <c r="W126"/>
      <c r="X126"/>
      <c r="Y126"/>
      <c r="Z126"/>
      <c r="AA126"/>
    </row>
    <row r="127" spans="9:27" x14ac:dyDescent="0.2">
      <c r="I127"/>
      <c r="J127"/>
      <c r="K127"/>
      <c r="L127"/>
      <c r="M127"/>
      <c r="N127"/>
      <c r="O127"/>
      <c r="P127"/>
      <c r="Q127"/>
      <c r="R127"/>
      <c r="S127"/>
      <c r="T127"/>
      <c r="U127"/>
      <c r="V127"/>
      <c r="W127"/>
      <c r="X127"/>
      <c r="Y127"/>
      <c r="Z127"/>
      <c r="AA127"/>
    </row>
    <row r="128" spans="9:27" x14ac:dyDescent="0.2">
      <c r="I128"/>
      <c r="J128"/>
      <c r="K128"/>
      <c r="L128"/>
      <c r="M128"/>
      <c r="N128"/>
      <c r="O128"/>
      <c r="P128"/>
      <c r="Q128"/>
      <c r="R128"/>
      <c r="S128"/>
      <c r="T128"/>
      <c r="U128"/>
      <c r="V128"/>
      <c r="W128"/>
      <c r="X128"/>
      <c r="Y128"/>
      <c r="Z128"/>
      <c r="AA128"/>
    </row>
    <row r="129" spans="9:27" x14ac:dyDescent="0.2">
      <c r="I129"/>
      <c r="J129"/>
      <c r="K129"/>
      <c r="L129"/>
      <c r="M129"/>
      <c r="N129"/>
      <c r="O129"/>
      <c r="P129"/>
      <c r="Q129"/>
      <c r="R129"/>
      <c r="S129"/>
      <c r="T129"/>
      <c r="U129"/>
      <c r="V129"/>
      <c r="W129"/>
      <c r="X129"/>
      <c r="Y129"/>
      <c r="Z129"/>
      <c r="AA129"/>
    </row>
    <row r="130" spans="9:27" x14ac:dyDescent="0.2">
      <c r="I130"/>
      <c r="J130"/>
      <c r="K130"/>
      <c r="L130"/>
      <c r="M130"/>
      <c r="N130"/>
      <c r="O130"/>
      <c r="P130"/>
      <c r="Q130"/>
      <c r="R130"/>
      <c r="S130"/>
      <c r="T130"/>
      <c r="U130"/>
      <c r="V130"/>
      <c r="W130"/>
      <c r="X130"/>
      <c r="Y130"/>
      <c r="Z130"/>
      <c r="AA130"/>
    </row>
    <row r="131" spans="9:27" x14ac:dyDescent="0.2">
      <c r="I131"/>
      <c r="J131"/>
      <c r="K131"/>
      <c r="L131"/>
      <c r="M131"/>
      <c r="N131"/>
      <c r="O131"/>
      <c r="P131"/>
      <c r="Q131"/>
      <c r="R131"/>
      <c r="S131"/>
      <c r="T131"/>
      <c r="U131"/>
      <c r="V131"/>
      <c r="W131"/>
      <c r="X131"/>
      <c r="Y131"/>
      <c r="Z131"/>
      <c r="AA131"/>
    </row>
    <row r="132" spans="9:27" x14ac:dyDescent="0.2">
      <c r="I132"/>
      <c r="J132"/>
      <c r="K132"/>
      <c r="L132"/>
      <c r="M132"/>
      <c r="N132"/>
      <c r="O132"/>
      <c r="P132"/>
      <c r="Q132"/>
      <c r="R132"/>
      <c r="S132"/>
      <c r="T132"/>
      <c r="U132"/>
      <c r="V132"/>
      <c r="W132"/>
      <c r="X132"/>
      <c r="Y132"/>
      <c r="Z132"/>
      <c r="AA132"/>
    </row>
    <row r="133" spans="9:27" x14ac:dyDescent="0.2">
      <c r="I133"/>
      <c r="J133"/>
      <c r="K133"/>
      <c r="L133"/>
      <c r="M133"/>
      <c r="N133"/>
      <c r="O133"/>
      <c r="P133"/>
      <c r="Q133"/>
      <c r="R133"/>
      <c r="S133"/>
      <c r="T133"/>
      <c r="U133"/>
      <c r="V133"/>
      <c r="W133"/>
      <c r="X133"/>
      <c r="Y133"/>
      <c r="Z133"/>
      <c r="AA133"/>
    </row>
    <row r="134" spans="9:27" x14ac:dyDescent="0.2">
      <c r="I134"/>
      <c r="J134"/>
      <c r="K134"/>
      <c r="L134"/>
      <c r="M134"/>
      <c r="N134"/>
      <c r="O134"/>
      <c r="P134"/>
      <c r="Q134"/>
      <c r="R134"/>
      <c r="S134"/>
      <c r="T134"/>
      <c r="U134"/>
      <c r="V134"/>
      <c r="W134"/>
      <c r="X134"/>
      <c r="Y134"/>
      <c r="Z134"/>
      <c r="AA134"/>
    </row>
    <row r="135" spans="9:27" x14ac:dyDescent="0.2">
      <c r="I135"/>
      <c r="J135"/>
      <c r="K135"/>
      <c r="L135"/>
      <c r="M135"/>
      <c r="N135"/>
      <c r="O135"/>
      <c r="P135"/>
      <c r="Q135"/>
      <c r="R135"/>
      <c r="S135"/>
      <c r="T135"/>
      <c r="U135"/>
      <c r="V135"/>
      <c r="W135"/>
      <c r="X135"/>
      <c r="Y135"/>
      <c r="Z135"/>
      <c r="AA135"/>
    </row>
    <row r="136" spans="9:27" x14ac:dyDescent="0.2">
      <c r="I136"/>
      <c r="J136"/>
      <c r="K136"/>
      <c r="L136"/>
      <c r="M136"/>
      <c r="N136"/>
      <c r="O136"/>
      <c r="P136"/>
      <c r="Q136"/>
      <c r="R136"/>
      <c r="S136"/>
      <c r="T136"/>
      <c r="U136"/>
      <c r="V136"/>
      <c r="W136"/>
      <c r="X136"/>
      <c r="Y136"/>
      <c r="Z136"/>
      <c r="AA136"/>
    </row>
    <row r="137" spans="9:27" x14ac:dyDescent="0.2">
      <c r="I137"/>
      <c r="J137"/>
      <c r="K137"/>
      <c r="L137"/>
      <c r="M137"/>
      <c r="N137"/>
      <c r="O137"/>
      <c r="P137"/>
      <c r="Q137"/>
      <c r="R137"/>
      <c r="S137"/>
      <c r="T137"/>
      <c r="U137"/>
      <c r="V137"/>
      <c r="W137"/>
      <c r="X137"/>
      <c r="Y137"/>
      <c r="Z137"/>
      <c r="AA137"/>
    </row>
    <row r="138" spans="9:27" x14ac:dyDescent="0.2">
      <c r="I138"/>
      <c r="J138"/>
      <c r="K138"/>
      <c r="L138"/>
      <c r="M138"/>
      <c r="N138"/>
      <c r="O138"/>
      <c r="P138"/>
      <c r="Q138"/>
      <c r="R138"/>
      <c r="S138"/>
      <c r="T138"/>
      <c r="U138"/>
      <c r="V138"/>
      <c r="W138"/>
      <c r="X138"/>
      <c r="Y138"/>
      <c r="Z138"/>
      <c r="AA138"/>
    </row>
    <row r="139" spans="9:27" x14ac:dyDescent="0.2">
      <c r="I139"/>
      <c r="J139"/>
      <c r="K139"/>
      <c r="L139"/>
      <c r="M139"/>
      <c r="N139"/>
      <c r="O139"/>
      <c r="P139"/>
      <c r="Q139"/>
      <c r="R139"/>
      <c r="S139"/>
      <c r="T139"/>
      <c r="U139"/>
      <c r="V139"/>
      <c r="W139"/>
      <c r="X139"/>
      <c r="Y139"/>
      <c r="Z139"/>
      <c r="AA139"/>
    </row>
    <row r="140" spans="9:27" x14ac:dyDescent="0.2">
      <c r="I140"/>
      <c r="J140"/>
      <c r="K140"/>
      <c r="L140"/>
      <c r="M140"/>
      <c r="N140"/>
      <c r="O140"/>
      <c r="P140"/>
      <c r="Q140"/>
      <c r="R140"/>
      <c r="S140"/>
      <c r="T140"/>
      <c r="U140"/>
      <c r="V140"/>
      <c r="W140"/>
      <c r="X140"/>
      <c r="Y140"/>
      <c r="Z140"/>
      <c r="AA140"/>
    </row>
    <row r="141" spans="9:27" x14ac:dyDescent="0.2">
      <c r="I141"/>
      <c r="J141"/>
      <c r="K141"/>
      <c r="L141"/>
      <c r="M141"/>
      <c r="N141"/>
      <c r="O141"/>
      <c r="P141"/>
      <c r="Q141"/>
      <c r="R141"/>
      <c r="S141"/>
      <c r="T141"/>
      <c r="U141"/>
      <c r="V141"/>
      <c r="W141"/>
      <c r="X141"/>
      <c r="Y141"/>
      <c r="Z141"/>
      <c r="AA141"/>
    </row>
    <row r="142" spans="9:27" x14ac:dyDescent="0.2">
      <c r="I142"/>
      <c r="J142"/>
      <c r="K142"/>
      <c r="L142"/>
      <c r="M142"/>
      <c r="N142"/>
      <c r="O142"/>
      <c r="P142"/>
      <c r="Q142"/>
      <c r="R142"/>
      <c r="S142"/>
      <c r="T142"/>
      <c r="U142"/>
      <c r="V142"/>
      <c r="W142"/>
      <c r="X142"/>
      <c r="Y142"/>
      <c r="Z142"/>
      <c r="AA142"/>
    </row>
    <row r="143" spans="9:27" x14ac:dyDescent="0.2">
      <c r="I143"/>
      <c r="J143"/>
      <c r="K143"/>
      <c r="L143"/>
      <c r="M143"/>
      <c r="N143"/>
      <c r="O143"/>
      <c r="P143"/>
      <c r="Q143"/>
      <c r="R143"/>
      <c r="S143"/>
      <c r="T143"/>
      <c r="U143"/>
      <c r="V143"/>
      <c r="W143"/>
      <c r="X143"/>
      <c r="Y143"/>
      <c r="Z143"/>
      <c r="AA143"/>
    </row>
    <row r="144" spans="9:27" x14ac:dyDescent="0.2">
      <c r="I144"/>
      <c r="J144"/>
      <c r="K144"/>
      <c r="L144"/>
      <c r="M144"/>
      <c r="N144"/>
      <c r="O144"/>
      <c r="P144"/>
      <c r="Q144"/>
      <c r="R144"/>
      <c r="S144"/>
      <c r="T144"/>
      <c r="U144"/>
      <c r="V144"/>
      <c r="W144"/>
      <c r="X144"/>
      <c r="Y144"/>
      <c r="Z144"/>
      <c r="AA144"/>
    </row>
    <row r="145" spans="9:27" x14ac:dyDescent="0.2">
      <c r="I145"/>
      <c r="J145"/>
      <c r="K145"/>
      <c r="L145"/>
      <c r="M145"/>
      <c r="N145"/>
      <c r="O145"/>
      <c r="P145"/>
      <c r="Q145"/>
      <c r="R145"/>
      <c r="S145"/>
      <c r="T145"/>
      <c r="U145"/>
      <c r="V145"/>
      <c r="W145"/>
      <c r="X145"/>
      <c r="Y145"/>
      <c r="Z145"/>
      <c r="AA145"/>
    </row>
    <row r="146" spans="9:27" x14ac:dyDescent="0.2">
      <c r="I146"/>
      <c r="J146"/>
      <c r="K146"/>
      <c r="L146"/>
      <c r="M146"/>
      <c r="N146"/>
      <c r="O146"/>
      <c r="P146"/>
      <c r="Q146"/>
      <c r="R146"/>
      <c r="S146"/>
      <c r="T146"/>
      <c r="U146"/>
      <c r="V146"/>
      <c r="W146"/>
      <c r="X146"/>
      <c r="Y146"/>
      <c r="Z146"/>
      <c r="AA146"/>
    </row>
    <row r="147" spans="9:27" x14ac:dyDescent="0.2">
      <c r="I147"/>
      <c r="J147"/>
      <c r="K147"/>
      <c r="L147"/>
      <c r="M147"/>
      <c r="N147"/>
      <c r="O147"/>
      <c r="P147"/>
      <c r="Q147"/>
      <c r="R147"/>
      <c r="S147"/>
      <c r="T147"/>
      <c r="U147"/>
      <c r="V147"/>
      <c r="W147"/>
      <c r="X147"/>
      <c r="Y147"/>
      <c r="Z147"/>
      <c r="AA147"/>
    </row>
    <row r="148" spans="9:27" x14ac:dyDescent="0.2">
      <c r="I148"/>
      <c r="J148"/>
      <c r="K148"/>
      <c r="L148"/>
      <c r="M148"/>
      <c r="N148"/>
      <c r="O148"/>
      <c r="P148"/>
      <c r="Q148"/>
      <c r="R148"/>
      <c r="S148"/>
      <c r="T148"/>
      <c r="U148"/>
      <c r="V148"/>
      <c r="W148"/>
      <c r="X148"/>
      <c r="Y148"/>
      <c r="Z148"/>
      <c r="AA148"/>
    </row>
    <row r="149" spans="9:27" x14ac:dyDescent="0.2">
      <c r="I149"/>
      <c r="J149"/>
      <c r="K149"/>
      <c r="L149"/>
      <c r="M149"/>
      <c r="N149"/>
      <c r="O149"/>
      <c r="P149"/>
      <c r="Q149"/>
      <c r="R149"/>
      <c r="S149"/>
      <c r="T149"/>
      <c r="U149"/>
      <c r="V149"/>
      <c r="W149"/>
      <c r="X149"/>
      <c r="Y149"/>
      <c r="Z149"/>
      <c r="AA149"/>
    </row>
    <row r="150" spans="9:27" x14ac:dyDescent="0.2">
      <c r="I150"/>
      <c r="J150"/>
      <c r="K150"/>
      <c r="L150"/>
      <c r="M150"/>
      <c r="N150"/>
      <c r="O150"/>
      <c r="P150"/>
      <c r="Q150"/>
      <c r="R150"/>
      <c r="S150"/>
      <c r="T150"/>
      <c r="U150"/>
      <c r="V150"/>
      <c r="W150"/>
      <c r="X150"/>
      <c r="Y150"/>
      <c r="Z150"/>
      <c r="AA150"/>
    </row>
    <row r="151" spans="9:27" x14ac:dyDescent="0.2">
      <c r="I151"/>
      <c r="J151"/>
      <c r="K151"/>
      <c r="L151"/>
      <c r="M151"/>
      <c r="N151"/>
      <c r="O151"/>
      <c r="P151"/>
      <c r="Q151"/>
      <c r="R151"/>
      <c r="S151"/>
      <c r="T151"/>
      <c r="U151"/>
      <c r="V151"/>
      <c r="W151"/>
      <c r="X151"/>
      <c r="Y151"/>
      <c r="Z151"/>
      <c r="AA151"/>
    </row>
    <row r="152" spans="9:27" x14ac:dyDescent="0.2">
      <c r="I152"/>
      <c r="J152"/>
      <c r="K152"/>
      <c r="L152"/>
      <c r="M152"/>
      <c r="N152"/>
      <c r="O152"/>
      <c r="P152"/>
      <c r="Q152"/>
      <c r="R152"/>
      <c r="S152"/>
      <c r="T152"/>
      <c r="U152"/>
      <c r="V152"/>
      <c r="W152"/>
      <c r="X152"/>
      <c r="Y152"/>
      <c r="Z152"/>
      <c r="AA152"/>
    </row>
    <row r="153" spans="9:27" x14ac:dyDescent="0.2">
      <c r="I153"/>
      <c r="J153"/>
      <c r="K153"/>
      <c r="L153"/>
      <c r="M153"/>
      <c r="N153"/>
      <c r="O153"/>
      <c r="P153"/>
      <c r="Q153"/>
      <c r="R153"/>
      <c r="S153"/>
      <c r="T153"/>
      <c r="U153"/>
      <c r="V153"/>
      <c r="W153"/>
      <c r="X153"/>
      <c r="Y153"/>
      <c r="Z153"/>
      <c r="AA153"/>
    </row>
    <row r="154" spans="9:27" x14ac:dyDescent="0.2">
      <c r="I154"/>
      <c r="J154"/>
      <c r="K154"/>
      <c r="L154"/>
      <c r="M154"/>
      <c r="N154"/>
      <c r="O154"/>
      <c r="P154"/>
      <c r="Q154"/>
      <c r="R154"/>
      <c r="S154"/>
      <c r="T154"/>
      <c r="U154"/>
      <c r="V154"/>
      <c r="W154"/>
      <c r="X154"/>
      <c r="Y154"/>
      <c r="Z154"/>
      <c r="AA154"/>
    </row>
    <row r="155" spans="9:27" x14ac:dyDescent="0.2">
      <c r="I155"/>
      <c r="J155"/>
      <c r="K155"/>
      <c r="L155"/>
      <c r="M155"/>
      <c r="N155"/>
      <c r="O155"/>
      <c r="P155"/>
      <c r="Q155"/>
      <c r="R155"/>
      <c r="S155"/>
      <c r="T155"/>
      <c r="U155"/>
      <c r="V155"/>
      <c r="W155"/>
      <c r="X155"/>
      <c r="Y155"/>
      <c r="Z155"/>
      <c r="AA155"/>
    </row>
    <row r="156" spans="9:27" x14ac:dyDescent="0.2">
      <c r="I156"/>
      <c r="J156"/>
      <c r="K156"/>
      <c r="L156"/>
      <c r="M156"/>
      <c r="N156"/>
      <c r="O156"/>
      <c r="P156"/>
      <c r="Q156"/>
      <c r="R156"/>
      <c r="S156"/>
      <c r="T156"/>
      <c r="U156"/>
      <c r="V156"/>
      <c r="W156"/>
      <c r="X156"/>
      <c r="Y156"/>
      <c r="Z156"/>
      <c r="AA156"/>
    </row>
    <row r="157" spans="9:27" x14ac:dyDescent="0.2">
      <c r="I157"/>
      <c r="J157"/>
      <c r="K157"/>
      <c r="L157"/>
      <c r="M157"/>
      <c r="N157"/>
      <c r="O157"/>
      <c r="P157"/>
      <c r="Q157"/>
      <c r="R157"/>
      <c r="S157"/>
      <c r="T157"/>
      <c r="U157"/>
      <c r="V157"/>
      <c r="W157"/>
      <c r="X157"/>
      <c r="Y157"/>
      <c r="Z157"/>
      <c r="AA157"/>
    </row>
    <row r="158" spans="9:27" x14ac:dyDescent="0.2">
      <c r="I158"/>
      <c r="J158"/>
      <c r="K158"/>
      <c r="L158"/>
      <c r="M158"/>
      <c r="N158"/>
      <c r="O158"/>
      <c r="P158"/>
      <c r="Q158"/>
      <c r="R158"/>
      <c r="S158"/>
      <c r="T158"/>
      <c r="U158"/>
      <c r="V158"/>
      <c r="W158"/>
      <c r="X158"/>
      <c r="Y158"/>
      <c r="Z158"/>
      <c r="AA158"/>
    </row>
    <row r="159" spans="9:27" x14ac:dyDescent="0.2">
      <c r="I159"/>
      <c r="J159"/>
      <c r="K159"/>
      <c r="L159"/>
      <c r="M159"/>
      <c r="N159"/>
      <c r="O159"/>
      <c r="P159"/>
      <c r="Q159"/>
      <c r="R159"/>
      <c r="S159"/>
      <c r="T159"/>
      <c r="U159"/>
      <c r="V159"/>
      <c r="W159"/>
      <c r="X159"/>
      <c r="Y159"/>
      <c r="Z159"/>
      <c r="AA159"/>
    </row>
    <row r="160" spans="9:27" x14ac:dyDescent="0.2">
      <c r="I160"/>
      <c r="J160"/>
      <c r="K160"/>
      <c r="L160"/>
      <c r="M160"/>
      <c r="N160"/>
      <c r="O160"/>
      <c r="P160"/>
      <c r="Q160"/>
      <c r="R160"/>
      <c r="S160"/>
      <c r="T160"/>
      <c r="U160"/>
      <c r="V160"/>
      <c r="W160"/>
      <c r="X160"/>
      <c r="Y160"/>
      <c r="Z160"/>
      <c r="AA160"/>
    </row>
    <row r="161" spans="9:27" x14ac:dyDescent="0.2">
      <c r="I161"/>
      <c r="J161"/>
      <c r="K161"/>
      <c r="L161"/>
      <c r="M161"/>
      <c r="N161"/>
      <c r="O161"/>
      <c r="P161"/>
      <c r="Q161"/>
      <c r="R161"/>
      <c r="S161"/>
      <c r="T161"/>
      <c r="U161"/>
      <c r="V161"/>
      <c r="W161"/>
      <c r="X161"/>
      <c r="Y161"/>
      <c r="Z161"/>
      <c r="AA161"/>
    </row>
    <row r="162" spans="9:27" x14ac:dyDescent="0.2">
      <c r="I162"/>
      <c r="J162"/>
      <c r="K162"/>
      <c r="L162"/>
      <c r="M162"/>
      <c r="N162"/>
      <c r="O162"/>
      <c r="P162"/>
      <c r="Q162"/>
      <c r="R162"/>
      <c r="S162"/>
      <c r="T162"/>
      <c r="U162"/>
      <c r="V162"/>
      <c r="W162"/>
      <c r="X162"/>
      <c r="Y162"/>
      <c r="Z162"/>
      <c r="AA162"/>
    </row>
    <row r="163" spans="9:27" x14ac:dyDescent="0.2">
      <c r="I163"/>
      <c r="J163"/>
      <c r="K163"/>
      <c r="L163"/>
      <c r="M163"/>
      <c r="N163"/>
      <c r="O163"/>
      <c r="P163"/>
      <c r="Q163"/>
      <c r="R163"/>
      <c r="S163"/>
      <c r="T163"/>
      <c r="U163"/>
      <c r="V163"/>
      <c r="W163"/>
      <c r="X163"/>
      <c r="Y163"/>
      <c r="Z163"/>
      <c r="AA163"/>
    </row>
    <row r="164" spans="9:27" x14ac:dyDescent="0.2">
      <c r="I164"/>
      <c r="J164"/>
      <c r="K164"/>
      <c r="L164"/>
      <c r="M164"/>
      <c r="N164"/>
      <c r="O164"/>
      <c r="P164"/>
      <c r="Q164"/>
      <c r="R164"/>
      <c r="S164"/>
      <c r="T164"/>
      <c r="U164"/>
      <c r="V164"/>
      <c r="W164"/>
      <c r="X164"/>
      <c r="Y164"/>
      <c r="Z164"/>
      <c r="AA164"/>
    </row>
    <row r="165" spans="9:27" x14ac:dyDescent="0.2">
      <c r="I165"/>
      <c r="J165"/>
      <c r="K165"/>
      <c r="L165"/>
      <c r="M165"/>
      <c r="N165"/>
      <c r="O165"/>
      <c r="P165"/>
      <c r="Q165"/>
      <c r="R165"/>
      <c r="S165"/>
      <c r="T165"/>
      <c r="U165"/>
      <c r="V165"/>
      <c r="W165"/>
      <c r="X165"/>
      <c r="Y165"/>
      <c r="Z165"/>
      <c r="AA165"/>
    </row>
    <row r="166" spans="9:27" x14ac:dyDescent="0.2">
      <c r="I166"/>
      <c r="J166"/>
      <c r="K166"/>
      <c r="L166"/>
      <c r="M166"/>
      <c r="N166"/>
      <c r="O166"/>
      <c r="P166"/>
      <c r="Q166"/>
      <c r="R166"/>
      <c r="S166"/>
      <c r="T166"/>
      <c r="U166"/>
      <c r="V166"/>
      <c r="W166"/>
      <c r="X166"/>
      <c r="Y166"/>
      <c r="Z166"/>
      <c r="AA166"/>
    </row>
    <row r="167" spans="9:27" x14ac:dyDescent="0.2">
      <c r="I167"/>
      <c r="J167"/>
      <c r="K167"/>
      <c r="L167"/>
      <c r="M167"/>
      <c r="N167"/>
      <c r="O167"/>
      <c r="P167"/>
      <c r="Q167"/>
      <c r="R167"/>
      <c r="S167"/>
      <c r="T167"/>
      <c r="U167"/>
      <c r="V167"/>
      <c r="W167"/>
      <c r="X167"/>
      <c r="Y167"/>
      <c r="Z167"/>
      <c r="AA167"/>
    </row>
    <row r="168" spans="9:27" x14ac:dyDescent="0.2">
      <c r="I168"/>
      <c r="J168"/>
      <c r="K168"/>
      <c r="L168"/>
      <c r="M168"/>
      <c r="N168"/>
      <c r="O168"/>
      <c r="P168"/>
      <c r="Q168"/>
      <c r="R168"/>
      <c r="S168"/>
      <c r="T168"/>
      <c r="U168"/>
      <c r="V168"/>
      <c r="W168"/>
      <c r="X168"/>
      <c r="Y168"/>
      <c r="Z168"/>
      <c r="AA168"/>
    </row>
    <row r="169" spans="9:27" x14ac:dyDescent="0.2">
      <c r="I169"/>
      <c r="J169"/>
      <c r="K169"/>
      <c r="L169"/>
      <c r="M169"/>
      <c r="N169"/>
      <c r="O169"/>
      <c r="P169"/>
      <c r="Q169"/>
      <c r="R169"/>
      <c r="S169"/>
      <c r="T169"/>
      <c r="U169"/>
      <c r="V169"/>
      <c r="W169"/>
      <c r="X169"/>
      <c r="Y169"/>
      <c r="Z169"/>
      <c r="AA169"/>
    </row>
    <row r="170" spans="9:27" x14ac:dyDescent="0.2">
      <c r="I170"/>
      <c r="J170"/>
      <c r="K170"/>
      <c r="L170"/>
      <c r="M170"/>
      <c r="N170"/>
      <c r="O170"/>
      <c r="P170"/>
      <c r="Q170"/>
      <c r="R170"/>
      <c r="S170"/>
      <c r="T170"/>
      <c r="U170"/>
      <c r="V170"/>
      <c r="W170"/>
      <c r="X170"/>
      <c r="Y170"/>
      <c r="Z170"/>
      <c r="AA170"/>
    </row>
    <row r="171" spans="9:27" x14ac:dyDescent="0.2">
      <c r="I171"/>
      <c r="J171"/>
      <c r="K171"/>
      <c r="L171"/>
      <c r="M171"/>
      <c r="N171"/>
      <c r="O171"/>
      <c r="P171"/>
      <c r="Q171"/>
      <c r="R171"/>
      <c r="S171"/>
      <c r="T171"/>
      <c r="U171"/>
      <c r="V171"/>
      <c r="W171"/>
      <c r="X171"/>
      <c r="Y171"/>
      <c r="Z171"/>
      <c r="AA171"/>
    </row>
    <row r="172" spans="9:27" x14ac:dyDescent="0.2">
      <c r="I172"/>
      <c r="J172"/>
      <c r="K172"/>
      <c r="L172"/>
      <c r="M172"/>
      <c r="N172"/>
      <c r="O172"/>
      <c r="P172"/>
      <c r="Q172"/>
      <c r="R172"/>
      <c r="S172"/>
      <c r="T172"/>
      <c r="U172"/>
      <c r="V172"/>
      <c r="W172"/>
      <c r="X172"/>
      <c r="Y172"/>
      <c r="Z172"/>
      <c r="AA172"/>
    </row>
    <row r="173" spans="9:27" x14ac:dyDescent="0.2">
      <c r="I173"/>
      <c r="J173"/>
      <c r="K173"/>
      <c r="L173"/>
      <c r="M173"/>
      <c r="N173"/>
      <c r="O173"/>
      <c r="P173"/>
      <c r="Q173"/>
      <c r="R173"/>
      <c r="S173"/>
      <c r="T173"/>
      <c r="U173"/>
      <c r="V173"/>
      <c r="W173"/>
      <c r="X173"/>
      <c r="Y173"/>
      <c r="Z173"/>
      <c r="AA173"/>
    </row>
    <row r="174" spans="9:27" x14ac:dyDescent="0.2">
      <c r="I174"/>
      <c r="J174"/>
      <c r="K174"/>
      <c r="L174"/>
      <c r="M174"/>
      <c r="N174"/>
      <c r="O174"/>
      <c r="P174"/>
      <c r="Q174"/>
      <c r="R174"/>
      <c r="S174"/>
      <c r="T174"/>
      <c r="U174"/>
      <c r="V174"/>
      <c r="W174"/>
      <c r="X174"/>
      <c r="Y174"/>
      <c r="Z174"/>
      <c r="AA174"/>
    </row>
    <row r="175" spans="9:27" x14ac:dyDescent="0.2">
      <c r="I175"/>
      <c r="J175"/>
      <c r="K175"/>
      <c r="L175"/>
      <c r="M175"/>
      <c r="N175"/>
      <c r="O175"/>
      <c r="P175"/>
      <c r="Q175"/>
      <c r="R175"/>
      <c r="S175"/>
      <c r="T175"/>
      <c r="U175"/>
      <c r="V175"/>
      <c r="W175"/>
      <c r="X175"/>
      <c r="Y175"/>
      <c r="Z175"/>
      <c r="AA175"/>
    </row>
    <row r="176" spans="9:27" x14ac:dyDescent="0.2">
      <c r="I176"/>
      <c r="J176"/>
      <c r="K176"/>
      <c r="L176"/>
      <c r="M176"/>
      <c r="N176"/>
      <c r="O176"/>
      <c r="P176"/>
      <c r="Q176"/>
      <c r="R176"/>
      <c r="S176"/>
      <c r="T176"/>
      <c r="U176"/>
      <c r="V176"/>
      <c r="W176"/>
      <c r="X176"/>
      <c r="Y176"/>
      <c r="Z176"/>
      <c r="AA176"/>
    </row>
    <row r="177" spans="9:27" x14ac:dyDescent="0.2">
      <c r="I177"/>
      <c r="J177"/>
      <c r="K177"/>
      <c r="L177"/>
      <c r="M177"/>
      <c r="N177"/>
      <c r="O177"/>
      <c r="P177"/>
      <c r="Q177"/>
      <c r="R177"/>
      <c r="S177"/>
      <c r="T177"/>
      <c r="U177"/>
      <c r="V177"/>
      <c r="W177"/>
      <c r="X177"/>
      <c r="Y177"/>
      <c r="Z177"/>
      <c r="AA177"/>
    </row>
    <row r="178" spans="9:27" x14ac:dyDescent="0.2">
      <c r="I178"/>
      <c r="J178"/>
      <c r="K178"/>
      <c r="L178"/>
      <c r="M178"/>
      <c r="N178"/>
      <c r="O178"/>
      <c r="P178"/>
      <c r="Q178"/>
      <c r="R178"/>
      <c r="S178"/>
      <c r="T178"/>
      <c r="U178"/>
      <c r="V178"/>
      <c r="W178"/>
      <c r="X178"/>
      <c r="Y178"/>
      <c r="Z178"/>
      <c r="AA178"/>
    </row>
    <row r="179" spans="9:27" x14ac:dyDescent="0.2">
      <c r="I179"/>
      <c r="J179"/>
      <c r="K179"/>
      <c r="L179"/>
      <c r="M179"/>
      <c r="N179"/>
      <c r="O179"/>
      <c r="P179"/>
      <c r="Q179"/>
      <c r="R179"/>
      <c r="S179"/>
      <c r="T179"/>
      <c r="U179"/>
      <c r="V179"/>
      <c r="W179"/>
      <c r="X179"/>
      <c r="Y179"/>
      <c r="Z179"/>
      <c r="AA179"/>
    </row>
    <row r="180" spans="9:27" x14ac:dyDescent="0.2">
      <c r="I180"/>
      <c r="J180"/>
      <c r="K180"/>
      <c r="L180"/>
      <c r="M180"/>
      <c r="N180"/>
      <c r="O180"/>
      <c r="P180"/>
      <c r="Q180"/>
      <c r="R180"/>
      <c r="S180"/>
      <c r="T180"/>
      <c r="U180"/>
      <c r="V180"/>
      <c r="W180"/>
      <c r="X180"/>
      <c r="Y180"/>
      <c r="Z180"/>
      <c r="AA180"/>
    </row>
    <row r="181" spans="9:27" x14ac:dyDescent="0.2">
      <c r="I181"/>
      <c r="J181"/>
      <c r="K181"/>
      <c r="L181"/>
      <c r="M181"/>
      <c r="N181"/>
      <c r="O181"/>
      <c r="P181"/>
      <c r="Q181"/>
      <c r="R181"/>
      <c r="S181"/>
      <c r="T181"/>
      <c r="U181"/>
      <c r="V181"/>
      <c r="W181"/>
      <c r="X181"/>
      <c r="Y181"/>
      <c r="Z181"/>
      <c r="AA181"/>
    </row>
    <row r="182" spans="9:27" x14ac:dyDescent="0.2">
      <c r="I182"/>
      <c r="J182"/>
      <c r="K182"/>
      <c r="L182"/>
      <c r="M182"/>
      <c r="N182"/>
      <c r="O182"/>
      <c r="P182"/>
      <c r="Q182"/>
      <c r="R182"/>
      <c r="S182"/>
      <c r="T182"/>
      <c r="U182"/>
      <c r="V182"/>
      <c r="W182"/>
      <c r="X182"/>
      <c r="Y182"/>
      <c r="Z182"/>
      <c r="AA182"/>
    </row>
    <row r="183" spans="9:27" x14ac:dyDescent="0.2">
      <c r="I183"/>
      <c r="J183"/>
      <c r="K183"/>
      <c r="L183"/>
      <c r="M183"/>
      <c r="N183"/>
      <c r="O183"/>
      <c r="P183"/>
      <c r="Q183"/>
      <c r="R183"/>
      <c r="S183"/>
      <c r="T183"/>
      <c r="U183"/>
      <c r="V183"/>
      <c r="W183"/>
      <c r="X183"/>
      <c r="Y183"/>
      <c r="Z183"/>
      <c r="AA183"/>
    </row>
    <row r="184" spans="9:27" x14ac:dyDescent="0.2">
      <c r="I184"/>
      <c r="J184"/>
      <c r="K184"/>
      <c r="L184"/>
      <c r="M184"/>
      <c r="N184"/>
      <c r="O184"/>
      <c r="P184"/>
      <c r="Q184"/>
      <c r="R184"/>
      <c r="S184"/>
      <c r="T184"/>
      <c r="U184"/>
      <c r="V184"/>
      <c r="W184"/>
      <c r="X184"/>
      <c r="Y184"/>
      <c r="Z184"/>
      <c r="AA184"/>
    </row>
    <row r="185" spans="9:27" x14ac:dyDescent="0.2">
      <c r="I185"/>
      <c r="J185"/>
      <c r="K185"/>
      <c r="L185"/>
      <c r="M185"/>
      <c r="N185"/>
      <c r="O185"/>
      <c r="P185"/>
      <c r="Q185"/>
      <c r="R185"/>
      <c r="S185"/>
      <c r="T185"/>
      <c r="U185"/>
      <c r="V185"/>
      <c r="W185"/>
      <c r="X185"/>
      <c r="Y185"/>
      <c r="Z185"/>
      <c r="AA185"/>
    </row>
    <row r="186" spans="9:27" x14ac:dyDescent="0.2">
      <c r="I186"/>
      <c r="J186"/>
      <c r="K186"/>
      <c r="L186"/>
      <c r="M186"/>
      <c r="N186"/>
      <c r="O186"/>
      <c r="P186"/>
      <c r="Q186"/>
      <c r="R186"/>
      <c r="S186"/>
      <c r="T186"/>
      <c r="U186"/>
      <c r="V186"/>
      <c r="W186"/>
      <c r="X186"/>
      <c r="Y186"/>
      <c r="Z186"/>
      <c r="AA186"/>
    </row>
    <row r="187" spans="9:27" x14ac:dyDescent="0.2">
      <c r="I187"/>
      <c r="J187"/>
      <c r="K187"/>
      <c r="L187"/>
      <c r="M187"/>
      <c r="N187"/>
      <c r="O187"/>
      <c r="P187"/>
      <c r="Q187"/>
      <c r="R187"/>
      <c r="S187"/>
      <c r="T187"/>
      <c r="U187"/>
      <c r="V187"/>
      <c r="W187"/>
      <c r="X187"/>
      <c r="Y187"/>
      <c r="Z187"/>
      <c r="AA187"/>
    </row>
    <row r="188" spans="9:27" x14ac:dyDescent="0.2">
      <c r="I188"/>
      <c r="J188"/>
      <c r="K188"/>
      <c r="L188"/>
      <c r="M188"/>
      <c r="N188"/>
      <c r="O188"/>
      <c r="P188"/>
      <c r="Q188"/>
      <c r="R188"/>
      <c r="S188"/>
      <c r="T188"/>
      <c r="U188"/>
      <c r="V188"/>
      <c r="W188"/>
      <c r="X188"/>
      <c r="Y188"/>
      <c r="Z188"/>
      <c r="AA188"/>
    </row>
    <row r="189" spans="9:27" x14ac:dyDescent="0.2">
      <c r="I189"/>
      <c r="J189"/>
      <c r="K189"/>
      <c r="L189"/>
      <c r="M189"/>
      <c r="N189"/>
      <c r="O189"/>
      <c r="P189"/>
      <c r="Q189"/>
      <c r="R189"/>
      <c r="S189"/>
      <c r="T189"/>
      <c r="U189"/>
      <c r="V189"/>
      <c r="W189"/>
      <c r="X189"/>
      <c r="Y189"/>
      <c r="Z189"/>
      <c r="AA189"/>
    </row>
    <row r="190" spans="9:27" x14ac:dyDescent="0.2">
      <c r="I190"/>
      <c r="J190"/>
      <c r="K190"/>
      <c r="L190"/>
      <c r="M190"/>
      <c r="N190"/>
      <c r="O190"/>
      <c r="P190"/>
      <c r="Q190"/>
      <c r="R190"/>
      <c r="S190"/>
      <c r="T190"/>
      <c r="U190"/>
      <c r="V190"/>
      <c r="W190"/>
      <c r="X190"/>
      <c r="Y190"/>
      <c r="Z190"/>
      <c r="AA190"/>
    </row>
    <row r="191" spans="9:27" x14ac:dyDescent="0.2">
      <c r="I191"/>
      <c r="J191"/>
      <c r="K191"/>
      <c r="L191"/>
      <c r="M191"/>
      <c r="N191"/>
      <c r="O191"/>
      <c r="P191"/>
      <c r="Q191"/>
      <c r="R191"/>
      <c r="S191"/>
      <c r="T191"/>
      <c r="U191"/>
      <c r="V191"/>
      <c r="W191"/>
      <c r="X191"/>
      <c r="Y191"/>
      <c r="Z191"/>
      <c r="AA191"/>
    </row>
    <row r="192" spans="9:27" x14ac:dyDescent="0.2">
      <c r="I192"/>
      <c r="J192"/>
      <c r="K192"/>
      <c r="L192"/>
      <c r="M192"/>
      <c r="N192"/>
      <c r="O192"/>
      <c r="P192"/>
      <c r="Q192"/>
      <c r="R192"/>
      <c r="S192"/>
      <c r="T192"/>
      <c r="U192"/>
      <c r="V192"/>
      <c r="W192"/>
      <c r="X192"/>
      <c r="Y192"/>
      <c r="Z192"/>
      <c r="AA192"/>
    </row>
    <row r="193" spans="9:27" x14ac:dyDescent="0.2">
      <c r="I193"/>
      <c r="J193"/>
      <c r="K193"/>
      <c r="L193"/>
      <c r="M193"/>
      <c r="N193"/>
      <c r="O193"/>
      <c r="P193"/>
      <c r="Q193"/>
      <c r="R193"/>
      <c r="S193"/>
      <c r="T193"/>
      <c r="U193"/>
      <c r="V193"/>
      <c r="W193"/>
      <c r="X193"/>
      <c r="Y193"/>
      <c r="Z193"/>
      <c r="AA193"/>
    </row>
    <row r="194" spans="9:27" x14ac:dyDescent="0.2">
      <c r="I194"/>
      <c r="J194"/>
      <c r="K194"/>
      <c r="L194"/>
      <c r="M194"/>
      <c r="N194"/>
      <c r="O194"/>
      <c r="P194"/>
      <c r="Q194"/>
      <c r="R194"/>
      <c r="S194"/>
      <c r="T194"/>
      <c r="U194"/>
      <c r="V194"/>
      <c r="W194"/>
      <c r="X194"/>
      <c r="Y194"/>
      <c r="Z194"/>
      <c r="AA194"/>
    </row>
    <row r="195" spans="9:27" x14ac:dyDescent="0.2">
      <c r="I195"/>
      <c r="J195"/>
      <c r="K195"/>
      <c r="L195"/>
      <c r="M195"/>
      <c r="N195"/>
      <c r="O195"/>
      <c r="P195"/>
      <c r="Q195"/>
      <c r="R195"/>
      <c r="S195"/>
      <c r="T195"/>
      <c r="U195"/>
      <c r="V195"/>
      <c r="W195"/>
      <c r="X195"/>
      <c r="Y195"/>
      <c r="Z195"/>
      <c r="AA195"/>
    </row>
    <row r="196" spans="9:27" x14ac:dyDescent="0.2">
      <c r="I196"/>
      <c r="J196"/>
      <c r="K196"/>
      <c r="L196"/>
      <c r="M196"/>
      <c r="N196"/>
      <c r="O196"/>
      <c r="P196"/>
      <c r="Q196"/>
      <c r="R196"/>
      <c r="S196"/>
      <c r="T196"/>
      <c r="U196"/>
      <c r="V196"/>
      <c r="W196"/>
      <c r="X196"/>
      <c r="Y196"/>
      <c r="Z196"/>
      <c r="AA196"/>
    </row>
    <row r="197" spans="9:27" x14ac:dyDescent="0.2">
      <c r="I197"/>
      <c r="J197"/>
      <c r="K197"/>
      <c r="L197"/>
      <c r="M197"/>
      <c r="N197"/>
      <c r="O197"/>
      <c r="P197"/>
      <c r="Q197"/>
      <c r="R197"/>
      <c r="S197"/>
      <c r="T197"/>
      <c r="U197"/>
      <c r="V197"/>
      <c r="W197"/>
      <c r="X197"/>
      <c r="Y197"/>
      <c r="Z197"/>
      <c r="AA197"/>
    </row>
    <row r="198" spans="9:27" x14ac:dyDescent="0.2">
      <c r="I198"/>
      <c r="J198"/>
      <c r="K198"/>
      <c r="L198"/>
      <c r="M198"/>
      <c r="N198"/>
      <c r="O198"/>
      <c r="P198"/>
      <c r="Q198"/>
      <c r="R198"/>
      <c r="S198"/>
      <c r="T198"/>
      <c r="U198"/>
      <c r="V198"/>
      <c r="W198"/>
      <c r="X198"/>
      <c r="Y198"/>
      <c r="Z198"/>
      <c r="AA198"/>
    </row>
    <row r="199" spans="9:27" x14ac:dyDescent="0.2">
      <c r="I199"/>
      <c r="J199"/>
      <c r="K199"/>
      <c r="L199"/>
      <c r="M199"/>
      <c r="N199"/>
      <c r="O199"/>
      <c r="P199"/>
      <c r="Q199"/>
      <c r="R199"/>
      <c r="S199"/>
      <c r="T199"/>
      <c r="U199"/>
      <c r="V199"/>
      <c r="W199"/>
      <c r="X199"/>
      <c r="Y199"/>
      <c r="Z199"/>
      <c r="AA199"/>
    </row>
    <row r="200" spans="9:27" x14ac:dyDescent="0.2">
      <c r="I200"/>
      <c r="J200"/>
      <c r="K200"/>
      <c r="L200"/>
      <c r="M200"/>
      <c r="N200"/>
      <c r="O200"/>
      <c r="P200"/>
      <c r="Q200"/>
      <c r="R200"/>
      <c r="S200"/>
      <c r="T200"/>
      <c r="U200"/>
      <c r="V200"/>
      <c r="W200"/>
      <c r="X200"/>
      <c r="Y200"/>
      <c r="Z200"/>
      <c r="AA200"/>
    </row>
    <row r="201" spans="9:27" x14ac:dyDescent="0.2">
      <c r="I201"/>
      <c r="J201"/>
      <c r="K201"/>
      <c r="L201"/>
      <c r="M201"/>
      <c r="N201"/>
      <c r="O201"/>
      <c r="P201"/>
      <c r="Q201"/>
      <c r="R201"/>
      <c r="S201"/>
      <c r="T201"/>
      <c r="U201"/>
      <c r="V201"/>
      <c r="W201"/>
      <c r="X201"/>
      <c r="Y201"/>
      <c r="Z201"/>
      <c r="AA201"/>
    </row>
    <row r="202" spans="9:27" x14ac:dyDescent="0.2">
      <c r="I202"/>
      <c r="J202"/>
      <c r="K202"/>
      <c r="L202"/>
      <c r="M202"/>
      <c r="N202"/>
      <c r="O202"/>
      <c r="P202"/>
      <c r="Q202"/>
      <c r="R202"/>
      <c r="S202"/>
      <c r="T202"/>
      <c r="U202"/>
      <c r="V202"/>
      <c r="W202"/>
      <c r="X202"/>
      <c r="Y202"/>
      <c r="Z202"/>
      <c r="AA202"/>
    </row>
    <row r="203" spans="9:27" x14ac:dyDescent="0.2">
      <c r="I203"/>
      <c r="J203"/>
      <c r="K203"/>
      <c r="L203"/>
      <c r="M203"/>
      <c r="N203"/>
      <c r="O203"/>
      <c r="P203"/>
      <c r="Q203"/>
      <c r="R203"/>
      <c r="S203"/>
      <c r="T203"/>
      <c r="U203"/>
      <c r="V203"/>
      <c r="W203"/>
      <c r="X203"/>
      <c r="Y203"/>
      <c r="Z203"/>
      <c r="AA203"/>
    </row>
    <row r="204" spans="9:27" x14ac:dyDescent="0.2">
      <c r="I204"/>
      <c r="J204"/>
      <c r="K204"/>
      <c r="L204"/>
      <c r="M204"/>
      <c r="N204"/>
      <c r="O204"/>
      <c r="P204"/>
      <c r="Q204"/>
      <c r="R204"/>
      <c r="S204"/>
      <c r="T204"/>
      <c r="U204"/>
      <c r="V204"/>
      <c r="W204"/>
      <c r="X204"/>
      <c r="Y204"/>
      <c r="Z204"/>
      <c r="AA204"/>
    </row>
    <row r="205" spans="9:27" x14ac:dyDescent="0.2">
      <c r="I205"/>
      <c r="J205"/>
      <c r="K205"/>
      <c r="L205"/>
      <c r="M205"/>
      <c r="N205"/>
      <c r="O205"/>
      <c r="P205"/>
      <c r="Q205"/>
      <c r="R205"/>
      <c r="S205"/>
      <c r="T205"/>
      <c r="U205"/>
      <c r="V205"/>
      <c r="W205"/>
      <c r="X205"/>
      <c r="Y205"/>
      <c r="Z205"/>
      <c r="AA205"/>
    </row>
    <row r="206" spans="9:27" x14ac:dyDescent="0.2">
      <c r="I206"/>
      <c r="J206"/>
      <c r="K206"/>
      <c r="L206"/>
      <c r="M206"/>
      <c r="N206"/>
      <c r="O206"/>
      <c r="P206"/>
      <c r="Q206"/>
      <c r="R206"/>
      <c r="S206"/>
      <c r="T206"/>
      <c r="U206"/>
      <c r="V206"/>
      <c r="W206"/>
      <c r="X206"/>
      <c r="Y206"/>
      <c r="Z206"/>
      <c r="AA206"/>
    </row>
    <row r="207" spans="9:27" x14ac:dyDescent="0.2">
      <c r="I207"/>
      <c r="J207"/>
      <c r="K207"/>
      <c r="L207"/>
      <c r="M207"/>
      <c r="N207"/>
      <c r="O207"/>
      <c r="P207"/>
      <c r="Q207"/>
      <c r="R207"/>
      <c r="S207"/>
      <c r="T207"/>
      <c r="U207"/>
      <c r="V207"/>
      <c r="W207"/>
      <c r="X207"/>
      <c r="Y207"/>
      <c r="Z207"/>
      <c r="AA207"/>
    </row>
    <row r="208" spans="9:27" x14ac:dyDescent="0.2">
      <c r="I208"/>
      <c r="J208"/>
      <c r="K208"/>
      <c r="L208"/>
      <c r="M208"/>
      <c r="N208"/>
      <c r="O208"/>
      <c r="P208"/>
      <c r="Q208"/>
      <c r="R208"/>
      <c r="S208"/>
      <c r="T208"/>
      <c r="U208"/>
      <c r="V208"/>
      <c r="W208"/>
      <c r="X208"/>
      <c r="Y208"/>
      <c r="Z208"/>
      <c r="AA208"/>
    </row>
    <row r="209" spans="9:27" x14ac:dyDescent="0.2">
      <c r="I209"/>
      <c r="J209"/>
      <c r="K209"/>
      <c r="L209"/>
      <c r="M209"/>
      <c r="N209"/>
      <c r="O209"/>
      <c r="P209"/>
      <c r="Q209"/>
      <c r="R209"/>
      <c r="S209"/>
      <c r="T209"/>
      <c r="U209"/>
      <c r="V209"/>
      <c r="W209"/>
      <c r="X209"/>
      <c r="Y209"/>
      <c r="Z209"/>
      <c r="AA209"/>
    </row>
    <row r="210" spans="9:27" x14ac:dyDescent="0.2">
      <c r="I210"/>
      <c r="J210"/>
      <c r="K210"/>
      <c r="L210"/>
      <c r="M210"/>
      <c r="N210"/>
      <c r="O210"/>
      <c r="P210"/>
      <c r="Q210"/>
      <c r="R210"/>
      <c r="S210"/>
      <c r="T210"/>
      <c r="U210"/>
      <c r="V210"/>
      <c r="W210"/>
      <c r="X210"/>
      <c r="Y210"/>
      <c r="Z210"/>
      <c r="AA210"/>
    </row>
    <row r="211" spans="9:27" x14ac:dyDescent="0.2">
      <c r="I211"/>
      <c r="J211"/>
      <c r="K211"/>
      <c r="L211"/>
      <c r="M211"/>
      <c r="N211"/>
      <c r="O211"/>
      <c r="P211"/>
      <c r="Q211"/>
      <c r="R211"/>
      <c r="S211"/>
      <c r="T211"/>
      <c r="U211"/>
      <c r="V211"/>
      <c r="W211"/>
      <c r="X211"/>
      <c r="Y211"/>
      <c r="Z211"/>
      <c r="AA211"/>
    </row>
    <row r="212" spans="9:27" x14ac:dyDescent="0.2">
      <c r="I212"/>
      <c r="J212"/>
      <c r="K212"/>
      <c r="L212"/>
      <c r="M212"/>
      <c r="N212"/>
      <c r="O212"/>
      <c r="P212"/>
      <c r="Q212"/>
      <c r="R212"/>
      <c r="S212"/>
      <c r="T212"/>
      <c r="U212"/>
      <c r="V212"/>
      <c r="W212"/>
      <c r="X212"/>
      <c r="Y212"/>
      <c r="Z212"/>
      <c r="AA212"/>
    </row>
    <row r="213" spans="9:27" x14ac:dyDescent="0.2">
      <c r="I213"/>
      <c r="J213"/>
      <c r="K213"/>
      <c r="L213"/>
      <c r="M213"/>
      <c r="N213"/>
      <c r="O213"/>
      <c r="P213"/>
      <c r="Q213"/>
      <c r="R213"/>
      <c r="S213"/>
      <c r="T213"/>
      <c r="U213"/>
      <c r="V213"/>
      <c r="W213"/>
      <c r="X213"/>
      <c r="Y213"/>
      <c r="Z213"/>
      <c r="AA213"/>
    </row>
    <row r="214" spans="9:27" x14ac:dyDescent="0.2">
      <c r="I214"/>
      <c r="J214"/>
      <c r="K214"/>
      <c r="L214"/>
      <c r="M214"/>
      <c r="N214"/>
      <c r="O214"/>
      <c r="P214"/>
      <c r="Q214"/>
      <c r="R214"/>
      <c r="S214"/>
      <c r="T214"/>
      <c r="U214"/>
      <c r="V214"/>
      <c r="W214"/>
      <c r="X214"/>
      <c r="Y214"/>
      <c r="Z214"/>
      <c r="AA214"/>
    </row>
    <row r="215" spans="9:27" x14ac:dyDescent="0.2">
      <c r="I215"/>
      <c r="J215"/>
      <c r="K215"/>
      <c r="L215"/>
      <c r="M215"/>
      <c r="N215"/>
      <c r="O215"/>
      <c r="P215"/>
      <c r="Q215"/>
      <c r="R215"/>
      <c r="S215"/>
      <c r="T215"/>
      <c r="U215"/>
      <c r="V215"/>
      <c r="W215"/>
      <c r="X215"/>
      <c r="Y215"/>
      <c r="Z215"/>
      <c r="AA215"/>
    </row>
    <row r="216" spans="9:27" x14ac:dyDescent="0.2">
      <c r="I216"/>
      <c r="J216"/>
      <c r="K216"/>
      <c r="L216"/>
      <c r="M216"/>
      <c r="N216"/>
      <c r="O216"/>
      <c r="P216"/>
      <c r="Q216"/>
      <c r="R216"/>
      <c r="S216"/>
      <c r="T216"/>
      <c r="U216"/>
      <c r="V216"/>
      <c r="W216"/>
      <c r="X216"/>
      <c r="Y216"/>
      <c r="Z216"/>
      <c r="AA216"/>
    </row>
    <row r="217" spans="9:27" x14ac:dyDescent="0.2">
      <c r="I217"/>
      <c r="J217"/>
      <c r="K217"/>
      <c r="L217"/>
      <c r="M217"/>
      <c r="N217"/>
      <c r="O217"/>
      <c r="P217"/>
      <c r="Q217"/>
      <c r="R217"/>
      <c r="S217"/>
      <c r="T217"/>
      <c r="U217"/>
      <c r="V217"/>
      <c r="W217"/>
      <c r="X217"/>
      <c r="Y217"/>
      <c r="Z217"/>
      <c r="AA217"/>
    </row>
    <row r="218" spans="9:27" x14ac:dyDescent="0.2">
      <c r="I218"/>
      <c r="J218"/>
      <c r="K218"/>
      <c r="L218"/>
      <c r="M218"/>
      <c r="N218"/>
      <c r="O218"/>
      <c r="P218"/>
      <c r="Q218"/>
      <c r="R218"/>
      <c r="S218"/>
      <c r="T218"/>
      <c r="U218"/>
      <c r="V218"/>
      <c r="W218"/>
      <c r="X218"/>
      <c r="Y218"/>
      <c r="Z218"/>
      <c r="AA218"/>
    </row>
    <row r="219" spans="9:27" x14ac:dyDescent="0.2">
      <c r="I219"/>
      <c r="J219"/>
      <c r="K219"/>
      <c r="L219"/>
      <c r="M219"/>
      <c r="N219"/>
      <c r="O219"/>
      <c r="P219"/>
      <c r="Q219"/>
      <c r="R219"/>
      <c r="S219"/>
      <c r="T219"/>
      <c r="U219"/>
      <c r="V219"/>
      <c r="W219"/>
      <c r="X219"/>
      <c r="Y219"/>
      <c r="Z219"/>
      <c r="AA219"/>
    </row>
    <row r="220" spans="9:27" x14ac:dyDescent="0.2">
      <c r="I220"/>
      <c r="J220"/>
      <c r="K220"/>
      <c r="L220"/>
      <c r="M220"/>
      <c r="N220"/>
      <c r="O220"/>
      <c r="P220"/>
      <c r="Q220"/>
      <c r="R220"/>
      <c r="S220"/>
      <c r="T220"/>
      <c r="U220"/>
      <c r="V220"/>
      <c r="W220"/>
      <c r="X220"/>
      <c r="Y220"/>
      <c r="Z220"/>
      <c r="AA220"/>
    </row>
    <row r="221" spans="9:27" x14ac:dyDescent="0.2">
      <c r="I221"/>
      <c r="J221"/>
      <c r="K221"/>
      <c r="L221"/>
      <c r="M221"/>
      <c r="N221"/>
      <c r="O221"/>
      <c r="P221"/>
      <c r="Q221"/>
      <c r="R221"/>
      <c r="S221"/>
      <c r="T221"/>
      <c r="U221"/>
      <c r="V221"/>
      <c r="W221"/>
      <c r="X221"/>
      <c r="Y221"/>
      <c r="Z221"/>
      <c r="AA221"/>
    </row>
    <row r="222" spans="9:27" x14ac:dyDescent="0.2">
      <c r="I222"/>
      <c r="J222"/>
      <c r="K222"/>
      <c r="L222"/>
      <c r="M222"/>
      <c r="N222"/>
      <c r="O222"/>
      <c r="P222"/>
      <c r="Q222"/>
      <c r="R222"/>
      <c r="S222"/>
      <c r="T222"/>
      <c r="U222"/>
      <c r="V222"/>
      <c r="W222"/>
      <c r="X222"/>
      <c r="Y222"/>
      <c r="Z222"/>
      <c r="AA222"/>
    </row>
    <row r="223" spans="9:27" x14ac:dyDescent="0.2">
      <c r="I223"/>
      <c r="J223"/>
      <c r="K223"/>
      <c r="L223"/>
      <c r="M223"/>
      <c r="N223"/>
      <c r="O223"/>
      <c r="P223"/>
      <c r="Q223"/>
      <c r="R223"/>
      <c r="S223"/>
      <c r="T223"/>
      <c r="U223"/>
      <c r="V223"/>
      <c r="W223"/>
      <c r="X223"/>
      <c r="Y223"/>
      <c r="Z223"/>
      <c r="AA223"/>
    </row>
    <row r="224" spans="9:27" x14ac:dyDescent="0.2">
      <c r="I224"/>
      <c r="J224"/>
      <c r="K224"/>
      <c r="L224"/>
      <c r="M224"/>
      <c r="N224"/>
      <c r="O224"/>
      <c r="P224"/>
      <c r="Q224"/>
      <c r="R224"/>
      <c r="S224"/>
      <c r="T224"/>
      <c r="U224"/>
      <c r="V224"/>
      <c r="W224"/>
      <c r="X224"/>
      <c r="Y224"/>
      <c r="Z224"/>
      <c r="AA224"/>
    </row>
    <row r="225" spans="9:27" x14ac:dyDescent="0.2">
      <c r="I225"/>
      <c r="J225"/>
      <c r="K225"/>
      <c r="L225"/>
      <c r="M225"/>
      <c r="N225"/>
      <c r="O225"/>
      <c r="P225"/>
      <c r="Q225"/>
      <c r="R225"/>
      <c r="S225"/>
      <c r="T225"/>
      <c r="U225"/>
      <c r="V225"/>
      <c r="W225"/>
      <c r="X225"/>
      <c r="Y225"/>
      <c r="Z225"/>
      <c r="AA225"/>
    </row>
    <row r="226" spans="9:27" x14ac:dyDescent="0.2">
      <c r="I226"/>
      <c r="J226"/>
      <c r="K226"/>
      <c r="L226"/>
      <c r="M226"/>
      <c r="N226"/>
      <c r="O226"/>
      <c r="P226"/>
      <c r="Q226"/>
      <c r="R226"/>
      <c r="S226"/>
      <c r="T226"/>
      <c r="U226"/>
      <c r="V226"/>
      <c r="W226"/>
      <c r="X226"/>
      <c r="Y226"/>
      <c r="Z226"/>
      <c r="AA226"/>
    </row>
    <row r="227" spans="9:27" x14ac:dyDescent="0.2">
      <c r="I227"/>
      <c r="J227"/>
      <c r="K227"/>
      <c r="L227"/>
      <c r="M227"/>
      <c r="N227"/>
      <c r="O227"/>
      <c r="P227"/>
      <c r="Q227"/>
      <c r="R227"/>
      <c r="S227"/>
      <c r="T227"/>
      <c r="U227"/>
      <c r="V227"/>
      <c r="W227"/>
      <c r="X227"/>
      <c r="Y227"/>
      <c r="Z227"/>
      <c r="AA227"/>
    </row>
    <row r="228" spans="9:27" x14ac:dyDescent="0.2">
      <c r="I228"/>
      <c r="J228"/>
      <c r="K228"/>
      <c r="L228"/>
      <c r="M228"/>
      <c r="N228"/>
      <c r="O228"/>
      <c r="P228"/>
      <c r="Q228"/>
      <c r="R228"/>
      <c r="S228"/>
      <c r="T228"/>
      <c r="U228"/>
      <c r="V228"/>
      <c r="W228"/>
      <c r="X228"/>
      <c r="Y228"/>
      <c r="Z228"/>
      <c r="AA228"/>
    </row>
    <row r="229" spans="9:27" x14ac:dyDescent="0.2">
      <c r="I229"/>
      <c r="J229"/>
      <c r="K229"/>
      <c r="L229"/>
      <c r="M229"/>
      <c r="N229"/>
      <c r="O229"/>
      <c r="P229"/>
      <c r="Q229"/>
      <c r="R229"/>
      <c r="S229"/>
      <c r="T229"/>
      <c r="U229"/>
      <c r="V229"/>
      <c r="W229"/>
      <c r="X229"/>
      <c r="Y229"/>
      <c r="Z229"/>
      <c r="AA229"/>
    </row>
    <row r="230" spans="9:27" x14ac:dyDescent="0.2">
      <c r="I230"/>
      <c r="J230"/>
      <c r="K230"/>
      <c r="L230"/>
      <c r="M230"/>
      <c r="N230"/>
      <c r="O230"/>
      <c r="P230"/>
      <c r="Q230"/>
      <c r="R230"/>
      <c r="S230"/>
      <c r="T230"/>
      <c r="U230"/>
      <c r="V230"/>
      <c r="W230"/>
      <c r="X230"/>
      <c r="Y230"/>
      <c r="Z230"/>
      <c r="AA230"/>
    </row>
    <row r="231" spans="9:27" x14ac:dyDescent="0.2">
      <c r="I231"/>
      <c r="J231"/>
      <c r="K231"/>
      <c r="L231"/>
      <c r="M231"/>
      <c r="N231"/>
      <c r="O231"/>
      <c r="P231"/>
      <c r="Q231"/>
      <c r="R231"/>
      <c r="S231"/>
      <c r="T231"/>
      <c r="U231"/>
      <c r="V231"/>
      <c r="W231"/>
      <c r="X231"/>
      <c r="Y231"/>
      <c r="Z231"/>
      <c r="AA231"/>
    </row>
    <row r="232" spans="9:27" x14ac:dyDescent="0.2">
      <c r="I232"/>
      <c r="J232"/>
      <c r="K232"/>
      <c r="L232"/>
      <c r="M232"/>
      <c r="N232"/>
      <c r="O232"/>
      <c r="P232"/>
      <c r="Q232"/>
      <c r="R232"/>
      <c r="S232"/>
      <c r="T232"/>
      <c r="U232"/>
      <c r="V232"/>
      <c r="W232"/>
      <c r="X232"/>
      <c r="Y232"/>
      <c r="Z232"/>
      <c r="AA232"/>
    </row>
    <row r="233" spans="9:27" x14ac:dyDescent="0.2">
      <c r="I233"/>
      <c r="J233"/>
      <c r="K233"/>
      <c r="L233"/>
      <c r="M233"/>
      <c r="N233"/>
      <c r="O233"/>
      <c r="P233"/>
      <c r="Q233"/>
      <c r="R233"/>
      <c r="S233"/>
      <c r="T233"/>
      <c r="U233"/>
      <c r="V233"/>
      <c r="W233"/>
      <c r="X233"/>
      <c r="Y233"/>
      <c r="Z233"/>
      <c r="AA233"/>
    </row>
    <row r="234" spans="9:27" x14ac:dyDescent="0.2">
      <c r="I234"/>
      <c r="J234"/>
      <c r="K234"/>
      <c r="L234"/>
      <c r="M234"/>
      <c r="N234"/>
      <c r="O234"/>
      <c r="P234"/>
      <c r="Q234"/>
      <c r="R234"/>
      <c r="S234"/>
      <c r="T234"/>
      <c r="U234"/>
      <c r="V234"/>
      <c r="W234"/>
      <c r="X234"/>
      <c r="Y234"/>
      <c r="Z234"/>
      <c r="AA234"/>
    </row>
    <row r="235" spans="9:27" x14ac:dyDescent="0.2">
      <c r="I235"/>
      <c r="J235"/>
      <c r="K235"/>
      <c r="L235"/>
      <c r="M235"/>
      <c r="N235"/>
      <c r="O235"/>
      <c r="P235"/>
      <c r="Q235"/>
      <c r="R235"/>
      <c r="S235"/>
      <c r="T235"/>
      <c r="U235"/>
      <c r="V235"/>
      <c r="W235"/>
      <c r="X235"/>
      <c r="Y235"/>
      <c r="Z235"/>
      <c r="AA235"/>
    </row>
    <row r="236" spans="9:27" x14ac:dyDescent="0.2">
      <c r="I236"/>
      <c r="J236"/>
      <c r="K236"/>
      <c r="L236"/>
      <c r="M236"/>
      <c r="N236"/>
      <c r="O236"/>
      <c r="P236"/>
      <c r="Q236"/>
      <c r="R236"/>
      <c r="S236"/>
      <c r="T236"/>
      <c r="U236"/>
      <c r="V236"/>
      <c r="W236"/>
      <c r="X236"/>
      <c r="Y236"/>
      <c r="Z236"/>
      <c r="AA236"/>
    </row>
    <row r="237" spans="9:27" x14ac:dyDescent="0.2">
      <c r="I237"/>
      <c r="J237"/>
      <c r="K237"/>
      <c r="L237"/>
      <c r="M237"/>
      <c r="N237"/>
      <c r="O237"/>
      <c r="P237"/>
      <c r="Q237"/>
      <c r="R237"/>
      <c r="S237"/>
      <c r="T237"/>
      <c r="U237"/>
      <c r="V237"/>
      <c r="W237"/>
      <c r="X237"/>
      <c r="Y237"/>
      <c r="Z237"/>
      <c r="AA237"/>
    </row>
    <row r="238" spans="9:27" x14ac:dyDescent="0.2">
      <c r="I238"/>
      <c r="J238"/>
      <c r="K238"/>
      <c r="L238"/>
      <c r="M238"/>
      <c r="N238"/>
      <c r="O238"/>
      <c r="P238"/>
      <c r="Q238"/>
      <c r="R238"/>
      <c r="S238"/>
      <c r="T238"/>
      <c r="U238"/>
      <c r="V238"/>
      <c r="W238"/>
      <c r="X238"/>
      <c r="Y238"/>
      <c r="Z238"/>
      <c r="AA238"/>
    </row>
    <row r="239" spans="9:27" x14ac:dyDescent="0.2">
      <c r="I239"/>
      <c r="J239"/>
      <c r="K239"/>
      <c r="L239"/>
      <c r="M239"/>
      <c r="N239"/>
      <c r="O239"/>
      <c r="P239"/>
      <c r="Q239"/>
      <c r="R239"/>
      <c r="S239"/>
      <c r="T239"/>
      <c r="U239"/>
      <c r="V239"/>
      <c r="W239"/>
      <c r="X239"/>
      <c r="Y239"/>
      <c r="Z239"/>
      <c r="AA239"/>
    </row>
    <row r="240" spans="9:27" x14ac:dyDescent="0.2">
      <c r="I240"/>
      <c r="J240"/>
      <c r="K240"/>
      <c r="L240"/>
      <c r="M240"/>
      <c r="N240"/>
      <c r="O240"/>
      <c r="P240"/>
      <c r="Q240"/>
      <c r="R240"/>
      <c r="S240"/>
      <c r="T240"/>
      <c r="U240"/>
      <c r="V240"/>
      <c r="W240"/>
      <c r="X240"/>
      <c r="Y240"/>
      <c r="Z240"/>
      <c r="AA240"/>
    </row>
    <row r="241" spans="9:27" x14ac:dyDescent="0.2">
      <c r="I241"/>
      <c r="J241"/>
      <c r="K241"/>
      <c r="L241"/>
      <c r="M241"/>
      <c r="N241"/>
      <c r="O241"/>
      <c r="P241"/>
      <c r="Q241"/>
      <c r="R241"/>
      <c r="S241"/>
      <c r="T241"/>
      <c r="U241"/>
      <c r="V241"/>
      <c r="W241"/>
      <c r="X241"/>
      <c r="Y241"/>
      <c r="Z241"/>
      <c r="AA241"/>
    </row>
    <row r="242" spans="9:27" x14ac:dyDescent="0.2">
      <c r="I242"/>
      <c r="J242"/>
      <c r="K242"/>
      <c r="L242"/>
      <c r="M242"/>
      <c r="N242"/>
      <c r="O242"/>
      <c r="P242"/>
      <c r="Q242"/>
      <c r="R242"/>
      <c r="S242"/>
      <c r="T242"/>
      <c r="U242"/>
      <c r="V242"/>
      <c r="W242"/>
      <c r="X242"/>
      <c r="Y242"/>
      <c r="Z242"/>
      <c r="AA242"/>
    </row>
    <row r="243" spans="9:27" x14ac:dyDescent="0.2">
      <c r="I243"/>
      <c r="J243"/>
      <c r="K243"/>
      <c r="L243"/>
      <c r="M243"/>
      <c r="N243"/>
      <c r="O243"/>
      <c r="P243"/>
      <c r="Q243"/>
      <c r="R243"/>
      <c r="S243"/>
      <c r="T243"/>
      <c r="U243"/>
      <c r="V243"/>
      <c r="W243"/>
      <c r="X243"/>
      <c r="Y243"/>
      <c r="Z243"/>
      <c r="AA243"/>
    </row>
    <row r="244" spans="9:27" x14ac:dyDescent="0.2">
      <c r="I244"/>
      <c r="J244"/>
      <c r="K244"/>
      <c r="L244"/>
      <c r="M244"/>
      <c r="N244"/>
      <c r="O244"/>
      <c r="P244"/>
      <c r="Q244"/>
      <c r="R244"/>
      <c r="S244"/>
      <c r="T244"/>
      <c r="U244"/>
      <c r="V244"/>
      <c r="W244"/>
      <c r="X244"/>
      <c r="Y244"/>
      <c r="Z244"/>
      <c r="AA244"/>
    </row>
    <row r="245" spans="9:27" x14ac:dyDescent="0.2">
      <c r="I245"/>
      <c r="J245"/>
      <c r="K245"/>
      <c r="L245"/>
      <c r="M245"/>
      <c r="N245"/>
      <c r="O245"/>
      <c r="P245"/>
      <c r="Q245"/>
      <c r="R245"/>
      <c r="S245"/>
      <c r="T245"/>
      <c r="U245"/>
      <c r="V245"/>
      <c r="W245"/>
      <c r="X245"/>
      <c r="Y245"/>
      <c r="Z245"/>
      <c r="AA245"/>
    </row>
    <row r="246" spans="9:27" x14ac:dyDescent="0.2">
      <c r="I246"/>
      <c r="J246"/>
      <c r="K246"/>
      <c r="L246"/>
      <c r="M246"/>
      <c r="N246"/>
      <c r="O246"/>
      <c r="P246"/>
      <c r="Q246"/>
      <c r="R246"/>
      <c r="S246"/>
      <c r="T246"/>
      <c r="U246"/>
      <c r="V246"/>
      <c r="W246"/>
      <c r="X246"/>
      <c r="Y246"/>
      <c r="Z246"/>
      <c r="AA246"/>
    </row>
    <row r="247" spans="9:27" x14ac:dyDescent="0.2">
      <c r="I247"/>
      <c r="J247"/>
      <c r="K247"/>
      <c r="L247"/>
      <c r="M247"/>
      <c r="N247"/>
      <c r="O247"/>
      <c r="P247"/>
      <c r="Q247"/>
      <c r="R247"/>
      <c r="S247"/>
      <c r="T247"/>
      <c r="U247"/>
      <c r="V247"/>
      <c r="W247"/>
      <c r="X247"/>
      <c r="Y247"/>
      <c r="Z247"/>
      <c r="AA247"/>
    </row>
    <row r="248" spans="9:27" x14ac:dyDescent="0.2">
      <c r="I248"/>
      <c r="J248"/>
      <c r="K248"/>
      <c r="L248"/>
      <c r="M248"/>
      <c r="N248"/>
      <c r="O248"/>
      <c r="P248"/>
      <c r="Q248"/>
      <c r="R248"/>
      <c r="S248"/>
      <c r="T248"/>
      <c r="U248"/>
      <c r="V248"/>
      <c r="W248"/>
      <c r="X248"/>
      <c r="Y248"/>
      <c r="Z248"/>
      <c r="AA248"/>
    </row>
    <row r="249" spans="9:27" x14ac:dyDescent="0.2">
      <c r="I249"/>
      <c r="J249"/>
      <c r="K249"/>
      <c r="L249"/>
      <c r="M249"/>
      <c r="N249"/>
      <c r="O249"/>
      <c r="P249"/>
      <c r="Q249"/>
      <c r="R249"/>
      <c r="S249"/>
      <c r="T249"/>
      <c r="U249"/>
      <c r="V249"/>
      <c r="W249"/>
      <c r="X249"/>
      <c r="Y249"/>
      <c r="Z249"/>
      <c r="AA249"/>
    </row>
    <row r="250" spans="9:27" x14ac:dyDescent="0.2">
      <c r="I250"/>
      <c r="J250"/>
      <c r="K250"/>
      <c r="L250"/>
      <c r="M250"/>
      <c r="N250"/>
      <c r="O250"/>
      <c r="P250"/>
      <c r="Q250"/>
      <c r="R250"/>
      <c r="S250"/>
      <c r="T250"/>
      <c r="U250"/>
      <c r="V250"/>
      <c r="W250"/>
      <c r="X250"/>
      <c r="Y250"/>
      <c r="Z250"/>
      <c r="AA250"/>
    </row>
    <row r="251" spans="9:27" x14ac:dyDescent="0.2">
      <c r="I251"/>
      <c r="J251"/>
      <c r="K251"/>
      <c r="L251"/>
      <c r="M251"/>
      <c r="N251"/>
      <c r="O251"/>
      <c r="P251"/>
      <c r="Q251"/>
      <c r="R251"/>
      <c r="S251"/>
      <c r="T251"/>
      <c r="U251"/>
      <c r="V251"/>
      <c r="W251"/>
      <c r="X251"/>
      <c r="Y251"/>
      <c r="Z251"/>
      <c r="AA251"/>
    </row>
    <row r="252" spans="9:27" x14ac:dyDescent="0.2">
      <c r="I252"/>
      <c r="J252"/>
      <c r="K252"/>
      <c r="L252"/>
      <c r="M252"/>
      <c r="N252"/>
      <c r="O252"/>
      <c r="P252"/>
      <c r="Q252"/>
      <c r="R252"/>
      <c r="S252"/>
      <c r="T252"/>
      <c r="U252"/>
      <c r="V252"/>
      <c r="W252"/>
      <c r="X252"/>
      <c r="Y252"/>
      <c r="Z252"/>
      <c r="AA252"/>
    </row>
    <row r="253" spans="9:27" x14ac:dyDescent="0.2">
      <c r="I253"/>
      <c r="J253"/>
      <c r="K253"/>
      <c r="L253"/>
      <c r="M253"/>
      <c r="N253"/>
      <c r="O253"/>
      <c r="P253"/>
      <c r="Q253"/>
      <c r="R253"/>
      <c r="S253"/>
      <c r="T253"/>
      <c r="U253"/>
      <c r="V253"/>
      <c r="W253"/>
      <c r="X253"/>
      <c r="Y253"/>
      <c r="Z253"/>
      <c r="AA253"/>
    </row>
    <row r="254" spans="9:27" x14ac:dyDescent="0.2">
      <c r="I254"/>
      <c r="J254"/>
      <c r="K254"/>
      <c r="L254"/>
      <c r="M254"/>
      <c r="N254"/>
      <c r="O254"/>
      <c r="P254"/>
      <c r="Q254"/>
      <c r="R254"/>
      <c r="S254"/>
      <c r="T254"/>
      <c r="U254"/>
      <c r="V254"/>
      <c r="W254"/>
      <c r="X254"/>
      <c r="Y254"/>
      <c r="Z254"/>
      <c r="AA254"/>
    </row>
    <row r="255" spans="9:27" x14ac:dyDescent="0.2">
      <c r="I255"/>
      <c r="J255"/>
      <c r="K255"/>
      <c r="L255"/>
      <c r="M255"/>
      <c r="N255"/>
      <c r="O255"/>
      <c r="P255"/>
      <c r="Q255"/>
      <c r="R255"/>
      <c r="S255"/>
      <c r="T255"/>
      <c r="U255"/>
      <c r="V255"/>
      <c r="W255"/>
      <c r="X255"/>
      <c r="Y255"/>
      <c r="Z255"/>
      <c r="AA255"/>
    </row>
    <row r="256" spans="9:27" x14ac:dyDescent="0.2">
      <c r="I256"/>
      <c r="J256"/>
      <c r="K256"/>
      <c r="L256"/>
      <c r="M256"/>
      <c r="N256"/>
      <c r="O256"/>
      <c r="P256"/>
      <c r="Q256"/>
      <c r="R256"/>
      <c r="S256"/>
      <c r="T256"/>
      <c r="U256"/>
      <c r="V256"/>
      <c r="W256"/>
      <c r="X256"/>
      <c r="Y256"/>
      <c r="Z256"/>
      <c r="AA256"/>
    </row>
    <row r="257" spans="9:27" x14ac:dyDescent="0.2">
      <c r="I257"/>
      <c r="J257"/>
      <c r="K257"/>
      <c r="L257"/>
      <c r="M257"/>
      <c r="N257"/>
      <c r="O257"/>
      <c r="P257"/>
      <c r="Q257"/>
      <c r="R257"/>
      <c r="S257"/>
      <c r="T257"/>
      <c r="U257"/>
      <c r="V257"/>
      <c r="W257"/>
      <c r="X257"/>
      <c r="Y257"/>
      <c r="Z257"/>
      <c r="AA257"/>
    </row>
    <row r="258" spans="9:27" x14ac:dyDescent="0.2">
      <c r="I258"/>
      <c r="J258"/>
      <c r="K258"/>
      <c r="L258"/>
      <c r="M258"/>
      <c r="N258"/>
      <c r="O258"/>
      <c r="P258"/>
      <c r="Q258"/>
      <c r="R258"/>
      <c r="S258"/>
      <c r="T258"/>
      <c r="U258"/>
      <c r="V258"/>
      <c r="W258"/>
      <c r="X258"/>
      <c r="Y258"/>
      <c r="Z258"/>
      <c r="AA258"/>
    </row>
    <row r="259" spans="9:27" x14ac:dyDescent="0.2">
      <c r="I259"/>
      <c r="J259"/>
      <c r="K259"/>
      <c r="L259"/>
      <c r="M259"/>
      <c r="N259"/>
      <c r="O259"/>
      <c r="P259"/>
      <c r="Q259"/>
      <c r="R259"/>
      <c r="S259"/>
      <c r="T259"/>
      <c r="U259"/>
      <c r="V259"/>
      <c r="W259"/>
      <c r="X259"/>
      <c r="Y259"/>
      <c r="Z259"/>
      <c r="AA259"/>
    </row>
    <row r="260" spans="9:27" x14ac:dyDescent="0.2">
      <c r="I260"/>
      <c r="J260"/>
      <c r="K260"/>
      <c r="L260"/>
      <c r="M260"/>
      <c r="N260"/>
      <c r="O260"/>
      <c r="P260"/>
      <c r="Q260"/>
      <c r="R260"/>
      <c r="S260"/>
      <c r="T260"/>
      <c r="U260"/>
      <c r="V260"/>
      <c r="W260"/>
      <c r="X260"/>
      <c r="Y260"/>
      <c r="Z260"/>
      <c r="AA260"/>
    </row>
    <row r="261" spans="9:27" x14ac:dyDescent="0.2">
      <c r="I261"/>
      <c r="J261"/>
      <c r="K261"/>
      <c r="L261"/>
      <c r="M261"/>
      <c r="N261"/>
      <c r="O261"/>
      <c r="P261"/>
      <c r="Q261"/>
      <c r="R261"/>
      <c r="S261"/>
      <c r="T261"/>
      <c r="U261"/>
      <c r="V261"/>
      <c r="W261"/>
      <c r="X261"/>
      <c r="Y261"/>
      <c r="Z261"/>
      <c r="AA261"/>
    </row>
    <row r="262" spans="9:27" x14ac:dyDescent="0.2">
      <c r="I262"/>
      <c r="J262"/>
      <c r="K262"/>
      <c r="L262"/>
      <c r="M262"/>
      <c r="N262"/>
      <c r="O262"/>
      <c r="P262"/>
      <c r="Q262"/>
      <c r="R262"/>
      <c r="S262"/>
      <c r="T262"/>
      <c r="U262"/>
      <c r="V262"/>
      <c r="W262"/>
      <c r="X262"/>
      <c r="Y262"/>
      <c r="Z262"/>
      <c r="AA262"/>
    </row>
    <row r="263" spans="9:27" x14ac:dyDescent="0.2">
      <c r="I263"/>
      <c r="J263"/>
      <c r="K263"/>
      <c r="L263"/>
      <c r="M263"/>
      <c r="N263"/>
      <c r="O263"/>
      <c r="P263"/>
      <c r="Q263"/>
      <c r="R263"/>
      <c r="S263"/>
      <c r="T263"/>
      <c r="U263"/>
      <c r="V263"/>
      <c r="W263"/>
      <c r="X263"/>
      <c r="Y263"/>
      <c r="Z263"/>
      <c r="AA263"/>
    </row>
    <row r="264" spans="9:27" x14ac:dyDescent="0.2">
      <c r="I264"/>
      <c r="J264"/>
      <c r="K264"/>
      <c r="L264"/>
      <c r="M264"/>
      <c r="N264"/>
      <c r="O264"/>
      <c r="P264"/>
      <c r="Q264"/>
      <c r="R264"/>
      <c r="S264"/>
      <c r="T264"/>
      <c r="U264"/>
      <c r="V264"/>
      <c r="W264"/>
      <c r="X264"/>
      <c r="Y264"/>
      <c r="Z264"/>
      <c r="AA264"/>
    </row>
    <row r="265" spans="9:27" x14ac:dyDescent="0.2">
      <c r="I265"/>
      <c r="J265"/>
      <c r="K265"/>
      <c r="L265"/>
      <c r="M265"/>
      <c r="N265"/>
      <c r="O265"/>
      <c r="P265"/>
      <c r="Q265"/>
      <c r="R265"/>
      <c r="S265"/>
      <c r="T265"/>
      <c r="U265"/>
      <c r="V265"/>
      <c r="W265"/>
      <c r="X265"/>
      <c r="Y265"/>
      <c r="Z265"/>
      <c r="AA265"/>
    </row>
    <row r="266" spans="9:27" x14ac:dyDescent="0.2">
      <c r="I266"/>
      <c r="J266"/>
      <c r="K266"/>
      <c r="L266"/>
      <c r="M266"/>
      <c r="N266"/>
      <c r="O266"/>
      <c r="P266"/>
      <c r="Q266"/>
      <c r="R266"/>
      <c r="S266"/>
      <c r="T266"/>
      <c r="U266"/>
      <c r="V266"/>
      <c r="W266"/>
      <c r="X266"/>
      <c r="Y266"/>
      <c r="Z266"/>
      <c r="AA266"/>
    </row>
    <row r="267" spans="9:27" x14ac:dyDescent="0.2">
      <c r="I267"/>
      <c r="J267"/>
      <c r="K267"/>
      <c r="L267"/>
      <c r="M267"/>
      <c r="N267"/>
      <c r="O267"/>
      <c r="P267"/>
      <c r="Q267"/>
      <c r="R267"/>
      <c r="S267"/>
      <c r="T267"/>
      <c r="U267"/>
      <c r="V267"/>
      <c r="W267"/>
      <c r="X267"/>
      <c r="Y267"/>
      <c r="Z267"/>
      <c r="AA267"/>
    </row>
    <row r="268" spans="9:27" x14ac:dyDescent="0.2">
      <c r="I268"/>
      <c r="J268"/>
      <c r="K268"/>
      <c r="L268"/>
      <c r="M268"/>
      <c r="N268"/>
      <c r="O268"/>
      <c r="P268"/>
      <c r="Q268"/>
      <c r="R268"/>
      <c r="S268"/>
      <c r="T268"/>
      <c r="U268"/>
      <c r="V268"/>
      <c r="W268"/>
      <c r="X268"/>
      <c r="Y268"/>
      <c r="Z268"/>
      <c r="AA268"/>
    </row>
    <row r="269" spans="9:27" x14ac:dyDescent="0.2">
      <c r="I269"/>
      <c r="J269"/>
      <c r="K269"/>
      <c r="L269"/>
      <c r="M269"/>
      <c r="N269"/>
      <c r="O269"/>
      <c r="P269"/>
      <c r="Q269"/>
      <c r="R269"/>
      <c r="S269"/>
      <c r="T269"/>
      <c r="U269"/>
      <c r="V269"/>
      <c r="W269"/>
      <c r="X269"/>
      <c r="Y269"/>
      <c r="Z269"/>
      <c r="AA269"/>
    </row>
    <row r="270" spans="9:27" x14ac:dyDescent="0.2">
      <c r="I270"/>
      <c r="J270"/>
      <c r="K270"/>
      <c r="L270"/>
      <c r="M270"/>
      <c r="N270"/>
      <c r="O270"/>
      <c r="P270"/>
      <c r="Q270"/>
      <c r="R270"/>
      <c r="S270"/>
      <c r="T270"/>
      <c r="U270"/>
      <c r="V270"/>
      <c r="W270"/>
      <c r="X270"/>
      <c r="Y270"/>
      <c r="Z270"/>
      <c r="AA270"/>
    </row>
    <row r="271" spans="9:27" x14ac:dyDescent="0.2">
      <c r="I271"/>
      <c r="J271"/>
      <c r="K271"/>
      <c r="L271"/>
      <c r="M271"/>
      <c r="N271"/>
      <c r="O271"/>
      <c r="P271"/>
      <c r="Q271"/>
      <c r="R271"/>
      <c r="S271"/>
      <c r="T271"/>
      <c r="U271"/>
      <c r="V271"/>
      <c r="W271"/>
      <c r="X271"/>
      <c r="Y271"/>
      <c r="Z271"/>
      <c r="AA271"/>
    </row>
    <row r="272" spans="9:27" x14ac:dyDescent="0.2">
      <c r="I272"/>
      <c r="J272"/>
      <c r="K272"/>
      <c r="L272"/>
      <c r="M272"/>
      <c r="N272"/>
      <c r="O272"/>
      <c r="P272"/>
      <c r="Q272"/>
      <c r="R272"/>
      <c r="S272"/>
      <c r="T272"/>
      <c r="U272"/>
      <c r="V272"/>
      <c r="W272"/>
      <c r="X272"/>
      <c r="Y272"/>
      <c r="Z272"/>
      <c r="AA272"/>
    </row>
  </sheetData>
  <conditionalFormatting sqref="Y273:Y1048576">
    <cfRule type="cellIs" dxfId="6" priority="1" operator="greaterThan">
      <formul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F7D64-4065-4379-82D1-F2A01A51789C}">
  <dimension ref="A1:Z272"/>
  <sheetViews>
    <sheetView workbookViewId="0">
      <selection activeCell="N2" sqref="N2"/>
    </sheetView>
  </sheetViews>
  <sheetFormatPr baseColWidth="10" defaultColWidth="9.1640625" defaultRowHeight="15" x14ac:dyDescent="0.2"/>
  <cols>
    <col min="1" max="1" width="12.5" style="3" bestFit="1" customWidth="1"/>
    <col min="2" max="2" width="12.5" style="3" customWidth="1"/>
    <col min="3" max="3" width="8.83203125" style="3" customWidth="1"/>
    <col min="4" max="4" width="13.5" style="3" customWidth="1"/>
    <col min="5" max="7" width="12.5" style="3" customWidth="1"/>
    <col min="8" max="8" width="10.6640625" style="3" customWidth="1"/>
    <col min="9" max="10" width="12.5" style="3" customWidth="1"/>
    <col min="11" max="11" width="9.6640625" style="3" customWidth="1"/>
    <col min="12" max="13" width="13.5" style="4" customWidth="1"/>
    <col min="14" max="14" width="7.83203125" style="3" customWidth="1"/>
    <col min="15" max="17" width="12.5" style="3" customWidth="1"/>
    <col min="18" max="18" width="12.5" style="3" bestFit="1" customWidth="1"/>
    <col min="19" max="19" width="16.1640625" style="3" bestFit="1" customWidth="1"/>
    <col min="20" max="20" width="9.5" style="3" bestFit="1" customWidth="1"/>
    <col min="21" max="21" width="16.1640625" style="3" bestFit="1" customWidth="1"/>
    <col min="22" max="22" width="14.5" style="3" customWidth="1"/>
    <col min="23" max="25" width="7.83203125" style="3" customWidth="1"/>
    <col min="26" max="16384" width="9.1640625" style="3"/>
  </cols>
  <sheetData>
    <row r="1" spans="1:13" customFormat="1" ht="32" x14ac:dyDescent="0.2">
      <c r="A1" s="89" t="s">
        <v>0</v>
      </c>
      <c r="B1" s="2" t="s">
        <v>2</v>
      </c>
      <c r="C1" s="2" t="s">
        <v>3</v>
      </c>
      <c r="D1" s="2" t="s">
        <v>4</v>
      </c>
      <c r="E1" s="2" t="s">
        <v>5</v>
      </c>
      <c r="F1" s="2" t="s">
        <v>6</v>
      </c>
      <c r="G1" s="2" t="s">
        <v>260</v>
      </c>
      <c r="H1" s="2" t="s">
        <v>7</v>
      </c>
      <c r="I1" s="2" t="s">
        <v>8</v>
      </c>
      <c r="J1" s="2" t="s">
        <v>9</v>
      </c>
      <c r="K1" s="2" t="s">
        <v>10</v>
      </c>
      <c r="L1" s="2" t="s">
        <v>11</v>
      </c>
      <c r="M1" s="2" t="s">
        <v>264</v>
      </c>
    </row>
    <row r="2" spans="1:13" customFormat="1" x14ac:dyDescent="0.2">
      <c r="A2" s="1">
        <v>1</v>
      </c>
      <c r="B2" s="1">
        <f>prep_table!C2</f>
        <v>0</v>
      </c>
      <c r="C2" s="1">
        <f>prep_table!D2</f>
        <v>0</v>
      </c>
      <c r="D2" s="1">
        <f>prep_table!E2</f>
        <v>0</v>
      </c>
      <c r="E2" s="1"/>
      <c r="F2" s="1">
        <f>Flex_checklist!E25</f>
        <v>0</v>
      </c>
      <c r="G2" s="1">
        <f>F2*10^3</f>
        <v>0</v>
      </c>
      <c r="H2" s="1"/>
      <c r="I2" s="1"/>
      <c r="J2" s="1"/>
      <c r="K2" s="1"/>
      <c r="L2" s="1" t="str">
        <f>Equal_Pooling_RevB!H15</f>
        <v/>
      </c>
      <c r="M2" s="1" t="str">
        <f>Equal_Pooling_RevB!I15</f>
        <v/>
      </c>
    </row>
    <row r="3" spans="1:13" customFormat="1" x14ac:dyDescent="0.2">
      <c r="A3" s="1">
        <v>2</v>
      </c>
      <c r="B3" s="1">
        <f>prep_table!C3</f>
        <v>0</v>
      </c>
      <c r="C3" s="1">
        <f>prep_table!D3</f>
        <v>0</v>
      </c>
      <c r="D3" s="1">
        <f>prep_table!E3</f>
        <v>0</v>
      </c>
      <c r="E3" s="1"/>
      <c r="F3" s="1">
        <f>Flex_checklist!E26</f>
        <v>0</v>
      </c>
      <c r="G3" s="1">
        <f t="shared" ref="G3:G17" si="0">F3*10^3</f>
        <v>0</v>
      </c>
      <c r="H3" s="1"/>
      <c r="I3" s="1"/>
      <c r="J3" s="1"/>
      <c r="K3" s="1"/>
      <c r="L3" s="1" t="str">
        <f>Equal_Pooling_RevB!H16</f>
        <v/>
      </c>
      <c r="M3" s="1" t="str">
        <f>Equal_Pooling_RevB!I16</f>
        <v/>
      </c>
    </row>
    <row r="4" spans="1:13" customFormat="1" x14ac:dyDescent="0.2">
      <c r="A4" s="1">
        <v>3</v>
      </c>
      <c r="B4" s="1">
        <f>prep_table!C4</f>
        <v>0</v>
      </c>
      <c r="C4" s="1">
        <f>prep_table!D4</f>
        <v>0</v>
      </c>
      <c r="D4" s="1">
        <f>prep_table!E4</f>
        <v>0</v>
      </c>
      <c r="E4" s="1"/>
      <c r="F4" s="1">
        <f>Flex_checklist!E27</f>
        <v>0</v>
      </c>
      <c r="G4" s="1">
        <f t="shared" si="0"/>
        <v>0</v>
      </c>
      <c r="H4" s="1"/>
      <c r="I4" s="1"/>
      <c r="J4" s="1"/>
      <c r="K4" s="1"/>
      <c r="L4" s="1" t="str">
        <f>Equal_Pooling_RevB!H17</f>
        <v/>
      </c>
      <c r="M4" s="1" t="str">
        <f>Equal_Pooling_RevB!I17</f>
        <v/>
      </c>
    </row>
    <row r="5" spans="1:13" customFormat="1" x14ac:dyDescent="0.2">
      <c r="A5" s="1">
        <v>4</v>
      </c>
      <c r="B5" s="1">
        <f>prep_table!C5</f>
        <v>0</v>
      </c>
      <c r="C5" s="1">
        <f>prep_table!D5</f>
        <v>0</v>
      </c>
      <c r="D5" s="1">
        <f>prep_table!E5</f>
        <v>0</v>
      </c>
      <c r="E5" s="1"/>
      <c r="F5" s="1">
        <f>Flex_checklist!E28</f>
        <v>0</v>
      </c>
      <c r="G5" s="1">
        <f t="shared" si="0"/>
        <v>0</v>
      </c>
      <c r="H5" s="1"/>
      <c r="I5" s="1"/>
      <c r="J5" s="1"/>
      <c r="K5" s="1"/>
      <c r="L5" s="1" t="str">
        <f>Equal_Pooling_RevB!H18</f>
        <v/>
      </c>
      <c r="M5" s="1" t="str">
        <f>Equal_Pooling_RevB!I18</f>
        <v/>
      </c>
    </row>
    <row r="6" spans="1:13" customFormat="1" x14ac:dyDescent="0.2">
      <c r="A6" s="1">
        <v>5</v>
      </c>
      <c r="B6" s="1">
        <f>prep_table!C6</f>
        <v>0</v>
      </c>
      <c r="C6" s="1">
        <f>prep_table!D6</f>
        <v>0</v>
      </c>
      <c r="D6" s="1">
        <f>prep_table!E6</f>
        <v>0</v>
      </c>
      <c r="E6" s="1"/>
      <c r="F6" s="1">
        <f>Flex_checklist!E29</f>
        <v>0</v>
      </c>
      <c r="G6" s="1">
        <f t="shared" si="0"/>
        <v>0</v>
      </c>
      <c r="H6" s="1"/>
      <c r="I6" s="1"/>
      <c r="J6" s="1"/>
      <c r="K6" s="1"/>
      <c r="L6" s="1" t="str">
        <f>Equal_Pooling_RevB!H19</f>
        <v/>
      </c>
      <c r="M6" s="1" t="str">
        <f>Equal_Pooling_RevB!I19</f>
        <v/>
      </c>
    </row>
    <row r="7" spans="1:13" customFormat="1" x14ac:dyDescent="0.2">
      <c r="A7" s="1">
        <v>6</v>
      </c>
      <c r="B7" s="1">
        <f>prep_table!C7</f>
        <v>0</v>
      </c>
      <c r="C7" s="1">
        <f>prep_table!D7</f>
        <v>0</v>
      </c>
      <c r="D7" s="1">
        <f>prep_table!E7</f>
        <v>0</v>
      </c>
      <c r="E7" s="1"/>
      <c r="F7" s="1">
        <f>Flex_checklist!E30</f>
        <v>0</v>
      </c>
      <c r="G7" s="1">
        <f t="shared" si="0"/>
        <v>0</v>
      </c>
      <c r="H7" s="1"/>
      <c r="I7" s="1"/>
      <c r="J7" s="1"/>
      <c r="K7" s="1"/>
      <c r="L7" s="1" t="str">
        <f>Equal_Pooling_RevB!H20</f>
        <v/>
      </c>
      <c r="M7" s="1" t="str">
        <f>Equal_Pooling_RevB!I20</f>
        <v/>
      </c>
    </row>
    <row r="8" spans="1:13" customFormat="1" x14ac:dyDescent="0.2">
      <c r="A8" s="1">
        <v>7</v>
      </c>
      <c r="B8" s="1">
        <f>prep_table!C8</f>
        <v>0</v>
      </c>
      <c r="C8" s="1">
        <f>prep_table!D8</f>
        <v>0</v>
      </c>
      <c r="D8" s="1">
        <f>prep_table!E8</f>
        <v>0</v>
      </c>
      <c r="E8" s="1"/>
      <c r="F8" s="1">
        <f>Flex_checklist!E31</f>
        <v>0</v>
      </c>
      <c r="G8" s="1">
        <f t="shared" si="0"/>
        <v>0</v>
      </c>
      <c r="H8" s="1"/>
      <c r="I8" s="1"/>
      <c r="J8" s="1"/>
      <c r="K8" s="1"/>
      <c r="L8" s="1" t="str">
        <f>Equal_Pooling_RevB!H21</f>
        <v/>
      </c>
      <c r="M8" s="1" t="str">
        <f>Equal_Pooling_RevB!I21</f>
        <v/>
      </c>
    </row>
    <row r="9" spans="1:13" customFormat="1" x14ac:dyDescent="0.2">
      <c r="A9" s="1">
        <v>8</v>
      </c>
      <c r="B9" s="1">
        <f>prep_table!C9</f>
        <v>0</v>
      </c>
      <c r="C9" s="1">
        <f>prep_table!D9</f>
        <v>0</v>
      </c>
      <c r="D9" s="1">
        <f>prep_table!E9</f>
        <v>0</v>
      </c>
      <c r="E9" s="1"/>
      <c r="F9" s="1">
        <f>Flex_checklist!E32</f>
        <v>0</v>
      </c>
      <c r="G9" s="1">
        <f t="shared" si="0"/>
        <v>0</v>
      </c>
      <c r="H9" s="1"/>
      <c r="I9" s="1"/>
      <c r="J9" s="1"/>
      <c r="K9" s="1"/>
      <c r="L9" s="1" t="str">
        <f>Equal_Pooling_RevB!H22</f>
        <v/>
      </c>
      <c r="M9" s="1" t="str">
        <f>Equal_Pooling_RevB!I22</f>
        <v/>
      </c>
    </row>
    <row r="10" spans="1:13" customFormat="1" x14ac:dyDescent="0.2">
      <c r="A10" s="1">
        <v>9</v>
      </c>
      <c r="B10" s="1">
        <f>prep_table!C10</f>
        <v>0</v>
      </c>
      <c r="C10" s="1">
        <f>prep_table!D10</f>
        <v>0</v>
      </c>
      <c r="D10" s="1">
        <f>prep_table!E10</f>
        <v>0</v>
      </c>
      <c r="E10" s="1"/>
      <c r="F10" s="1">
        <f>FLEX_table!I25</f>
        <v>0</v>
      </c>
      <c r="G10" s="1">
        <f t="shared" si="0"/>
        <v>0</v>
      </c>
      <c r="H10" s="1"/>
      <c r="I10" s="1"/>
      <c r="J10" s="1"/>
      <c r="K10" s="1"/>
      <c r="L10" s="1" t="str">
        <f>Equal_Pooling_RevB!H23</f>
        <v/>
      </c>
      <c r="M10" s="1" t="str">
        <f>Equal_Pooling_RevB!I23</f>
        <v/>
      </c>
    </row>
    <row r="11" spans="1:13" customFormat="1" x14ac:dyDescent="0.2">
      <c r="A11" s="1">
        <v>10</v>
      </c>
      <c r="B11" s="1">
        <f>prep_table!C11</f>
        <v>0</v>
      </c>
      <c r="C11" s="1">
        <f>prep_table!D11</f>
        <v>0</v>
      </c>
      <c r="D11" s="1">
        <f>prep_table!E11</f>
        <v>0</v>
      </c>
      <c r="E11" s="1"/>
      <c r="F11" s="1">
        <f>FLEX_table!I26</f>
        <v>0</v>
      </c>
      <c r="G11" s="1">
        <f t="shared" si="0"/>
        <v>0</v>
      </c>
      <c r="H11" s="1"/>
      <c r="I11" s="1"/>
      <c r="J11" s="1"/>
      <c r="K11" s="1"/>
      <c r="L11" s="1" t="str">
        <f>Equal_Pooling_RevB!H24</f>
        <v/>
      </c>
      <c r="M11" s="1" t="str">
        <f>Equal_Pooling_RevB!I24</f>
        <v/>
      </c>
    </row>
    <row r="12" spans="1:13" customFormat="1" x14ac:dyDescent="0.2">
      <c r="A12" s="1">
        <v>11</v>
      </c>
      <c r="B12" s="1">
        <f>prep_table!C12</f>
        <v>0</v>
      </c>
      <c r="C12" s="1">
        <f>prep_table!D12</f>
        <v>0</v>
      </c>
      <c r="D12" s="1">
        <f>prep_table!E12</f>
        <v>0</v>
      </c>
      <c r="E12" s="1"/>
      <c r="F12" s="1">
        <f>FLEX_table!I27</f>
        <v>0</v>
      </c>
      <c r="G12" s="1">
        <f t="shared" si="0"/>
        <v>0</v>
      </c>
      <c r="H12" s="1"/>
      <c r="I12" s="1"/>
      <c r="J12" s="1"/>
      <c r="K12" s="1"/>
      <c r="L12" s="1" t="str">
        <f>Equal_Pooling_RevB!H25</f>
        <v/>
      </c>
      <c r="M12" s="1" t="str">
        <f>Equal_Pooling_RevB!I25</f>
        <v/>
      </c>
    </row>
    <row r="13" spans="1:13" customFormat="1" x14ac:dyDescent="0.2">
      <c r="A13" s="1">
        <v>12</v>
      </c>
      <c r="B13" s="1">
        <f>prep_table!C13</f>
        <v>0</v>
      </c>
      <c r="C13" s="1">
        <f>prep_table!D13</f>
        <v>0</v>
      </c>
      <c r="D13" s="1">
        <f>prep_table!E13</f>
        <v>0</v>
      </c>
      <c r="E13" s="1"/>
      <c r="F13" s="1">
        <f>FLEX_table!I28</f>
        <v>0</v>
      </c>
      <c r="G13" s="1">
        <f t="shared" si="0"/>
        <v>0</v>
      </c>
      <c r="H13" s="1"/>
      <c r="I13" s="1"/>
      <c r="J13" s="1"/>
      <c r="K13" s="1"/>
      <c r="L13" s="1" t="str">
        <f>Equal_Pooling_RevB!H26</f>
        <v/>
      </c>
      <c r="M13" s="1" t="str">
        <f>Equal_Pooling_RevB!I26</f>
        <v/>
      </c>
    </row>
    <row r="14" spans="1:13" customFormat="1" x14ac:dyDescent="0.2">
      <c r="A14" s="1">
        <v>13</v>
      </c>
      <c r="B14" s="1">
        <f>prep_table!C14</f>
        <v>0</v>
      </c>
      <c r="C14" s="1">
        <f>prep_table!D14</f>
        <v>0</v>
      </c>
      <c r="D14" s="1">
        <f>prep_table!E14</f>
        <v>0</v>
      </c>
      <c r="E14" s="1"/>
      <c r="F14" s="1">
        <f>FLEX_table!I29</f>
        <v>0</v>
      </c>
      <c r="G14" s="1">
        <f t="shared" si="0"/>
        <v>0</v>
      </c>
      <c r="H14" s="1"/>
      <c r="I14" s="1"/>
      <c r="J14" s="1"/>
      <c r="K14" s="1"/>
      <c r="L14" s="1" t="str">
        <f>Equal_Pooling_RevB!H27</f>
        <v/>
      </c>
      <c r="M14" s="1" t="str">
        <f>Equal_Pooling_RevB!I27</f>
        <v/>
      </c>
    </row>
    <row r="15" spans="1:13" customFormat="1" x14ac:dyDescent="0.2">
      <c r="A15" s="1">
        <v>14</v>
      </c>
      <c r="B15" s="1">
        <f>prep_table!C15</f>
        <v>0</v>
      </c>
      <c r="C15" s="1">
        <f>prep_table!D15</f>
        <v>0</v>
      </c>
      <c r="D15" s="1">
        <f>prep_table!E15</f>
        <v>0</v>
      </c>
      <c r="E15" s="1"/>
      <c r="F15" s="1">
        <f>FLEX_table!I30</f>
        <v>0</v>
      </c>
      <c r="G15" s="1">
        <f t="shared" si="0"/>
        <v>0</v>
      </c>
      <c r="H15" s="1"/>
      <c r="I15" s="1"/>
      <c r="J15" s="1"/>
      <c r="K15" s="1"/>
      <c r="L15" s="1" t="str">
        <f>Equal_Pooling_RevB!H28</f>
        <v/>
      </c>
      <c r="M15" s="1" t="str">
        <f>Equal_Pooling_RevB!I28</f>
        <v/>
      </c>
    </row>
    <row r="16" spans="1:13" customFormat="1" x14ac:dyDescent="0.2">
      <c r="A16" s="1">
        <v>15</v>
      </c>
      <c r="B16" s="1">
        <f>prep_table!C16</f>
        <v>0</v>
      </c>
      <c r="C16" s="1">
        <f>prep_table!D16</f>
        <v>0</v>
      </c>
      <c r="D16" s="1">
        <f>prep_table!E16</f>
        <v>0</v>
      </c>
      <c r="E16" s="1"/>
      <c r="F16" s="1">
        <f>FLEX_table!I31</f>
        <v>0</v>
      </c>
      <c r="G16" s="1">
        <f t="shared" si="0"/>
        <v>0</v>
      </c>
      <c r="H16" s="1"/>
      <c r="I16" s="1"/>
      <c r="J16" s="1"/>
      <c r="K16" s="1"/>
      <c r="L16" s="1" t="str">
        <f>Equal_Pooling_RevB!H29</f>
        <v/>
      </c>
      <c r="M16" s="1" t="str">
        <f>Equal_Pooling_RevB!I29</f>
        <v/>
      </c>
    </row>
    <row r="17" spans="1:25" customFormat="1" x14ac:dyDescent="0.2">
      <c r="A17" s="1">
        <v>16</v>
      </c>
      <c r="B17" s="1">
        <f>prep_table!C17</f>
        <v>0</v>
      </c>
      <c r="C17" s="1">
        <f>prep_table!D17</f>
        <v>0</v>
      </c>
      <c r="D17" s="1">
        <f>prep_table!E17</f>
        <v>0</v>
      </c>
      <c r="E17" s="1"/>
      <c r="F17" s="1">
        <f>FLEX_table!I32</f>
        <v>0</v>
      </c>
      <c r="G17" s="1">
        <f t="shared" si="0"/>
        <v>0</v>
      </c>
      <c r="H17" s="1"/>
      <c r="I17" s="1"/>
      <c r="J17" s="1"/>
      <c r="K17" s="1"/>
      <c r="L17" s="1" t="str">
        <f>Equal_Pooling_RevB!H30</f>
        <v/>
      </c>
      <c r="M17" s="1" t="str">
        <f>Equal_Pooling_RevB!I30</f>
        <v/>
      </c>
    </row>
    <row r="18" spans="1:25" customFormat="1" x14ac:dyDescent="0.2"/>
    <row r="19" spans="1:25" customFormat="1" x14ac:dyDescent="0.2"/>
    <row r="20" spans="1:25" x14ac:dyDescent="0.2">
      <c r="A20"/>
      <c r="B20"/>
      <c r="C20"/>
      <c r="D20"/>
      <c r="E20"/>
      <c r="F20"/>
      <c r="G20"/>
      <c r="H20"/>
      <c r="I20"/>
      <c r="J20"/>
      <c r="K20"/>
      <c r="L20"/>
      <c r="M20"/>
      <c r="N20"/>
      <c r="O20"/>
      <c r="P20"/>
      <c r="Q20"/>
      <c r="R20"/>
      <c r="S20"/>
      <c r="T20"/>
      <c r="U20"/>
      <c r="V20"/>
      <c r="W20"/>
      <c r="X20"/>
      <c r="Y20"/>
    </row>
    <row r="21" spans="1:25" x14ac:dyDescent="0.2">
      <c r="A21"/>
      <c r="B21"/>
      <c r="C21"/>
      <c r="D21"/>
      <c r="E21"/>
      <c r="F21"/>
      <c r="G21"/>
      <c r="H21"/>
      <c r="I21"/>
      <c r="J21"/>
      <c r="K21"/>
      <c r="L21"/>
      <c r="M21"/>
      <c r="N21"/>
      <c r="O21"/>
      <c r="P21"/>
      <c r="Q21"/>
      <c r="R21"/>
      <c r="S21"/>
      <c r="T21"/>
      <c r="U21"/>
      <c r="V21"/>
      <c r="W21"/>
      <c r="X21"/>
      <c r="Y21"/>
    </row>
    <row r="22" spans="1:25" x14ac:dyDescent="0.2">
      <c r="A22"/>
      <c r="B22"/>
      <c r="C22"/>
      <c r="D22"/>
      <c r="E22"/>
      <c r="F22"/>
      <c r="G22"/>
      <c r="H22"/>
      <c r="I22"/>
      <c r="J22"/>
      <c r="K22"/>
      <c r="L22"/>
      <c r="M22"/>
      <c r="N22"/>
      <c r="O22"/>
      <c r="P22"/>
      <c r="Q22"/>
      <c r="R22"/>
      <c r="S22"/>
      <c r="T22"/>
      <c r="U22"/>
      <c r="V22"/>
      <c r="W22"/>
      <c r="X22"/>
      <c r="Y22"/>
    </row>
    <row r="23" spans="1:25" x14ac:dyDescent="0.2">
      <c r="A23"/>
      <c r="B23"/>
      <c r="C23"/>
      <c r="D23"/>
      <c r="E23"/>
      <c r="F23"/>
      <c r="G23"/>
      <c r="H23"/>
      <c r="I23"/>
      <c r="J23"/>
      <c r="K23"/>
      <c r="L23"/>
      <c r="M23"/>
      <c r="N23"/>
      <c r="O23"/>
      <c r="P23"/>
      <c r="Q23"/>
      <c r="R23"/>
      <c r="S23"/>
      <c r="T23"/>
      <c r="U23"/>
      <c r="V23"/>
      <c r="W23"/>
      <c r="X23"/>
      <c r="Y23"/>
    </row>
    <row r="24" spans="1:25" x14ac:dyDescent="0.2">
      <c r="A24"/>
      <c r="B24"/>
      <c r="C24"/>
      <c r="D24"/>
      <c r="E24"/>
      <c r="F24"/>
      <c r="G24"/>
      <c r="H24"/>
      <c r="I24"/>
      <c r="J24"/>
      <c r="K24"/>
      <c r="L24"/>
      <c r="M24"/>
      <c r="N24"/>
      <c r="O24"/>
      <c r="P24"/>
      <c r="Q24"/>
      <c r="R24"/>
      <c r="S24"/>
      <c r="T24"/>
      <c r="U24"/>
      <c r="V24"/>
      <c r="W24"/>
      <c r="X24"/>
      <c r="Y24"/>
    </row>
    <row r="25" spans="1:25" x14ac:dyDescent="0.2">
      <c r="A25"/>
      <c r="B25"/>
      <c r="C25"/>
      <c r="D25"/>
      <c r="E25"/>
      <c r="F25"/>
      <c r="G25"/>
      <c r="H25"/>
      <c r="I25"/>
      <c r="J25"/>
      <c r="K25"/>
      <c r="L25"/>
      <c r="M25"/>
      <c r="N25"/>
      <c r="O25"/>
      <c r="P25"/>
      <c r="Q25"/>
      <c r="R25"/>
      <c r="S25"/>
      <c r="T25"/>
      <c r="U25"/>
      <c r="V25"/>
      <c r="W25"/>
      <c r="X25"/>
      <c r="Y25"/>
    </row>
    <row r="26" spans="1:25" x14ac:dyDescent="0.2">
      <c r="A26"/>
      <c r="B26"/>
      <c r="C26"/>
      <c r="D26"/>
      <c r="E26"/>
      <c r="F26"/>
      <c r="G26"/>
      <c r="H26"/>
      <c r="I26"/>
      <c r="J26"/>
      <c r="K26"/>
      <c r="L26"/>
      <c r="M26"/>
      <c r="N26"/>
      <c r="O26"/>
      <c r="P26"/>
      <c r="Q26"/>
      <c r="R26"/>
      <c r="S26"/>
      <c r="T26"/>
      <c r="U26"/>
      <c r="V26"/>
      <c r="W26"/>
      <c r="X26"/>
      <c r="Y26"/>
    </row>
    <row r="27" spans="1:25" x14ac:dyDescent="0.2">
      <c r="A27"/>
      <c r="B27"/>
      <c r="C27"/>
      <c r="D27"/>
      <c r="E27"/>
      <c r="F27"/>
      <c r="G27"/>
      <c r="H27"/>
      <c r="I27"/>
      <c r="J27"/>
      <c r="K27"/>
      <c r="L27"/>
      <c r="M27"/>
      <c r="N27"/>
      <c r="O27"/>
      <c r="P27"/>
      <c r="Q27"/>
      <c r="R27"/>
      <c r="S27"/>
      <c r="T27"/>
      <c r="U27"/>
      <c r="V27"/>
      <c r="W27"/>
      <c r="X27"/>
      <c r="Y27"/>
    </row>
    <row r="28" spans="1:25" x14ac:dyDescent="0.2">
      <c r="A28"/>
      <c r="B28"/>
      <c r="C28"/>
      <c r="D28"/>
      <c r="E28"/>
      <c r="F28"/>
      <c r="G28"/>
      <c r="H28"/>
      <c r="I28"/>
      <c r="J28"/>
      <c r="K28"/>
      <c r="L28"/>
      <c r="M28"/>
      <c r="N28"/>
      <c r="O28"/>
      <c r="P28"/>
      <c r="Q28"/>
      <c r="R28"/>
      <c r="S28"/>
      <c r="T28"/>
      <c r="U28"/>
      <c r="V28"/>
      <c r="W28"/>
      <c r="X28"/>
      <c r="Y28"/>
    </row>
    <row r="29" spans="1:25" x14ac:dyDescent="0.2">
      <c r="A29"/>
      <c r="B29"/>
      <c r="C29"/>
      <c r="D29"/>
      <c r="E29"/>
      <c r="F29"/>
      <c r="G29"/>
      <c r="H29"/>
      <c r="I29"/>
      <c r="J29"/>
      <c r="K29"/>
      <c r="L29"/>
      <c r="M29"/>
      <c r="N29"/>
      <c r="O29"/>
      <c r="P29"/>
      <c r="Q29"/>
      <c r="R29"/>
      <c r="S29"/>
      <c r="T29"/>
      <c r="U29"/>
      <c r="V29"/>
      <c r="W29"/>
      <c r="X29"/>
      <c r="Y29"/>
    </row>
    <row r="30" spans="1:25" x14ac:dyDescent="0.2">
      <c r="A30"/>
      <c r="B30"/>
      <c r="C30"/>
      <c r="D30"/>
      <c r="E30"/>
      <c r="F30"/>
      <c r="G30"/>
      <c r="H30"/>
      <c r="I30"/>
      <c r="J30"/>
      <c r="K30"/>
      <c r="L30"/>
      <c r="M30"/>
      <c r="N30"/>
      <c r="O30"/>
      <c r="P30"/>
      <c r="Q30"/>
      <c r="R30"/>
      <c r="S30"/>
      <c r="T30"/>
      <c r="U30"/>
      <c r="V30"/>
      <c r="W30"/>
      <c r="X30"/>
      <c r="Y30"/>
    </row>
    <row r="31" spans="1:25" x14ac:dyDescent="0.2">
      <c r="A31"/>
      <c r="B31"/>
      <c r="C31"/>
      <c r="D31"/>
      <c r="E31"/>
      <c r="F31"/>
      <c r="G31"/>
      <c r="H31"/>
      <c r="I31"/>
      <c r="J31"/>
      <c r="K31"/>
      <c r="L31"/>
      <c r="M31"/>
      <c r="N31"/>
      <c r="O31"/>
      <c r="P31"/>
      <c r="Q31"/>
      <c r="R31"/>
      <c r="S31"/>
      <c r="T31"/>
      <c r="U31"/>
      <c r="V31"/>
      <c r="W31"/>
      <c r="X31"/>
      <c r="Y31"/>
    </row>
    <row r="32" spans="1:25" x14ac:dyDescent="0.2">
      <c r="A32"/>
      <c r="B32"/>
      <c r="C32"/>
      <c r="D32"/>
      <c r="E32"/>
      <c r="F32"/>
      <c r="G32"/>
      <c r="H32"/>
      <c r="I32"/>
      <c r="J32"/>
      <c r="K32"/>
      <c r="L32"/>
      <c r="M32"/>
      <c r="N32"/>
      <c r="O32"/>
      <c r="P32"/>
      <c r="Q32"/>
      <c r="R32"/>
      <c r="S32"/>
      <c r="T32"/>
      <c r="U32"/>
      <c r="V32"/>
      <c r="W32"/>
      <c r="X32"/>
      <c r="Y32"/>
    </row>
    <row r="33" spans="1:25" x14ac:dyDescent="0.2">
      <c r="A33"/>
      <c r="B33"/>
      <c r="C33"/>
      <c r="D33"/>
      <c r="E33"/>
      <c r="F33"/>
      <c r="G33"/>
      <c r="H33"/>
      <c r="I33"/>
      <c r="J33"/>
      <c r="K33"/>
      <c r="L33"/>
      <c r="M33"/>
      <c r="N33"/>
      <c r="O33"/>
      <c r="P33"/>
      <c r="Q33"/>
      <c r="R33"/>
      <c r="S33"/>
      <c r="T33"/>
      <c r="U33"/>
      <c r="V33"/>
      <c r="W33"/>
      <c r="X33"/>
      <c r="Y33"/>
    </row>
    <row r="34" spans="1:25" x14ac:dyDescent="0.2">
      <c r="A34"/>
      <c r="B34"/>
      <c r="C34"/>
      <c r="D34"/>
      <c r="E34"/>
      <c r="F34"/>
      <c r="G34"/>
      <c r="H34"/>
      <c r="I34"/>
      <c r="J34"/>
      <c r="K34"/>
      <c r="L34"/>
      <c r="M34"/>
      <c r="N34"/>
      <c r="O34"/>
      <c r="P34"/>
      <c r="Q34"/>
      <c r="R34"/>
      <c r="S34"/>
      <c r="T34"/>
      <c r="U34"/>
      <c r="V34"/>
      <c r="W34"/>
      <c r="X34"/>
      <c r="Y34"/>
    </row>
    <row r="35" spans="1:25" x14ac:dyDescent="0.2">
      <c r="A35"/>
      <c r="B35"/>
      <c r="C35"/>
      <c r="D35"/>
      <c r="E35"/>
      <c r="F35"/>
      <c r="G35"/>
      <c r="H35"/>
      <c r="I35"/>
      <c r="J35"/>
      <c r="K35"/>
      <c r="L35"/>
      <c r="M35"/>
      <c r="N35"/>
      <c r="O35"/>
      <c r="P35"/>
      <c r="Q35"/>
      <c r="R35"/>
      <c r="S35"/>
      <c r="T35"/>
      <c r="U35"/>
      <c r="V35"/>
      <c r="W35"/>
      <c r="X35"/>
      <c r="Y35"/>
    </row>
    <row r="36" spans="1:25" x14ac:dyDescent="0.2">
      <c r="A36"/>
      <c r="B36"/>
      <c r="C36"/>
      <c r="D36"/>
      <c r="E36"/>
      <c r="F36"/>
      <c r="G36"/>
      <c r="H36"/>
      <c r="I36"/>
      <c r="J36"/>
      <c r="K36"/>
      <c r="L36"/>
      <c r="M36"/>
      <c r="N36"/>
      <c r="O36"/>
      <c r="P36"/>
      <c r="Q36"/>
      <c r="R36"/>
      <c r="S36"/>
      <c r="T36"/>
      <c r="U36"/>
      <c r="V36"/>
      <c r="W36"/>
      <c r="X36"/>
      <c r="Y36"/>
    </row>
    <row r="37" spans="1:25" x14ac:dyDescent="0.2">
      <c r="A37"/>
      <c r="B37"/>
      <c r="C37"/>
      <c r="D37"/>
      <c r="E37"/>
      <c r="F37"/>
      <c r="G37"/>
      <c r="H37"/>
      <c r="I37"/>
      <c r="J37"/>
      <c r="K37"/>
      <c r="L37"/>
      <c r="M37"/>
      <c r="N37"/>
      <c r="O37"/>
      <c r="P37"/>
      <c r="Q37"/>
      <c r="R37"/>
      <c r="S37"/>
      <c r="T37"/>
      <c r="U37"/>
      <c r="V37"/>
      <c r="W37"/>
      <c r="X37"/>
      <c r="Y37"/>
    </row>
    <row r="38" spans="1:25" x14ac:dyDescent="0.2">
      <c r="A38"/>
      <c r="B38"/>
      <c r="C38"/>
      <c r="D38"/>
      <c r="E38"/>
      <c r="F38"/>
      <c r="G38"/>
      <c r="H38"/>
      <c r="I38"/>
      <c r="J38"/>
      <c r="K38"/>
      <c r="L38"/>
      <c r="M38"/>
      <c r="N38"/>
      <c r="O38"/>
      <c r="P38"/>
      <c r="Q38"/>
      <c r="R38"/>
      <c r="S38"/>
      <c r="T38"/>
      <c r="U38"/>
      <c r="V38"/>
      <c r="W38"/>
      <c r="X38"/>
      <c r="Y38"/>
    </row>
    <row r="39" spans="1:25" x14ac:dyDescent="0.2">
      <c r="A39"/>
      <c r="B39"/>
      <c r="C39"/>
      <c r="D39"/>
      <c r="E39"/>
      <c r="F39"/>
      <c r="G39"/>
      <c r="H39"/>
      <c r="I39"/>
      <c r="J39"/>
      <c r="K39"/>
      <c r="L39"/>
      <c r="M39"/>
      <c r="N39"/>
      <c r="O39"/>
      <c r="P39"/>
      <c r="Q39"/>
      <c r="R39"/>
      <c r="S39"/>
      <c r="T39"/>
      <c r="U39"/>
      <c r="V39"/>
      <c r="W39"/>
      <c r="X39"/>
      <c r="Y39"/>
    </row>
    <row r="40" spans="1:25" x14ac:dyDescent="0.2">
      <c r="A40"/>
      <c r="B40"/>
      <c r="C40"/>
      <c r="D40"/>
      <c r="E40"/>
      <c r="F40"/>
      <c r="G40"/>
      <c r="H40"/>
      <c r="I40"/>
      <c r="J40"/>
      <c r="K40"/>
      <c r="L40"/>
      <c r="M40"/>
      <c r="N40"/>
      <c r="O40"/>
      <c r="P40"/>
      <c r="Q40"/>
      <c r="R40"/>
      <c r="S40"/>
      <c r="T40"/>
      <c r="U40"/>
      <c r="V40"/>
      <c r="W40"/>
      <c r="X40"/>
      <c r="Y40"/>
    </row>
    <row r="41" spans="1:25" x14ac:dyDescent="0.2">
      <c r="A41"/>
      <c r="B41"/>
      <c r="C41"/>
      <c r="D41"/>
      <c r="E41"/>
      <c r="F41"/>
      <c r="G41"/>
      <c r="H41"/>
      <c r="I41"/>
      <c r="J41"/>
      <c r="K41"/>
      <c r="L41"/>
      <c r="M41"/>
      <c r="N41"/>
      <c r="O41"/>
      <c r="P41"/>
      <c r="Q41"/>
      <c r="R41"/>
      <c r="S41"/>
      <c r="T41"/>
      <c r="U41"/>
      <c r="V41"/>
      <c r="W41"/>
      <c r="X41"/>
      <c r="Y41"/>
    </row>
    <row r="42" spans="1:25" x14ac:dyDescent="0.2">
      <c r="A42"/>
      <c r="B42"/>
      <c r="C42"/>
      <c r="D42"/>
      <c r="E42"/>
      <c r="F42"/>
      <c r="G42"/>
      <c r="H42"/>
      <c r="I42"/>
      <c r="J42"/>
      <c r="K42"/>
      <c r="L42"/>
      <c r="M42"/>
      <c r="N42"/>
      <c r="O42"/>
      <c r="P42"/>
      <c r="Q42"/>
      <c r="R42"/>
      <c r="S42"/>
      <c r="T42"/>
      <c r="U42"/>
      <c r="V42"/>
      <c r="W42"/>
      <c r="X42"/>
      <c r="Y42"/>
    </row>
    <row r="43" spans="1:25" x14ac:dyDescent="0.2">
      <c r="A43"/>
      <c r="B43"/>
      <c r="C43"/>
      <c r="D43"/>
      <c r="E43"/>
      <c r="F43"/>
      <c r="G43"/>
      <c r="H43"/>
      <c r="I43"/>
      <c r="J43"/>
      <c r="K43"/>
      <c r="L43"/>
      <c r="M43"/>
      <c r="N43"/>
      <c r="O43"/>
      <c r="P43"/>
      <c r="Q43"/>
      <c r="R43"/>
      <c r="S43"/>
      <c r="T43"/>
      <c r="U43"/>
      <c r="V43"/>
      <c r="W43"/>
      <c r="X43"/>
      <c r="Y43"/>
    </row>
    <row r="44" spans="1:25" x14ac:dyDescent="0.2">
      <c r="A44"/>
      <c r="B44"/>
      <c r="C44"/>
      <c r="D44"/>
      <c r="E44"/>
      <c r="F44"/>
      <c r="G44"/>
      <c r="H44"/>
      <c r="I44"/>
      <c r="J44"/>
      <c r="K44"/>
      <c r="L44"/>
      <c r="M44"/>
      <c r="N44"/>
      <c r="O44"/>
      <c r="P44"/>
      <c r="Q44"/>
      <c r="R44"/>
      <c r="S44"/>
      <c r="T44"/>
      <c r="U44"/>
      <c r="V44"/>
      <c r="W44"/>
      <c r="X44"/>
      <c r="Y44"/>
    </row>
    <row r="45" spans="1:25" x14ac:dyDescent="0.2">
      <c r="A45"/>
      <c r="B45"/>
      <c r="C45"/>
      <c r="D45"/>
      <c r="E45"/>
      <c r="F45"/>
      <c r="G45"/>
      <c r="H45"/>
      <c r="I45"/>
      <c r="J45"/>
      <c r="K45"/>
      <c r="L45"/>
      <c r="M45"/>
      <c r="N45"/>
      <c r="O45"/>
      <c r="P45"/>
      <c r="Q45"/>
      <c r="R45"/>
      <c r="S45"/>
      <c r="T45"/>
      <c r="U45"/>
      <c r="V45"/>
      <c r="W45"/>
      <c r="X45"/>
      <c r="Y45"/>
    </row>
    <row r="46" spans="1:25" x14ac:dyDescent="0.2">
      <c r="A46"/>
      <c r="B46"/>
      <c r="C46"/>
      <c r="D46"/>
      <c r="E46"/>
      <c r="F46"/>
      <c r="G46"/>
      <c r="H46"/>
      <c r="I46"/>
      <c r="J46"/>
      <c r="K46"/>
      <c r="L46"/>
      <c r="M46"/>
      <c r="N46"/>
      <c r="O46"/>
      <c r="P46"/>
      <c r="Q46"/>
      <c r="R46"/>
      <c r="S46"/>
      <c r="T46"/>
      <c r="U46"/>
      <c r="V46"/>
      <c r="W46"/>
      <c r="X46"/>
      <c r="Y46"/>
    </row>
    <row r="47" spans="1:25" x14ac:dyDescent="0.2">
      <c r="A47"/>
      <c r="B47"/>
      <c r="C47"/>
      <c r="D47"/>
      <c r="E47"/>
      <c r="F47"/>
      <c r="G47"/>
      <c r="H47"/>
      <c r="I47"/>
      <c r="J47"/>
      <c r="K47"/>
      <c r="L47"/>
      <c r="M47"/>
      <c r="N47"/>
      <c r="O47"/>
      <c r="P47"/>
      <c r="Q47"/>
      <c r="R47"/>
      <c r="S47"/>
      <c r="T47"/>
      <c r="U47"/>
      <c r="V47"/>
      <c r="W47"/>
      <c r="X47"/>
      <c r="Y47"/>
    </row>
    <row r="48" spans="1:25" x14ac:dyDescent="0.2">
      <c r="A48"/>
      <c r="B48"/>
      <c r="C48"/>
      <c r="D48"/>
      <c r="E48"/>
      <c r="F48"/>
      <c r="G48"/>
      <c r="H48"/>
      <c r="I48"/>
      <c r="J48"/>
      <c r="K48"/>
      <c r="L48"/>
      <c r="M48"/>
      <c r="N48"/>
      <c r="O48"/>
      <c r="P48"/>
      <c r="Q48"/>
      <c r="R48"/>
      <c r="S48"/>
      <c r="T48"/>
      <c r="U48"/>
      <c r="V48"/>
      <c r="W48"/>
      <c r="X48"/>
      <c r="Y48"/>
    </row>
    <row r="49" spans="1:25" x14ac:dyDescent="0.2">
      <c r="A49"/>
      <c r="B49"/>
      <c r="C49"/>
      <c r="D49"/>
      <c r="E49"/>
      <c r="F49"/>
      <c r="G49"/>
      <c r="H49"/>
      <c r="I49"/>
      <c r="J49"/>
      <c r="K49"/>
      <c r="L49"/>
      <c r="M49"/>
      <c r="N49"/>
      <c r="O49"/>
      <c r="P49"/>
      <c r="Q49"/>
      <c r="R49"/>
      <c r="S49"/>
      <c r="T49"/>
      <c r="U49"/>
      <c r="V49"/>
      <c r="W49"/>
      <c r="X49"/>
      <c r="Y49"/>
    </row>
    <row r="50" spans="1:25" x14ac:dyDescent="0.2">
      <c r="A50"/>
      <c r="B50"/>
      <c r="C50"/>
      <c r="D50"/>
      <c r="E50"/>
      <c r="F50"/>
      <c r="G50"/>
      <c r="H50"/>
      <c r="I50"/>
      <c r="J50"/>
      <c r="K50"/>
      <c r="L50"/>
      <c r="M50"/>
      <c r="N50"/>
      <c r="O50"/>
      <c r="P50"/>
      <c r="Q50"/>
      <c r="R50"/>
      <c r="S50"/>
      <c r="T50"/>
      <c r="U50"/>
      <c r="V50"/>
      <c r="W50"/>
      <c r="X50"/>
      <c r="Y50"/>
    </row>
    <row r="51" spans="1:25" x14ac:dyDescent="0.2">
      <c r="A51"/>
      <c r="B51"/>
      <c r="C51"/>
      <c r="D51"/>
      <c r="E51"/>
      <c r="F51"/>
      <c r="G51"/>
      <c r="H51"/>
      <c r="I51"/>
      <c r="J51"/>
      <c r="K51"/>
      <c r="L51"/>
      <c r="M51"/>
      <c r="N51"/>
      <c r="O51"/>
      <c r="P51"/>
      <c r="Q51"/>
      <c r="R51"/>
      <c r="S51"/>
      <c r="T51"/>
      <c r="U51"/>
      <c r="V51"/>
      <c r="W51"/>
      <c r="X51"/>
      <c r="Y51"/>
    </row>
    <row r="52" spans="1:25" x14ac:dyDescent="0.2">
      <c r="A52"/>
      <c r="B52"/>
      <c r="C52"/>
      <c r="D52"/>
      <c r="E52"/>
      <c r="F52"/>
      <c r="G52"/>
      <c r="H52"/>
      <c r="I52"/>
      <c r="J52"/>
      <c r="K52"/>
      <c r="L52"/>
      <c r="M52"/>
      <c r="N52"/>
      <c r="O52"/>
      <c r="P52"/>
      <c r="Q52"/>
      <c r="R52"/>
      <c r="S52"/>
      <c r="T52"/>
      <c r="U52"/>
      <c r="V52"/>
      <c r="W52"/>
      <c r="X52"/>
      <c r="Y52"/>
    </row>
    <row r="53" spans="1:25" x14ac:dyDescent="0.2">
      <c r="A53"/>
      <c r="B53"/>
      <c r="C53"/>
      <c r="D53"/>
      <c r="E53"/>
      <c r="F53"/>
      <c r="G53"/>
      <c r="H53"/>
      <c r="I53"/>
      <c r="J53"/>
      <c r="K53"/>
      <c r="L53"/>
      <c r="M53"/>
      <c r="N53"/>
      <c r="O53"/>
      <c r="P53"/>
      <c r="Q53"/>
      <c r="R53"/>
      <c r="S53"/>
      <c r="T53"/>
      <c r="U53"/>
      <c r="V53"/>
      <c r="W53"/>
      <c r="X53"/>
      <c r="Y53"/>
    </row>
    <row r="54" spans="1:25" x14ac:dyDescent="0.2">
      <c r="A54"/>
      <c r="B54"/>
      <c r="C54"/>
      <c r="D54"/>
      <c r="E54"/>
      <c r="F54"/>
      <c r="G54"/>
      <c r="H54"/>
      <c r="I54"/>
      <c r="J54"/>
      <c r="K54"/>
      <c r="L54"/>
      <c r="M54"/>
      <c r="N54"/>
      <c r="O54"/>
      <c r="P54"/>
      <c r="Q54"/>
      <c r="R54"/>
      <c r="S54"/>
      <c r="T54"/>
      <c r="U54"/>
      <c r="V54"/>
      <c r="W54"/>
      <c r="X54"/>
      <c r="Y54"/>
    </row>
    <row r="55" spans="1:25" x14ac:dyDescent="0.2">
      <c r="A55"/>
      <c r="B55"/>
      <c r="C55"/>
      <c r="D55"/>
      <c r="E55"/>
      <c r="F55"/>
      <c r="G55"/>
      <c r="H55"/>
      <c r="I55"/>
      <c r="J55"/>
      <c r="K55"/>
      <c r="L55"/>
      <c r="M55"/>
      <c r="N55"/>
      <c r="O55"/>
      <c r="P55"/>
      <c r="Q55"/>
      <c r="R55"/>
      <c r="S55"/>
      <c r="T55"/>
      <c r="U55"/>
      <c r="V55"/>
      <c r="W55"/>
      <c r="X55"/>
      <c r="Y55"/>
    </row>
    <row r="56" spans="1:25" x14ac:dyDescent="0.2">
      <c r="A56"/>
      <c r="B56"/>
      <c r="C56"/>
      <c r="D56"/>
      <c r="E56"/>
      <c r="F56"/>
      <c r="G56"/>
      <c r="H56"/>
      <c r="I56"/>
      <c r="J56"/>
      <c r="K56"/>
      <c r="L56"/>
      <c r="M56"/>
      <c r="N56"/>
      <c r="O56"/>
      <c r="P56"/>
      <c r="Q56"/>
      <c r="R56"/>
      <c r="S56"/>
      <c r="T56"/>
      <c r="U56"/>
      <c r="V56"/>
      <c r="W56"/>
      <c r="X56"/>
      <c r="Y56"/>
    </row>
    <row r="57" spans="1:25" x14ac:dyDescent="0.2">
      <c r="A57"/>
      <c r="B57"/>
      <c r="C57"/>
      <c r="D57"/>
      <c r="E57"/>
      <c r="F57"/>
      <c r="G57"/>
      <c r="H57"/>
      <c r="I57"/>
      <c r="J57"/>
      <c r="K57"/>
      <c r="L57"/>
      <c r="M57"/>
      <c r="N57"/>
      <c r="O57"/>
      <c r="P57"/>
      <c r="Q57"/>
      <c r="R57"/>
      <c r="S57"/>
      <c r="T57"/>
      <c r="U57"/>
      <c r="V57"/>
      <c r="W57"/>
      <c r="X57"/>
      <c r="Y57"/>
    </row>
    <row r="58" spans="1:25" x14ac:dyDescent="0.2">
      <c r="A58"/>
      <c r="B58"/>
      <c r="C58"/>
      <c r="D58"/>
      <c r="E58"/>
      <c r="F58"/>
      <c r="G58"/>
      <c r="H58"/>
      <c r="I58"/>
      <c r="J58"/>
      <c r="K58"/>
      <c r="L58"/>
      <c r="M58"/>
      <c r="N58"/>
      <c r="O58"/>
      <c r="P58"/>
      <c r="Q58"/>
      <c r="R58"/>
      <c r="S58"/>
      <c r="T58"/>
      <c r="U58"/>
      <c r="V58"/>
      <c r="W58"/>
      <c r="X58"/>
      <c r="Y58"/>
    </row>
    <row r="59" spans="1:25" x14ac:dyDescent="0.2">
      <c r="A59"/>
      <c r="B59"/>
      <c r="C59"/>
      <c r="D59"/>
      <c r="E59"/>
      <c r="F59"/>
      <c r="G59"/>
      <c r="H59"/>
      <c r="I59"/>
      <c r="J59"/>
      <c r="K59"/>
      <c r="L59"/>
      <c r="M59"/>
      <c r="N59"/>
      <c r="O59"/>
      <c r="P59"/>
      <c r="Q59"/>
      <c r="R59"/>
      <c r="S59"/>
      <c r="T59"/>
      <c r="U59"/>
      <c r="V59"/>
      <c r="W59"/>
      <c r="X59"/>
      <c r="Y59"/>
    </row>
    <row r="60" spans="1:25" x14ac:dyDescent="0.2">
      <c r="A60"/>
      <c r="B60"/>
      <c r="C60"/>
      <c r="D60"/>
      <c r="E60"/>
      <c r="F60"/>
      <c r="G60"/>
      <c r="H60"/>
      <c r="I60"/>
      <c r="J60"/>
      <c r="K60"/>
      <c r="L60"/>
      <c r="M60"/>
      <c r="N60"/>
      <c r="O60"/>
      <c r="P60"/>
      <c r="Q60"/>
      <c r="R60"/>
      <c r="S60"/>
      <c r="T60"/>
      <c r="U60"/>
      <c r="V60"/>
      <c r="W60"/>
      <c r="X60"/>
      <c r="Y60"/>
    </row>
    <row r="61" spans="1:25" x14ac:dyDescent="0.2">
      <c r="A61"/>
      <c r="B61"/>
      <c r="C61"/>
      <c r="D61"/>
      <c r="E61"/>
      <c r="F61"/>
      <c r="G61"/>
      <c r="H61"/>
      <c r="I61"/>
      <c r="J61"/>
      <c r="K61"/>
      <c r="L61"/>
      <c r="M61"/>
      <c r="N61"/>
      <c r="O61"/>
      <c r="P61"/>
      <c r="Q61"/>
      <c r="R61"/>
      <c r="S61"/>
      <c r="T61"/>
      <c r="U61"/>
      <c r="V61"/>
      <c r="W61"/>
      <c r="X61"/>
      <c r="Y61"/>
    </row>
    <row r="62" spans="1:25" x14ac:dyDescent="0.2">
      <c r="A62"/>
      <c r="B62"/>
      <c r="C62"/>
      <c r="D62"/>
      <c r="E62"/>
      <c r="F62"/>
      <c r="G62"/>
      <c r="H62"/>
      <c r="I62"/>
      <c r="J62"/>
      <c r="K62"/>
      <c r="L62"/>
      <c r="M62"/>
      <c r="N62"/>
      <c r="O62"/>
      <c r="P62"/>
      <c r="Q62"/>
      <c r="R62"/>
      <c r="S62"/>
      <c r="T62"/>
      <c r="U62"/>
      <c r="V62"/>
      <c r="W62"/>
      <c r="X62"/>
      <c r="Y62"/>
    </row>
    <row r="63" spans="1:25" x14ac:dyDescent="0.2">
      <c r="A63"/>
      <c r="B63"/>
      <c r="C63"/>
      <c r="D63"/>
      <c r="E63"/>
      <c r="F63"/>
      <c r="G63"/>
      <c r="H63"/>
      <c r="I63"/>
      <c r="J63"/>
      <c r="K63"/>
      <c r="L63"/>
      <c r="M63"/>
      <c r="N63"/>
      <c r="O63"/>
      <c r="P63"/>
      <c r="Q63"/>
      <c r="R63"/>
      <c r="S63"/>
      <c r="T63"/>
      <c r="U63"/>
      <c r="V63"/>
      <c r="W63"/>
      <c r="X63"/>
      <c r="Y63"/>
    </row>
    <row r="64" spans="1:25" x14ac:dyDescent="0.2">
      <c r="A64"/>
      <c r="B64"/>
      <c r="C64"/>
      <c r="D64"/>
      <c r="E64"/>
      <c r="F64"/>
      <c r="G64"/>
      <c r="H64"/>
      <c r="I64"/>
      <c r="J64"/>
      <c r="K64"/>
      <c r="L64"/>
      <c r="M64"/>
      <c r="N64"/>
      <c r="O64"/>
      <c r="P64"/>
      <c r="Q64"/>
      <c r="R64"/>
      <c r="S64"/>
      <c r="T64"/>
      <c r="U64"/>
      <c r="V64"/>
      <c r="W64"/>
      <c r="X64"/>
      <c r="Y64"/>
    </row>
    <row r="65" spans="1:25" x14ac:dyDescent="0.2">
      <c r="A65"/>
      <c r="B65"/>
      <c r="C65"/>
      <c r="D65"/>
      <c r="E65"/>
      <c r="F65"/>
      <c r="G65"/>
      <c r="H65"/>
      <c r="I65"/>
      <c r="J65"/>
      <c r="K65"/>
      <c r="L65"/>
      <c r="M65"/>
      <c r="N65"/>
      <c r="O65"/>
      <c r="P65"/>
      <c r="Q65"/>
      <c r="R65"/>
      <c r="S65"/>
      <c r="T65"/>
      <c r="U65"/>
      <c r="V65"/>
      <c r="W65"/>
      <c r="X65"/>
      <c r="Y65"/>
    </row>
    <row r="66" spans="1:25" x14ac:dyDescent="0.2">
      <c r="A66"/>
      <c r="B66"/>
      <c r="C66"/>
      <c r="D66"/>
      <c r="E66"/>
      <c r="F66"/>
      <c r="G66"/>
      <c r="H66"/>
      <c r="I66"/>
      <c r="J66"/>
      <c r="K66"/>
      <c r="L66"/>
      <c r="M66"/>
      <c r="N66"/>
      <c r="O66"/>
      <c r="P66"/>
      <c r="Q66"/>
      <c r="R66"/>
      <c r="S66"/>
      <c r="T66"/>
      <c r="U66"/>
      <c r="V66"/>
      <c r="W66"/>
      <c r="X66"/>
      <c r="Y66"/>
    </row>
    <row r="67" spans="1:25" x14ac:dyDescent="0.2">
      <c r="A67"/>
      <c r="B67"/>
      <c r="C67"/>
      <c r="D67"/>
      <c r="E67"/>
      <c r="F67"/>
      <c r="G67"/>
      <c r="H67"/>
      <c r="I67"/>
      <c r="J67"/>
      <c r="K67"/>
      <c r="L67"/>
      <c r="M67"/>
      <c r="N67"/>
      <c r="O67"/>
      <c r="P67"/>
      <c r="Q67"/>
      <c r="R67"/>
      <c r="S67"/>
      <c r="T67"/>
      <c r="U67"/>
      <c r="V67"/>
      <c r="W67"/>
      <c r="X67"/>
      <c r="Y67"/>
    </row>
    <row r="68" spans="1:25" x14ac:dyDescent="0.2">
      <c r="A68"/>
      <c r="B68"/>
      <c r="C68"/>
      <c r="D68"/>
      <c r="E68"/>
      <c r="F68"/>
      <c r="G68"/>
      <c r="H68"/>
      <c r="I68"/>
      <c r="J68"/>
      <c r="K68"/>
      <c r="L68"/>
      <c r="M68"/>
      <c r="N68"/>
      <c r="O68"/>
      <c r="P68"/>
      <c r="Q68"/>
      <c r="R68"/>
      <c r="S68"/>
      <c r="T68"/>
      <c r="U68"/>
      <c r="V68"/>
      <c r="W68"/>
      <c r="X68"/>
      <c r="Y68"/>
    </row>
    <row r="69" spans="1:25" x14ac:dyDescent="0.2">
      <c r="A69"/>
      <c r="B69"/>
      <c r="C69"/>
      <c r="D69"/>
      <c r="E69"/>
      <c r="F69"/>
      <c r="G69"/>
      <c r="H69"/>
      <c r="I69"/>
      <c r="J69"/>
      <c r="K69"/>
      <c r="L69"/>
      <c r="M69"/>
      <c r="N69"/>
      <c r="O69"/>
      <c r="P69"/>
      <c r="Q69"/>
      <c r="R69"/>
      <c r="S69"/>
      <c r="T69"/>
      <c r="U69"/>
      <c r="V69"/>
      <c r="W69"/>
      <c r="X69"/>
      <c r="Y69"/>
    </row>
    <row r="70" spans="1:25" x14ac:dyDescent="0.2">
      <c r="A70"/>
      <c r="B70"/>
      <c r="C70"/>
      <c r="D70"/>
      <c r="E70"/>
      <c r="F70"/>
      <c r="G70"/>
      <c r="H70"/>
      <c r="I70"/>
      <c r="J70"/>
      <c r="K70"/>
      <c r="L70"/>
      <c r="M70"/>
      <c r="N70"/>
      <c r="O70"/>
      <c r="P70"/>
      <c r="Q70"/>
      <c r="R70"/>
      <c r="S70"/>
      <c r="T70"/>
      <c r="U70"/>
      <c r="V70"/>
      <c r="W70"/>
      <c r="X70"/>
      <c r="Y70"/>
    </row>
    <row r="71" spans="1:25" x14ac:dyDescent="0.2">
      <c r="A71"/>
      <c r="B71"/>
      <c r="C71"/>
      <c r="D71"/>
      <c r="E71"/>
      <c r="F71"/>
      <c r="G71"/>
      <c r="H71"/>
      <c r="I71"/>
      <c r="J71"/>
      <c r="K71"/>
      <c r="L71"/>
      <c r="M71"/>
      <c r="N71"/>
      <c r="O71"/>
      <c r="P71"/>
      <c r="Q71"/>
      <c r="R71"/>
      <c r="S71"/>
      <c r="T71"/>
      <c r="U71"/>
      <c r="V71"/>
      <c r="W71"/>
      <c r="X71"/>
      <c r="Y71"/>
    </row>
    <row r="72" spans="1:25" x14ac:dyDescent="0.2">
      <c r="A72"/>
      <c r="B72"/>
      <c r="C72"/>
      <c r="D72"/>
      <c r="E72"/>
      <c r="F72"/>
      <c r="G72"/>
      <c r="H72"/>
      <c r="I72"/>
      <c r="J72"/>
      <c r="K72"/>
      <c r="L72"/>
      <c r="M72"/>
      <c r="N72"/>
      <c r="O72"/>
      <c r="P72"/>
      <c r="Q72"/>
      <c r="R72"/>
      <c r="S72"/>
      <c r="T72"/>
      <c r="U72"/>
      <c r="V72"/>
      <c r="W72"/>
      <c r="X72"/>
      <c r="Y72"/>
    </row>
    <row r="73" spans="1:25" x14ac:dyDescent="0.2">
      <c r="A73"/>
      <c r="B73"/>
      <c r="C73"/>
      <c r="D73"/>
      <c r="E73"/>
      <c r="F73"/>
      <c r="G73"/>
      <c r="H73"/>
      <c r="I73"/>
      <c r="J73"/>
      <c r="K73"/>
      <c r="L73"/>
      <c r="M73"/>
      <c r="N73"/>
      <c r="O73"/>
      <c r="P73"/>
      <c r="Q73"/>
      <c r="R73"/>
      <c r="S73"/>
      <c r="T73"/>
      <c r="U73"/>
      <c r="V73"/>
      <c r="W73"/>
      <c r="X73"/>
      <c r="Y73"/>
    </row>
    <row r="74" spans="1:25" x14ac:dyDescent="0.2">
      <c r="A74"/>
      <c r="B74"/>
      <c r="C74"/>
      <c r="D74"/>
      <c r="E74"/>
      <c r="F74"/>
      <c r="G74"/>
      <c r="H74"/>
      <c r="I74"/>
      <c r="J74"/>
      <c r="K74"/>
      <c r="L74"/>
      <c r="M74"/>
      <c r="N74"/>
      <c r="O74"/>
      <c r="P74"/>
      <c r="Q74"/>
      <c r="R74"/>
      <c r="S74"/>
      <c r="T74"/>
      <c r="U74"/>
      <c r="V74"/>
      <c r="W74"/>
      <c r="X74"/>
      <c r="Y74"/>
    </row>
    <row r="75" spans="1:25" x14ac:dyDescent="0.2">
      <c r="A75"/>
      <c r="B75"/>
      <c r="C75"/>
      <c r="D75"/>
      <c r="E75"/>
      <c r="F75"/>
      <c r="G75"/>
      <c r="H75"/>
      <c r="I75"/>
      <c r="J75"/>
      <c r="K75"/>
      <c r="L75"/>
      <c r="M75"/>
      <c r="N75"/>
      <c r="O75"/>
      <c r="P75"/>
      <c r="Q75"/>
      <c r="R75"/>
      <c r="S75"/>
      <c r="T75"/>
      <c r="U75"/>
      <c r="V75"/>
      <c r="W75"/>
      <c r="X75"/>
      <c r="Y75"/>
    </row>
    <row r="76" spans="1:25" x14ac:dyDescent="0.2">
      <c r="A76"/>
      <c r="B76"/>
      <c r="C76"/>
      <c r="D76"/>
      <c r="E76"/>
      <c r="F76"/>
      <c r="G76"/>
      <c r="H76"/>
      <c r="I76"/>
      <c r="J76"/>
      <c r="K76"/>
      <c r="L76"/>
      <c r="M76"/>
      <c r="N76"/>
      <c r="O76"/>
      <c r="P76"/>
      <c r="Q76"/>
      <c r="R76"/>
      <c r="S76"/>
      <c r="T76"/>
      <c r="U76"/>
      <c r="V76"/>
      <c r="W76"/>
      <c r="X76"/>
      <c r="Y76"/>
    </row>
    <row r="77" spans="1:25" x14ac:dyDescent="0.2">
      <c r="A77"/>
      <c r="B77"/>
      <c r="C77"/>
      <c r="D77"/>
      <c r="E77"/>
      <c r="F77"/>
      <c r="G77"/>
      <c r="H77"/>
      <c r="I77"/>
      <c r="J77"/>
      <c r="K77"/>
      <c r="L77"/>
      <c r="M77"/>
      <c r="N77"/>
      <c r="O77"/>
      <c r="P77"/>
      <c r="Q77"/>
      <c r="R77"/>
      <c r="S77"/>
      <c r="T77"/>
      <c r="U77"/>
      <c r="V77"/>
      <c r="W77"/>
      <c r="X77"/>
      <c r="Y77"/>
    </row>
    <row r="78" spans="1:25" x14ac:dyDescent="0.2">
      <c r="A78"/>
      <c r="B78"/>
      <c r="C78"/>
      <c r="D78"/>
      <c r="E78"/>
      <c r="F78"/>
      <c r="G78"/>
      <c r="H78"/>
      <c r="I78"/>
      <c r="J78"/>
      <c r="K78"/>
      <c r="L78"/>
      <c r="M78"/>
      <c r="N78"/>
      <c r="O78"/>
      <c r="P78"/>
      <c r="Q78"/>
      <c r="R78"/>
      <c r="S78"/>
      <c r="T78"/>
      <c r="U78"/>
      <c r="V78"/>
      <c r="W78"/>
      <c r="X78"/>
      <c r="Y78"/>
    </row>
    <row r="79" spans="1:25" x14ac:dyDescent="0.2">
      <c r="A79"/>
      <c r="B79"/>
      <c r="C79"/>
      <c r="D79"/>
      <c r="E79"/>
      <c r="F79"/>
      <c r="G79"/>
      <c r="H79"/>
      <c r="I79"/>
      <c r="J79"/>
      <c r="K79"/>
      <c r="L79"/>
      <c r="M79"/>
      <c r="N79"/>
      <c r="O79"/>
      <c r="P79"/>
      <c r="Q79"/>
      <c r="R79"/>
      <c r="S79"/>
      <c r="T79"/>
      <c r="U79"/>
      <c r="V79"/>
      <c r="W79"/>
      <c r="X79"/>
      <c r="Y79"/>
    </row>
    <row r="80" spans="1:25" x14ac:dyDescent="0.2">
      <c r="A80"/>
      <c r="B80"/>
      <c r="C80"/>
      <c r="D80"/>
      <c r="E80"/>
      <c r="F80"/>
      <c r="G80"/>
      <c r="H80"/>
      <c r="I80"/>
      <c r="J80"/>
      <c r="K80"/>
      <c r="L80"/>
      <c r="M80"/>
      <c r="N80"/>
      <c r="O80"/>
      <c r="P80"/>
      <c r="Q80"/>
      <c r="R80"/>
      <c r="S80"/>
      <c r="T80"/>
      <c r="U80"/>
      <c r="V80"/>
      <c r="W80"/>
      <c r="X80"/>
      <c r="Y80"/>
    </row>
    <row r="81" spans="1:26" x14ac:dyDescent="0.2">
      <c r="A81"/>
      <c r="B81"/>
      <c r="C81"/>
      <c r="D81"/>
      <c r="E81"/>
      <c r="F81"/>
      <c r="G81"/>
      <c r="H81"/>
      <c r="I81"/>
      <c r="J81"/>
      <c r="K81"/>
      <c r="L81"/>
      <c r="M81"/>
      <c r="N81"/>
      <c r="O81"/>
      <c r="P81"/>
      <c r="Q81"/>
      <c r="R81"/>
      <c r="S81"/>
      <c r="T81"/>
      <c r="U81"/>
      <c r="V81"/>
      <c r="W81"/>
      <c r="X81"/>
      <c r="Y81"/>
    </row>
    <row r="82" spans="1:26" x14ac:dyDescent="0.2">
      <c r="A82"/>
      <c r="B82"/>
      <c r="C82"/>
      <c r="D82"/>
      <c r="E82"/>
      <c r="F82"/>
      <c r="G82"/>
      <c r="H82"/>
      <c r="I82"/>
      <c r="J82"/>
      <c r="K82"/>
      <c r="L82"/>
      <c r="M82"/>
      <c r="N82"/>
      <c r="O82"/>
      <c r="P82"/>
      <c r="Q82"/>
      <c r="R82"/>
      <c r="S82"/>
      <c r="T82"/>
      <c r="U82"/>
      <c r="V82"/>
      <c r="W82"/>
      <c r="X82"/>
      <c r="Y82"/>
    </row>
    <row r="83" spans="1:26" x14ac:dyDescent="0.2">
      <c r="A83"/>
      <c r="B83"/>
      <c r="C83"/>
      <c r="D83"/>
      <c r="E83"/>
      <c r="F83"/>
      <c r="G83"/>
      <c r="H83"/>
      <c r="I83"/>
      <c r="J83"/>
      <c r="K83"/>
      <c r="L83"/>
      <c r="M83"/>
      <c r="N83"/>
      <c r="O83"/>
      <c r="P83"/>
      <c r="Q83"/>
      <c r="R83"/>
      <c r="S83"/>
      <c r="T83"/>
      <c r="U83"/>
      <c r="V83"/>
      <c r="W83"/>
      <c r="X83"/>
      <c r="Y83"/>
    </row>
    <row r="84" spans="1:26" x14ac:dyDescent="0.2">
      <c r="A84"/>
      <c r="B84"/>
      <c r="C84"/>
      <c r="D84"/>
      <c r="E84"/>
      <c r="F84"/>
      <c r="G84"/>
      <c r="H84"/>
      <c r="I84"/>
      <c r="J84"/>
      <c r="K84"/>
      <c r="L84"/>
      <c r="M84"/>
      <c r="N84"/>
      <c r="O84"/>
      <c r="P84"/>
      <c r="Q84"/>
      <c r="R84"/>
      <c r="S84"/>
      <c r="T84"/>
      <c r="U84"/>
      <c r="V84"/>
      <c r="W84"/>
      <c r="X84"/>
      <c r="Y84"/>
    </row>
    <row r="85" spans="1:26" x14ac:dyDescent="0.2">
      <c r="A85"/>
      <c r="B85"/>
      <c r="C85"/>
      <c r="D85"/>
      <c r="E85"/>
      <c r="F85"/>
      <c r="G85"/>
      <c r="H85"/>
      <c r="I85"/>
      <c r="J85"/>
      <c r="K85"/>
      <c r="L85"/>
      <c r="M85"/>
      <c r="N85"/>
      <c r="O85"/>
      <c r="P85"/>
      <c r="Q85"/>
      <c r="R85"/>
      <c r="S85"/>
      <c r="T85"/>
      <c r="U85"/>
      <c r="V85"/>
      <c r="W85"/>
      <c r="X85"/>
      <c r="Y85"/>
    </row>
    <row r="86" spans="1:26" x14ac:dyDescent="0.2">
      <c r="A86"/>
      <c r="B86"/>
      <c r="C86"/>
      <c r="D86"/>
      <c r="E86"/>
      <c r="F86"/>
      <c r="G86"/>
      <c r="H86"/>
      <c r="I86"/>
      <c r="J86"/>
      <c r="K86"/>
      <c r="L86"/>
      <c r="M86"/>
      <c r="N86"/>
      <c r="O86"/>
      <c r="P86"/>
      <c r="Q86"/>
      <c r="R86"/>
      <c r="S86"/>
      <c r="T86"/>
      <c r="U86"/>
      <c r="V86"/>
      <c r="W86"/>
      <c r="X86"/>
      <c r="Y86"/>
    </row>
    <row r="87" spans="1:26" x14ac:dyDescent="0.2">
      <c r="A87"/>
      <c r="B87"/>
      <c r="C87"/>
      <c r="D87"/>
      <c r="E87"/>
      <c r="F87"/>
      <c r="G87"/>
      <c r="H87"/>
      <c r="I87"/>
      <c r="J87"/>
      <c r="K87"/>
      <c r="L87"/>
      <c r="M87"/>
      <c r="N87"/>
      <c r="O87"/>
      <c r="P87"/>
      <c r="Q87"/>
      <c r="R87"/>
      <c r="S87"/>
      <c r="T87"/>
      <c r="U87"/>
      <c r="V87"/>
      <c r="W87"/>
      <c r="X87"/>
      <c r="Y87"/>
    </row>
    <row r="88" spans="1:26" x14ac:dyDescent="0.2">
      <c r="A88"/>
      <c r="B88"/>
      <c r="C88"/>
      <c r="D88"/>
      <c r="E88"/>
      <c r="F88"/>
      <c r="G88"/>
      <c r="H88"/>
      <c r="I88"/>
      <c r="J88"/>
      <c r="K88"/>
      <c r="L88"/>
      <c r="M88"/>
      <c r="N88"/>
      <c r="O88"/>
      <c r="P88"/>
      <c r="Q88"/>
      <c r="R88"/>
      <c r="S88"/>
      <c r="T88"/>
      <c r="U88"/>
      <c r="V88"/>
      <c r="W88"/>
      <c r="X88"/>
      <c r="Y88"/>
    </row>
    <row r="89" spans="1:26" x14ac:dyDescent="0.2">
      <c r="A89"/>
      <c r="B89"/>
      <c r="C89"/>
      <c r="D89"/>
      <c r="E89"/>
      <c r="F89"/>
      <c r="G89"/>
      <c r="H89"/>
      <c r="I89"/>
      <c r="J89"/>
      <c r="K89"/>
      <c r="L89"/>
      <c r="M89"/>
      <c r="N89"/>
      <c r="O89"/>
      <c r="P89"/>
      <c r="Q89"/>
      <c r="R89"/>
      <c r="S89"/>
      <c r="T89"/>
      <c r="U89"/>
      <c r="V89"/>
      <c r="W89"/>
      <c r="X89"/>
      <c r="Y89"/>
    </row>
    <row r="90" spans="1:26" x14ac:dyDescent="0.2">
      <c r="A90"/>
      <c r="B90"/>
      <c r="C90"/>
      <c r="D90"/>
      <c r="E90"/>
      <c r="F90"/>
      <c r="G90"/>
      <c r="H90"/>
      <c r="I90"/>
      <c r="J90"/>
      <c r="K90"/>
      <c r="L90"/>
      <c r="M90"/>
      <c r="N90"/>
      <c r="O90"/>
      <c r="P90"/>
      <c r="Q90"/>
      <c r="R90"/>
      <c r="S90"/>
      <c r="T90"/>
      <c r="U90"/>
      <c r="V90"/>
      <c r="W90"/>
      <c r="X90"/>
      <c r="Y90"/>
      <c r="Z90"/>
    </row>
    <row r="91" spans="1:26" x14ac:dyDescent="0.2">
      <c r="A91"/>
      <c r="B91"/>
      <c r="C91"/>
      <c r="D91"/>
      <c r="E91"/>
      <c r="F91"/>
      <c r="G91"/>
      <c r="H91"/>
      <c r="I91"/>
      <c r="J91"/>
      <c r="K91"/>
      <c r="L91"/>
      <c r="M91"/>
      <c r="N91"/>
      <c r="O91"/>
      <c r="P91"/>
      <c r="Q91"/>
      <c r="R91"/>
      <c r="S91"/>
      <c r="T91"/>
      <c r="U91"/>
      <c r="V91"/>
      <c r="W91"/>
      <c r="X91"/>
      <c r="Y91"/>
      <c r="Z91"/>
    </row>
    <row r="92" spans="1:26" x14ac:dyDescent="0.2">
      <c r="A92"/>
      <c r="B92"/>
      <c r="C92"/>
      <c r="D92"/>
      <c r="E92"/>
      <c r="F92"/>
      <c r="G92"/>
      <c r="H92"/>
      <c r="I92"/>
      <c r="J92"/>
      <c r="K92"/>
      <c r="L92"/>
      <c r="M92"/>
      <c r="N92"/>
      <c r="O92"/>
      <c r="P92"/>
      <c r="Q92"/>
      <c r="R92"/>
      <c r="S92"/>
      <c r="T92"/>
      <c r="U92"/>
      <c r="V92"/>
      <c r="W92"/>
      <c r="X92"/>
      <c r="Y92"/>
      <c r="Z92"/>
    </row>
    <row r="93" spans="1:26" x14ac:dyDescent="0.2">
      <c r="A93"/>
      <c r="B93"/>
      <c r="C93"/>
      <c r="D93"/>
      <c r="E93"/>
      <c r="F93"/>
      <c r="G93"/>
      <c r="H93"/>
      <c r="I93"/>
      <c r="J93"/>
      <c r="K93"/>
      <c r="L93"/>
      <c r="M93"/>
      <c r="N93"/>
      <c r="O93"/>
      <c r="P93"/>
      <c r="Q93"/>
      <c r="R93"/>
      <c r="S93"/>
      <c r="T93"/>
      <c r="U93"/>
      <c r="V93"/>
      <c r="W93"/>
      <c r="X93"/>
      <c r="Y93"/>
      <c r="Z93"/>
    </row>
    <row r="94" spans="1:26" x14ac:dyDescent="0.2">
      <c r="A94"/>
      <c r="B94"/>
      <c r="C94"/>
      <c r="D94"/>
      <c r="E94"/>
      <c r="F94"/>
      <c r="G94"/>
      <c r="H94"/>
      <c r="I94"/>
      <c r="J94"/>
      <c r="K94"/>
      <c r="L94"/>
      <c r="M94"/>
      <c r="N94"/>
      <c r="O94"/>
      <c r="P94"/>
      <c r="Q94"/>
      <c r="R94"/>
      <c r="S94"/>
      <c r="T94"/>
      <c r="U94"/>
      <c r="V94"/>
      <c r="W94"/>
      <c r="X94"/>
      <c r="Y94"/>
      <c r="Z94"/>
    </row>
    <row r="95" spans="1:26" x14ac:dyDescent="0.2">
      <c r="A95"/>
      <c r="B95"/>
      <c r="C95"/>
      <c r="D95"/>
      <c r="E95"/>
      <c r="F95"/>
      <c r="G95"/>
      <c r="H95"/>
      <c r="I95"/>
      <c r="J95"/>
      <c r="K95"/>
      <c r="L95"/>
      <c r="M95"/>
      <c r="N95"/>
      <c r="O95"/>
      <c r="P95"/>
      <c r="Q95"/>
      <c r="R95"/>
      <c r="S95"/>
      <c r="T95"/>
      <c r="U95"/>
      <c r="V95"/>
      <c r="W95"/>
      <c r="X95"/>
      <c r="Y95"/>
      <c r="Z95"/>
    </row>
    <row r="96" spans="1:26" x14ac:dyDescent="0.2">
      <c r="A96"/>
      <c r="B96"/>
      <c r="C96"/>
      <c r="D96"/>
      <c r="E96"/>
      <c r="F96"/>
      <c r="G96"/>
      <c r="H96"/>
      <c r="I96"/>
      <c r="J96"/>
      <c r="K96"/>
      <c r="L96"/>
      <c r="M96"/>
      <c r="N96"/>
      <c r="O96"/>
      <c r="P96"/>
      <c r="Q96"/>
      <c r="R96"/>
      <c r="S96"/>
      <c r="T96"/>
      <c r="U96"/>
      <c r="V96"/>
      <c r="W96"/>
      <c r="X96"/>
      <c r="Y96"/>
      <c r="Z96"/>
    </row>
    <row r="97" spans="1:26" x14ac:dyDescent="0.2">
      <c r="A97"/>
      <c r="B97"/>
      <c r="C97"/>
      <c r="D97"/>
      <c r="E97"/>
      <c r="F97"/>
      <c r="G97"/>
      <c r="H97"/>
      <c r="I97"/>
      <c r="J97"/>
      <c r="K97"/>
      <c r="L97"/>
      <c r="M97"/>
      <c r="N97"/>
      <c r="O97"/>
      <c r="P97"/>
      <c r="Q97"/>
      <c r="R97"/>
      <c r="S97"/>
      <c r="T97"/>
      <c r="U97"/>
      <c r="V97"/>
      <c r="W97"/>
      <c r="X97"/>
      <c r="Y97"/>
      <c r="Z97"/>
    </row>
    <row r="98" spans="1:26" x14ac:dyDescent="0.2">
      <c r="A98"/>
      <c r="B98"/>
      <c r="C98"/>
      <c r="D98"/>
      <c r="E98"/>
      <c r="F98"/>
      <c r="G98"/>
      <c r="H98"/>
      <c r="I98"/>
      <c r="J98"/>
      <c r="K98"/>
      <c r="L98"/>
      <c r="M98"/>
      <c r="N98"/>
      <c r="O98"/>
      <c r="P98"/>
      <c r="Q98"/>
      <c r="R98"/>
      <c r="S98"/>
      <c r="T98"/>
      <c r="U98"/>
      <c r="V98"/>
      <c r="W98"/>
      <c r="X98"/>
      <c r="Y98"/>
      <c r="Z98"/>
    </row>
    <row r="99" spans="1:26" x14ac:dyDescent="0.2">
      <c r="H99"/>
      <c r="I99"/>
      <c r="J99"/>
      <c r="K99"/>
      <c r="L99"/>
      <c r="M99"/>
      <c r="N99"/>
      <c r="O99"/>
      <c r="P99"/>
      <c r="Q99"/>
      <c r="R99"/>
      <c r="S99"/>
      <c r="T99"/>
      <c r="U99"/>
      <c r="V99"/>
      <c r="W99"/>
      <c r="X99"/>
      <c r="Y99"/>
      <c r="Z99"/>
    </row>
    <row r="100" spans="1:26" x14ac:dyDescent="0.2">
      <c r="H100"/>
      <c r="I100"/>
      <c r="J100"/>
      <c r="K100"/>
      <c r="L100"/>
      <c r="M100"/>
      <c r="N100"/>
      <c r="O100"/>
      <c r="P100"/>
      <c r="Q100"/>
      <c r="R100"/>
      <c r="S100"/>
      <c r="T100"/>
      <c r="U100"/>
      <c r="V100"/>
      <c r="W100"/>
      <c r="X100"/>
      <c r="Y100"/>
      <c r="Z100"/>
    </row>
    <row r="101" spans="1:26" x14ac:dyDescent="0.2">
      <c r="H101"/>
      <c r="I101"/>
      <c r="J101"/>
      <c r="K101"/>
      <c r="L101"/>
      <c r="M101"/>
      <c r="N101"/>
      <c r="O101"/>
      <c r="P101"/>
      <c r="Q101"/>
      <c r="R101"/>
      <c r="S101"/>
      <c r="T101"/>
      <c r="U101"/>
      <c r="V101"/>
      <c r="W101"/>
      <c r="X101"/>
      <c r="Y101"/>
      <c r="Z101"/>
    </row>
    <row r="102" spans="1:26" x14ac:dyDescent="0.2">
      <c r="H102"/>
      <c r="I102"/>
      <c r="J102"/>
      <c r="K102"/>
      <c r="L102"/>
      <c r="M102"/>
      <c r="N102"/>
      <c r="O102"/>
      <c r="P102"/>
      <c r="Q102"/>
      <c r="R102"/>
      <c r="S102"/>
      <c r="T102"/>
      <c r="U102"/>
      <c r="V102"/>
      <c r="W102"/>
      <c r="X102"/>
      <c r="Y102"/>
      <c r="Z102"/>
    </row>
    <row r="103" spans="1:26" x14ac:dyDescent="0.2">
      <c r="H103"/>
      <c r="I103"/>
      <c r="J103"/>
      <c r="K103"/>
      <c r="L103"/>
      <c r="M103"/>
      <c r="N103"/>
      <c r="O103"/>
      <c r="P103"/>
      <c r="Q103"/>
      <c r="R103"/>
      <c r="S103"/>
      <c r="T103"/>
      <c r="U103"/>
      <c r="V103"/>
      <c r="W103"/>
      <c r="X103"/>
      <c r="Y103"/>
      <c r="Z103"/>
    </row>
    <row r="104" spans="1:26" x14ac:dyDescent="0.2">
      <c r="H104"/>
      <c r="I104"/>
      <c r="J104"/>
      <c r="K104"/>
      <c r="L104"/>
      <c r="M104"/>
      <c r="N104"/>
      <c r="O104"/>
      <c r="P104"/>
      <c r="Q104"/>
      <c r="R104"/>
      <c r="S104"/>
      <c r="T104"/>
      <c r="U104"/>
      <c r="V104"/>
      <c r="W104"/>
      <c r="X104"/>
      <c r="Y104"/>
      <c r="Z104"/>
    </row>
    <row r="105" spans="1:26" x14ac:dyDescent="0.2">
      <c r="H105"/>
      <c r="I105"/>
      <c r="J105"/>
      <c r="K105"/>
      <c r="L105"/>
      <c r="M105"/>
      <c r="N105"/>
      <c r="O105"/>
      <c r="P105"/>
      <c r="Q105"/>
      <c r="R105"/>
      <c r="S105"/>
      <c r="T105"/>
      <c r="U105"/>
      <c r="V105"/>
      <c r="W105"/>
      <c r="X105"/>
      <c r="Y105"/>
      <c r="Z105"/>
    </row>
    <row r="106" spans="1:26" x14ac:dyDescent="0.2">
      <c r="H106"/>
      <c r="I106"/>
      <c r="J106"/>
      <c r="K106"/>
      <c r="L106"/>
      <c r="M106"/>
      <c r="N106"/>
      <c r="O106"/>
      <c r="P106"/>
      <c r="Q106"/>
      <c r="R106"/>
      <c r="S106"/>
      <c r="T106"/>
      <c r="U106"/>
      <c r="V106"/>
      <c r="W106"/>
      <c r="X106"/>
      <c r="Y106"/>
      <c r="Z106"/>
    </row>
    <row r="107" spans="1:26" x14ac:dyDescent="0.2">
      <c r="H107"/>
      <c r="I107"/>
      <c r="J107"/>
      <c r="K107"/>
      <c r="L107"/>
      <c r="M107"/>
      <c r="N107"/>
      <c r="O107"/>
      <c r="P107"/>
      <c r="Q107"/>
      <c r="R107"/>
      <c r="S107"/>
      <c r="T107"/>
      <c r="U107"/>
      <c r="V107"/>
      <c r="W107"/>
      <c r="X107"/>
      <c r="Y107"/>
      <c r="Z107"/>
    </row>
    <row r="108" spans="1:26" x14ac:dyDescent="0.2">
      <c r="H108"/>
      <c r="I108"/>
      <c r="J108"/>
      <c r="K108"/>
      <c r="L108"/>
      <c r="M108"/>
      <c r="N108"/>
      <c r="O108"/>
      <c r="P108"/>
      <c r="Q108"/>
      <c r="R108"/>
      <c r="S108"/>
      <c r="T108"/>
      <c r="U108"/>
      <c r="V108"/>
      <c r="W108"/>
      <c r="X108"/>
      <c r="Y108"/>
      <c r="Z108"/>
    </row>
    <row r="109" spans="1:26" x14ac:dyDescent="0.2">
      <c r="H109"/>
      <c r="I109"/>
      <c r="J109"/>
      <c r="K109"/>
      <c r="L109"/>
      <c r="M109"/>
      <c r="N109"/>
      <c r="O109"/>
      <c r="P109"/>
      <c r="Q109"/>
      <c r="R109"/>
      <c r="S109"/>
      <c r="T109"/>
      <c r="U109"/>
      <c r="V109"/>
      <c r="W109"/>
      <c r="X109"/>
      <c r="Y109"/>
      <c r="Z109"/>
    </row>
    <row r="110" spans="1:26" x14ac:dyDescent="0.2">
      <c r="H110"/>
      <c r="I110"/>
      <c r="J110"/>
      <c r="K110"/>
      <c r="L110"/>
      <c r="M110"/>
      <c r="N110"/>
      <c r="O110"/>
      <c r="P110"/>
      <c r="Q110"/>
      <c r="R110"/>
      <c r="S110"/>
      <c r="T110"/>
      <c r="U110"/>
      <c r="V110"/>
      <c r="W110"/>
      <c r="X110"/>
      <c r="Y110"/>
      <c r="Z110"/>
    </row>
    <row r="111" spans="1:26" x14ac:dyDescent="0.2">
      <c r="H111"/>
      <c r="I111"/>
      <c r="J111"/>
      <c r="K111"/>
      <c r="L111"/>
      <c r="M111"/>
      <c r="N111"/>
      <c r="O111"/>
      <c r="P111"/>
      <c r="Q111"/>
      <c r="R111"/>
      <c r="S111"/>
      <c r="T111"/>
      <c r="U111"/>
      <c r="V111"/>
      <c r="W111"/>
      <c r="X111"/>
      <c r="Y111"/>
      <c r="Z111"/>
    </row>
    <row r="112" spans="1:26" x14ac:dyDescent="0.2">
      <c r="H112"/>
      <c r="I112"/>
      <c r="J112"/>
      <c r="K112"/>
      <c r="L112"/>
      <c r="M112"/>
      <c r="N112"/>
      <c r="O112"/>
      <c r="P112"/>
      <c r="Q112"/>
      <c r="R112"/>
      <c r="S112"/>
      <c r="T112"/>
      <c r="U112"/>
      <c r="V112"/>
      <c r="W112"/>
      <c r="X112"/>
      <c r="Y112"/>
      <c r="Z112"/>
    </row>
    <row r="113" spans="8:26" x14ac:dyDescent="0.2">
      <c r="H113"/>
      <c r="I113"/>
      <c r="J113"/>
      <c r="K113"/>
      <c r="L113"/>
      <c r="M113"/>
      <c r="N113"/>
      <c r="O113"/>
      <c r="P113"/>
      <c r="Q113"/>
      <c r="R113"/>
      <c r="S113"/>
      <c r="T113"/>
      <c r="U113"/>
      <c r="V113"/>
      <c r="W113"/>
      <c r="X113"/>
      <c r="Y113"/>
      <c r="Z113"/>
    </row>
    <row r="114" spans="8:26" x14ac:dyDescent="0.2">
      <c r="H114"/>
      <c r="I114"/>
      <c r="J114"/>
      <c r="K114"/>
      <c r="L114"/>
      <c r="M114"/>
      <c r="N114"/>
      <c r="O114"/>
      <c r="P114"/>
      <c r="Q114"/>
      <c r="R114"/>
      <c r="S114"/>
      <c r="T114"/>
      <c r="U114"/>
      <c r="V114"/>
      <c r="W114"/>
      <c r="X114"/>
      <c r="Y114"/>
      <c r="Z114"/>
    </row>
    <row r="115" spans="8:26" x14ac:dyDescent="0.2">
      <c r="H115"/>
      <c r="I115"/>
      <c r="J115"/>
      <c r="K115"/>
      <c r="L115"/>
      <c r="M115"/>
      <c r="N115"/>
      <c r="O115"/>
      <c r="P115"/>
      <c r="Q115"/>
      <c r="R115"/>
      <c r="S115"/>
      <c r="T115"/>
      <c r="U115"/>
      <c r="V115"/>
      <c r="W115"/>
      <c r="X115"/>
      <c r="Y115"/>
      <c r="Z115"/>
    </row>
    <row r="116" spans="8:26" x14ac:dyDescent="0.2">
      <c r="H116"/>
      <c r="I116"/>
      <c r="J116"/>
      <c r="K116"/>
      <c r="L116"/>
      <c r="M116"/>
      <c r="N116"/>
      <c r="O116"/>
      <c r="P116"/>
      <c r="Q116"/>
      <c r="R116"/>
      <c r="S116"/>
      <c r="T116"/>
      <c r="U116"/>
      <c r="V116"/>
      <c r="W116"/>
      <c r="X116"/>
      <c r="Y116"/>
      <c r="Z116"/>
    </row>
    <row r="117" spans="8:26" x14ac:dyDescent="0.2">
      <c r="H117"/>
      <c r="I117"/>
      <c r="J117"/>
      <c r="K117"/>
      <c r="L117"/>
      <c r="M117"/>
      <c r="N117"/>
      <c r="O117"/>
      <c r="P117"/>
      <c r="Q117"/>
      <c r="R117"/>
      <c r="S117"/>
      <c r="T117"/>
      <c r="U117"/>
      <c r="V117"/>
      <c r="W117"/>
      <c r="X117"/>
      <c r="Y117"/>
      <c r="Z117"/>
    </row>
    <row r="118" spans="8:26" x14ac:dyDescent="0.2">
      <c r="H118"/>
      <c r="I118"/>
      <c r="J118"/>
      <c r="K118"/>
      <c r="L118"/>
      <c r="M118"/>
      <c r="N118"/>
      <c r="O118"/>
      <c r="P118"/>
      <c r="Q118"/>
      <c r="R118"/>
      <c r="S118"/>
      <c r="T118"/>
      <c r="U118"/>
      <c r="V118"/>
      <c r="W118"/>
      <c r="X118"/>
      <c r="Y118"/>
      <c r="Z118"/>
    </row>
    <row r="119" spans="8:26" x14ac:dyDescent="0.2">
      <c r="H119"/>
      <c r="I119"/>
      <c r="J119"/>
      <c r="K119"/>
      <c r="L119"/>
      <c r="M119"/>
      <c r="N119"/>
      <c r="O119"/>
      <c r="P119"/>
      <c r="Q119"/>
      <c r="R119"/>
      <c r="S119"/>
      <c r="T119"/>
      <c r="U119"/>
      <c r="V119"/>
      <c r="W119"/>
      <c r="X119"/>
      <c r="Y119"/>
      <c r="Z119"/>
    </row>
    <row r="120" spans="8:26" x14ac:dyDescent="0.2">
      <c r="H120"/>
      <c r="I120"/>
      <c r="J120"/>
      <c r="K120"/>
      <c r="L120"/>
      <c r="M120"/>
      <c r="N120"/>
      <c r="O120"/>
      <c r="P120"/>
      <c r="Q120"/>
      <c r="R120"/>
      <c r="S120"/>
      <c r="T120"/>
      <c r="U120"/>
      <c r="V120"/>
      <c r="W120"/>
      <c r="X120"/>
      <c r="Y120"/>
      <c r="Z120"/>
    </row>
    <row r="121" spans="8:26" x14ac:dyDescent="0.2">
      <c r="H121"/>
      <c r="I121"/>
      <c r="J121"/>
      <c r="K121"/>
      <c r="L121"/>
      <c r="M121"/>
      <c r="N121"/>
      <c r="O121"/>
      <c r="P121"/>
      <c r="Q121"/>
      <c r="R121"/>
      <c r="S121"/>
      <c r="T121"/>
      <c r="U121"/>
      <c r="V121"/>
      <c r="W121"/>
      <c r="X121"/>
      <c r="Y121"/>
      <c r="Z121"/>
    </row>
    <row r="122" spans="8:26" x14ac:dyDescent="0.2">
      <c r="H122"/>
      <c r="I122"/>
      <c r="J122"/>
      <c r="K122"/>
      <c r="L122"/>
      <c r="M122"/>
      <c r="N122"/>
      <c r="O122"/>
      <c r="P122"/>
      <c r="Q122"/>
      <c r="R122"/>
      <c r="S122"/>
      <c r="T122"/>
      <c r="U122"/>
      <c r="V122"/>
      <c r="W122"/>
      <c r="X122"/>
      <c r="Y122"/>
      <c r="Z122"/>
    </row>
    <row r="123" spans="8:26" x14ac:dyDescent="0.2">
      <c r="H123"/>
      <c r="I123"/>
      <c r="J123"/>
      <c r="K123"/>
      <c r="L123"/>
      <c r="M123"/>
      <c r="N123"/>
      <c r="O123"/>
      <c r="P123"/>
      <c r="Q123"/>
      <c r="R123"/>
      <c r="S123"/>
      <c r="T123"/>
      <c r="U123"/>
      <c r="V123"/>
      <c r="W123"/>
      <c r="X123"/>
      <c r="Y123"/>
      <c r="Z123"/>
    </row>
    <row r="124" spans="8:26" x14ac:dyDescent="0.2">
      <c r="H124"/>
      <c r="I124"/>
      <c r="J124"/>
      <c r="K124"/>
      <c r="L124"/>
      <c r="M124"/>
      <c r="N124"/>
      <c r="O124"/>
      <c r="P124"/>
      <c r="Q124"/>
      <c r="R124"/>
      <c r="S124"/>
      <c r="T124"/>
      <c r="U124"/>
      <c r="V124"/>
      <c r="W124"/>
      <c r="X124"/>
      <c r="Y124"/>
      <c r="Z124"/>
    </row>
    <row r="125" spans="8:26" x14ac:dyDescent="0.2">
      <c r="H125"/>
      <c r="I125"/>
      <c r="J125"/>
      <c r="K125"/>
      <c r="L125"/>
      <c r="M125"/>
      <c r="N125"/>
      <c r="O125"/>
      <c r="P125"/>
      <c r="Q125"/>
      <c r="R125"/>
      <c r="S125"/>
      <c r="T125"/>
      <c r="U125"/>
      <c r="V125"/>
      <c r="W125"/>
      <c r="X125"/>
      <c r="Y125"/>
      <c r="Z125"/>
    </row>
    <row r="126" spans="8:26" x14ac:dyDescent="0.2">
      <c r="H126"/>
      <c r="I126"/>
      <c r="J126"/>
      <c r="K126"/>
      <c r="L126"/>
      <c r="M126"/>
      <c r="N126"/>
      <c r="O126"/>
      <c r="P126"/>
      <c r="Q126"/>
      <c r="R126"/>
      <c r="S126"/>
      <c r="T126"/>
      <c r="U126"/>
      <c r="V126"/>
      <c r="W126"/>
      <c r="X126"/>
      <c r="Y126"/>
      <c r="Z126"/>
    </row>
    <row r="127" spans="8:26" x14ac:dyDescent="0.2">
      <c r="H127"/>
      <c r="I127"/>
      <c r="J127"/>
      <c r="K127"/>
      <c r="L127"/>
      <c r="M127"/>
      <c r="N127"/>
      <c r="O127"/>
      <c r="P127"/>
      <c r="Q127"/>
      <c r="R127"/>
      <c r="S127"/>
      <c r="T127"/>
      <c r="U127"/>
      <c r="V127"/>
      <c r="W127"/>
      <c r="X127"/>
      <c r="Y127"/>
      <c r="Z127"/>
    </row>
    <row r="128" spans="8:26" x14ac:dyDescent="0.2">
      <c r="H128"/>
      <c r="I128"/>
      <c r="J128"/>
      <c r="K128"/>
      <c r="L128"/>
      <c r="M128"/>
      <c r="N128"/>
      <c r="O128"/>
      <c r="P128"/>
      <c r="Q128"/>
      <c r="R128"/>
      <c r="S128"/>
      <c r="T128"/>
      <c r="U128"/>
      <c r="V128"/>
      <c r="W128"/>
      <c r="X128"/>
      <c r="Y128"/>
      <c r="Z128"/>
    </row>
    <row r="129" spans="8:26" x14ac:dyDescent="0.2">
      <c r="H129"/>
      <c r="I129"/>
      <c r="J129"/>
      <c r="K129"/>
      <c r="L129"/>
      <c r="M129"/>
      <c r="N129"/>
      <c r="O129"/>
      <c r="P129"/>
      <c r="Q129"/>
      <c r="R129"/>
      <c r="S129"/>
      <c r="T129"/>
      <c r="U129"/>
      <c r="V129"/>
      <c r="W129"/>
      <c r="X129"/>
      <c r="Y129"/>
      <c r="Z129"/>
    </row>
    <row r="130" spans="8:26" x14ac:dyDescent="0.2">
      <c r="H130"/>
      <c r="I130"/>
      <c r="J130"/>
      <c r="K130"/>
      <c r="L130"/>
      <c r="M130"/>
      <c r="N130"/>
      <c r="O130"/>
      <c r="P130"/>
      <c r="Q130"/>
      <c r="R130"/>
      <c r="S130"/>
      <c r="T130"/>
      <c r="U130"/>
      <c r="V130"/>
      <c r="W130"/>
      <c r="X130"/>
      <c r="Y130"/>
      <c r="Z130"/>
    </row>
    <row r="131" spans="8:26" x14ac:dyDescent="0.2">
      <c r="H131"/>
      <c r="I131"/>
      <c r="J131"/>
      <c r="K131"/>
      <c r="L131"/>
      <c r="M131"/>
      <c r="N131"/>
      <c r="O131"/>
      <c r="P131"/>
      <c r="Q131"/>
      <c r="R131"/>
      <c r="S131"/>
      <c r="T131"/>
      <c r="U131"/>
      <c r="V131"/>
      <c r="W131"/>
      <c r="X131"/>
      <c r="Y131"/>
      <c r="Z131"/>
    </row>
    <row r="132" spans="8:26" x14ac:dyDescent="0.2">
      <c r="H132"/>
      <c r="I132"/>
      <c r="J132"/>
      <c r="K132"/>
      <c r="L132"/>
      <c r="M132"/>
      <c r="N132"/>
      <c r="O132"/>
      <c r="P132"/>
      <c r="Q132"/>
      <c r="R132"/>
      <c r="S132"/>
      <c r="T132"/>
      <c r="U132"/>
      <c r="V132"/>
      <c r="W132"/>
      <c r="X132"/>
      <c r="Y132"/>
      <c r="Z132"/>
    </row>
    <row r="133" spans="8:26" x14ac:dyDescent="0.2">
      <c r="H133"/>
      <c r="I133"/>
      <c r="J133"/>
      <c r="K133"/>
      <c r="L133"/>
      <c r="M133"/>
      <c r="N133"/>
      <c r="O133"/>
      <c r="P133"/>
      <c r="Q133"/>
      <c r="R133"/>
      <c r="S133"/>
      <c r="T133"/>
      <c r="U133"/>
      <c r="V133"/>
      <c r="W133"/>
      <c r="X133"/>
      <c r="Y133"/>
      <c r="Z133"/>
    </row>
    <row r="134" spans="8:26" x14ac:dyDescent="0.2">
      <c r="H134"/>
      <c r="I134"/>
      <c r="J134"/>
      <c r="K134"/>
      <c r="L134"/>
      <c r="M134"/>
      <c r="N134"/>
      <c r="O134"/>
      <c r="P134"/>
      <c r="Q134"/>
      <c r="R134"/>
      <c r="S134"/>
      <c r="T134"/>
      <c r="U134"/>
      <c r="V134"/>
      <c r="W134"/>
      <c r="X134"/>
      <c r="Y134"/>
      <c r="Z134"/>
    </row>
    <row r="135" spans="8:26" x14ac:dyDescent="0.2">
      <c r="H135"/>
      <c r="I135"/>
      <c r="J135"/>
      <c r="K135"/>
      <c r="L135"/>
      <c r="M135"/>
      <c r="N135"/>
      <c r="O135"/>
      <c r="P135"/>
      <c r="Q135"/>
      <c r="R135"/>
      <c r="S135"/>
      <c r="T135"/>
      <c r="U135"/>
      <c r="V135"/>
      <c r="W135"/>
      <c r="X135"/>
      <c r="Y135"/>
      <c r="Z135"/>
    </row>
    <row r="136" spans="8:26" x14ac:dyDescent="0.2">
      <c r="H136"/>
      <c r="I136"/>
      <c r="J136"/>
      <c r="K136"/>
      <c r="L136"/>
      <c r="M136"/>
      <c r="N136"/>
      <c r="O136"/>
      <c r="P136"/>
      <c r="Q136"/>
      <c r="R136"/>
      <c r="S136"/>
      <c r="T136"/>
      <c r="U136"/>
      <c r="V136"/>
      <c r="W136"/>
      <c r="X136"/>
      <c r="Y136"/>
      <c r="Z136"/>
    </row>
    <row r="137" spans="8:26" x14ac:dyDescent="0.2">
      <c r="H137"/>
      <c r="I137"/>
      <c r="J137"/>
      <c r="K137"/>
      <c r="L137"/>
      <c r="M137"/>
      <c r="N137"/>
      <c r="O137"/>
      <c r="P137"/>
      <c r="Q137"/>
      <c r="R137"/>
      <c r="S137"/>
      <c r="T137"/>
      <c r="U137"/>
      <c r="V137"/>
      <c r="W137"/>
      <c r="X137"/>
      <c r="Y137"/>
      <c r="Z137"/>
    </row>
    <row r="138" spans="8:26" x14ac:dyDescent="0.2">
      <c r="H138"/>
      <c r="I138"/>
      <c r="J138"/>
      <c r="K138"/>
      <c r="L138"/>
      <c r="M138"/>
      <c r="N138"/>
      <c r="O138"/>
      <c r="P138"/>
      <c r="Q138"/>
      <c r="R138"/>
      <c r="S138"/>
      <c r="T138"/>
      <c r="U138"/>
      <c r="V138"/>
      <c r="W138"/>
      <c r="X138"/>
      <c r="Y138"/>
      <c r="Z138"/>
    </row>
    <row r="139" spans="8:26" x14ac:dyDescent="0.2">
      <c r="H139"/>
      <c r="I139"/>
      <c r="J139"/>
      <c r="K139"/>
      <c r="L139"/>
      <c r="M139"/>
      <c r="N139"/>
      <c r="O139"/>
      <c r="P139"/>
      <c r="Q139"/>
      <c r="R139"/>
      <c r="S139"/>
      <c r="T139"/>
      <c r="U139"/>
      <c r="V139"/>
      <c r="W139"/>
      <c r="X139"/>
      <c r="Y139"/>
      <c r="Z139"/>
    </row>
    <row r="140" spans="8:26" x14ac:dyDescent="0.2">
      <c r="H140"/>
      <c r="I140"/>
      <c r="J140"/>
      <c r="K140"/>
      <c r="L140"/>
      <c r="M140"/>
      <c r="N140"/>
      <c r="O140"/>
      <c r="P140"/>
      <c r="Q140"/>
      <c r="R140"/>
      <c r="S140"/>
      <c r="T140"/>
      <c r="U140"/>
      <c r="V140"/>
      <c r="W140"/>
      <c r="X140"/>
      <c r="Y140"/>
      <c r="Z140"/>
    </row>
    <row r="141" spans="8:26" x14ac:dyDescent="0.2">
      <c r="H141"/>
      <c r="I141"/>
      <c r="J141"/>
      <c r="K141"/>
      <c r="L141"/>
      <c r="M141"/>
      <c r="N141"/>
      <c r="O141"/>
      <c r="P141"/>
      <c r="Q141"/>
      <c r="R141"/>
      <c r="S141"/>
      <c r="T141"/>
      <c r="U141"/>
      <c r="V141"/>
      <c r="W141"/>
      <c r="X141"/>
      <c r="Y141"/>
      <c r="Z141"/>
    </row>
    <row r="142" spans="8:26" x14ac:dyDescent="0.2">
      <c r="H142"/>
      <c r="I142"/>
      <c r="J142"/>
      <c r="K142"/>
      <c r="L142"/>
      <c r="M142"/>
      <c r="N142"/>
      <c r="O142"/>
      <c r="P142"/>
      <c r="Q142"/>
      <c r="R142"/>
      <c r="S142"/>
      <c r="T142"/>
      <c r="U142"/>
      <c r="V142"/>
      <c r="W142"/>
      <c r="X142"/>
      <c r="Y142"/>
      <c r="Z142"/>
    </row>
    <row r="143" spans="8:26" x14ac:dyDescent="0.2">
      <c r="H143"/>
      <c r="I143"/>
      <c r="J143"/>
      <c r="K143"/>
      <c r="L143"/>
      <c r="M143"/>
      <c r="N143"/>
      <c r="O143"/>
      <c r="P143"/>
      <c r="Q143"/>
      <c r="R143"/>
      <c r="S143"/>
      <c r="T143"/>
      <c r="U143"/>
      <c r="V143"/>
      <c r="W143"/>
      <c r="X143"/>
      <c r="Y143"/>
      <c r="Z143"/>
    </row>
    <row r="144" spans="8:26" x14ac:dyDescent="0.2">
      <c r="H144"/>
      <c r="I144"/>
      <c r="J144"/>
      <c r="K144"/>
      <c r="L144"/>
      <c r="M144"/>
      <c r="N144"/>
      <c r="O144"/>
      <c r="P144"/>
      <c r="Q144"/>
      <c r="R144"/>
      <c r="S144"/>
      <c r="T144"/>
      <c r="U144"/>
      <c r="V144"/>
      <c r="W144"/>
      <c r="X144"/>
      <c r="Y144"/>
      <c r="Z144"/>
    </row>
    <row r="145" spans="8:26" x14ac:dyDescent="0.2">
      <c r="H145"/>
      <c r="I145"/>
      <c r="J145"/>
      <c r="K145"/>
      <c r="L145"/>
      <c r="M145"/>
      <c r="N145"/>
      <c r="O145"/>
      <c r="P145"/>
      <c r="Q145"/>
      <c r="R145"/>
      <c r="S145"/>
      <c r="T145"/>
      <c r="U145"/>
      <c r="V145"/>
      <c r="W145"/>
      <c r="X145"/>
      <c r="Y145"/>
      <c r="Z145"/>
    </row>
    <row r="146" spans="8:26" x14ac:dyDescent="0.2">
      <c r="H146"/>
      <c r="I146"/>
      <c r="J146"/>
      <c r="K146"/>
      <c r="L146"/>
      <c r="M146"/>
      <c r="N146"/>
      <c r="O146"/>
      <c r="P146"/>
      <c r="Q146"/>
      <c r="R146"/>
      <c r="S146"/>
      <c r="T146"/>
      <c r="U146"/>
      <c r="V146"/>
      <c r="W146"/>
      <c r="X146"/>
      <c r="Y146"/>
      <c r="Z146"/>
    </row>
    <row r="147" spans="8:26" x14ac:dyDescent="0.2">
      <c r="H147"/>
      <c r="I147"/>
      <c r="J147"/>
      <c r="K147"/>
      <c r="L147"/>
      <c r="M147"/>
      <c r="N147"/>
      <c r="O147"/>
      <c r="P147"/>
      <c r="Q147"/>
      <c r="R147"/>
      <c r="S147"/>
      <c r="T147"/>
      <c r="U147"/>
      <c r="V147"/>
      <c r="W147"/>
      <c r="X147"/>
      <c r="Y147"/>
      <c r="Z147"/>
    </row>
    <row r="148" spans="8:26" x14ac:dyDescent="0.2">
      <c r="H148"/>
      <c r="I148"/>
      <c r="J148"/>
      <c r="K148"/>
      <c r="L148"/>
      <c r="M148"/>
      <c r="N148"/>
      <c r="O148"/>
      <c r="P148"/>
      <c r="Q148"/>
      <c r="R148"/>
      <c r="S148"/>
      <c r="T148"/>
      <c r="U148"/>
      <c r="V148"/>
      <c r="W148"/>
      <c r="X148"/>
      <c r="Y148"/>
      <c r="Z148"/>
    </row>
    <row r="149" spans="8:26" x14ac:dyDescent="0.2">
      <c r="H149"/>
      <c r="I149"/>
      <c r="J149"/>
      <c r="K149"/>
      <c r="L149"/>
      <c r="M149"/>
      <c r="N149"/>
      <c r="O149"/>
      <c r="P149"/>
      <c r="Q149"/>
      <c r="R149"/>
      <c r="S149"/>
      <c r="T149"/>
      <c r="U149"/>
      <c r="V149"/>
      <c r="W149"/>
      <c r="X149"/>
      <c r="Y149"/>
      <c r="Z149"/>
    </row>
    <row r="150" spans="8:26" x14ac:dyDescent="0.2">
      <c r="H150"/>
      <c r="I150"/>
      <c r="J150"/>
      <c r="K150"/>
      <c r="L150"/>
      <c r="M150"/>
      <c r="N150"/>
      <c r="O150"/>
      <c r="P150"/>
      <c r="Q150"/>
      <c r="R150"/>
      <c r="S150"/>
      <c r="T150"/>
      <c r="U150"/>
      <c r="V150"/>
      <c r="W150"/>
      <c r="X150"/>
      <c r="Y150"/>
      <c r="Z150"/>
    </row>
    <row r="151" spans="8:26" x14ac:dyDescent="0.2">
      <c r="H151"/>
      <c r="I151"/>
      <c r="J151"/>
      <c r="K151"/>
      <c r="L151"/>
      <c r="M151"/>
      <c r="N151"/>
      <c r="O151"/>
      <c r="P151"/>
      <c r="Q151"/>
      <c r="R151"/>
      <c r="S151"/>
      <c r="T151"/>
      <c r="U151"/>
      <c r="V151"/>
      <c r="W151"/>
      <c r="X151"/>
      <c r="Y151"/>
      <c r="Z151"/>
    </row>
    <row r="152" spans="8:26" x14ac:dyDescent="0.2">
      <c r="H152"/>
      <c r="I152"/>
      <c r="J152"/>
      <c r="K152"/>
      <c r="L152"/>
      <c r="M152"/>
      <c r="N152"/>
      <c r="O152"/>
      <c r="P152"/>
      <c r="Q152"/>
      <c r="R152"/>
      <c r="S152"/>
      <c r="T152"/>
      <c r="U152"/>
      <c r="V152"/>
      <c r="W152"/>
      <c r="X152"/>
      <c r="Y152"/>
      <c r="Z152"/>
    </row>
    <row r="153" spans="8:26" x14ac:dyDescent="0.2">
      <c r="H153"/>
      <c r="I153"/>
      <c r="J153"/>
      <c r="K153"/>
      <c r="L153"/>
      <c r="M153"/>
      <c r="N153"/>
      <c r="O153"/>
      <c r="P153"/>
      <c r="Q153"/>
      <c r="R153"/>
      <c r="S153"/>
      <c r="T153"/>
      <c r="U153"/>
      <c r="V153"/>
      <c r="W153"/>
      <c r="X153"/>
      <c r="Y153"/>
      <c r="Z153"/>
    </row>
    <row r="154" spans="8:26" x14ac:dyDescent="0.2">
      <c r="H154"/>
      <c r="I154"/>
      <c r="J154"/>
      <c r="K154"/>
      <c r="L154"/>
      <c r="M154"/>
      <c r="N154"/>
      <c r="O154"/>
      <c r="P154"/>
      <c r="Q154"/>
      <c r="R154"/>
      <c r="S154"/>
      <c r="T154"/>
      <c r="U154"/>
      <c r="V154"/>
      <c r="W154"/>
      <c r="X154"/>
      <c r="Y154"/>
      <c r="Z154"/>
    </row>
    <row r="155" spans="8:26" x14ac:dyDescent="0.2">
      <c r="H155"/>
      <c r="I155"/>
      <c r="J155"/>
      <c r="K155"/>
      <c r="L155"/>
      <c r="M155"/>
      <c r="N155"/>
      <c r="O155"/>
      <c r="P155"/>
      <c r="Q155"/>
      <c r="R155"/>
      <c r="S155"/>
      <c r="T155"/>
      <c r="U155"/>
      <c r="V155"/>
      <c r="W155"/>
      <c r="X155"/>
      <c r="Y155"/>
      <c r="Z155"/>
    </row>
    <row r="156" spans="8:26" x14ac:dyDescent="0.2">
      <c r="H156"/>
      <c r="I156"/>
      <c r="J156"/>
      <c r="K156"/>
      <c r="L156"/>
      <c r="M156"/>
      <c r="N156"/>
      <c r="O156"/>
      <c r="P156"/>
      <c r="Q156"/>
      <c r="R156"/>
      <c r="S156"/>
      <c r="T156"/>
      <c r="U156"/>
      <c r="V156"/>
      <c r="W156"/>
      <c r="X156"/>
      <c r="Y156"/>
      <c r="Z156"/>
    </row>
    <row r="157" spans="8:26" x14ac:dyDescent="0.2">
      <c r="H157"/>
      <c r="I157"/>
      <c r="J157"/>
      <c r="K157"/>
      <c r="L157"/>
      <c r="M157"/>
      <c r="N157"/>
      <c r="O157"/>
      <c r="P157"/>
      <c r="Q157"/>
      <c r="R157"/>
      <c r="S157"/>
      <c r="T157"/>
      <c r="U157"/>
      <c r="V157"/>
      <c r="W157"/>
      <c r="X157"/>
      <c r="Y157"/>
      <c r="Z157"/>
    </row>
    <row r="158" spans="8:26" x14ac:dyDescent="0.2">
      <c r="H158"/>
      <c r="I158"/>
      <c r="J158"/>
      <c r="K158"/>
      <c r="L158"/>
      <c r="M158"/>
      <c r="N158"/>
      <c r="O158"/>
      <c r="P158"/>
      <c r="Q158"/>
      <c r="R158"/>
      <c r="S158"/>
      <c r="T158"/>
      <c r="U158"/>
      <c r="V158"/>
      <c r="W158"/>
      <c r="X158"/>
      <c r="Y158"/>
      <c r="Z158"/>
    </row>
    <row r="159" spans="8:26" x14ac:dyDescent="0.2">
      <c r="H159"/>
      <c r="I159"/>
      <c r="J159"/>
      <c r="K159"/>
      <c r="L159"/>
      <c r="M159"/>
      <c r="N159"/>
      <c r="O159"/>
      <c r="P159"/>
      <c r="Q159"/>
      <c r="R159"/>
      <c r="S159"/>
      <c r="T159"/>
      <c r="U159"/>
      <c r="V159"/>
      <c r="W159"/>
      <c r="X159"/>
      <c r="Y159"/>
      <c r="Z159"/>
    </row>
    <row r="160" spans="8:26" x14ac:dyDescent="0.2">
      <c r="H160"/>
      <c r="I160"/>
      <c r="J160"/>
      <c r="K160"/>
      <c r="L160"/>
      <c r="M160"/>
      <c r="N160"/>
      <c r="O160"/>
      <c r="P160"/>
      <c r="Q160"/>
      <c r="R160"/>
      <c r="S160"/>
      <c r="T160"/>
      <c r="U160"/>
      <c r="V160"/>
      <c r="W160"/>
      <c r="X160"/>
      <c r="Y160"/>
      <c r="Z160"/>
    </row>
    <row r="161" spans="8:26" x14ac:dyDescent="0.2">
      <c r="H161"/>
      <c r="I161"/>
      <c r="J161"/>
      <c r="K161"/>
      <c r="L161"/>
      <c r="M161"/>
      <c r="N161"/>
      <c r="O161"/>
      <c r="P161"/>
      <c r="Q161"/>
      <c r="R161"/>
      <c r="S161"/>
      <c r="T161"/>
      <c r="U161"/>
      <c r="V161"/>
      <c r="W161"/>
      <c r="X161"/>
      <c r="Y161"/>
      <c r="Z161"/>
    </row>
    <row r="162" spans="8:26" x14ac:dyDescent="0.2">
      <c r="H162"/>
      <c r="I162"/>
      <c r="J162"/>
      <c r="K162"/>
      <c r="L162"/>
      <c r="M162"/>
      <c r="N162"/>
      <c r="O162"/>
      <c r="P162"/>
      <c r="Q162"/>
      <c r="R162"/>
      <c r="S162"/>
      <c r="T162"/>
      <c r="U162"/>
      <c r="V162"/>
      <c r="W162"/>
      <c r="X162"/>
      <c r="Y162"/>
      <c r="Z162"/>
    </row>
    <row r="163" spans="8:26" x14ac:dyDescent="0.2">
      <c r="H163"/>
      <c r="I163"/>
      <c r="J163"/>
      <c r="K163"/>
      <c r="L163"/>
      <c r="M163"/>
      <c r="N163"/>
      <c r="O163"/>
      <c r="P163"/>
      <c r="Q163"/>
      <c r="R163"/>
      <c r="S163"/>
      <c r="T163"/>
      <c r="U163"/>
      <c r="V163"/>
      <c r="W163"/>
      <c r="X163"/>
      <c r="Y163"/>
      <c r="Z163"/>
    </row>
    <row r="164" spans="8:26" x14ac:dyDescent="0.2">
      <c r="H164"/>
      <c r="I164"/>
      <c r="J164"/>
      <c r="K164"/>
      <c r="L164"/>
      <c r="M164"/>
      <c r="N164"/>
      <c r="O164"/>
      <c r="P164"/>
      <c r="Q164"/>
      <c r="R164"/>
      <c r="S164"/>
      <c r="T164"/>
      <c r="U164"/>
      <c r="V164"/>
      <c r="W164"/>
      <c r="X164"/>
      <c r="Y164"/>
      <c r="Z164"/>
    </row>
    <row r="165" spans="8:26" x14ac:dyDescent="0.2">
      <c r="H165"/>
      <c r="I165"/>
      <c r="J165"/>
      <c r="K165"/>
      <c r="L165"/>
      <c r="M165"/>
      <c r="N165"/>
      <c r="O165"/>
      <c r="P165"/>
      <c r="Q165"/>
      <c r="R165"/>
      <c r="S165"/>
      <c r="T165"/>
      <c r="U165"/>
      <c r="V165"/>
      <c r="W165"/>
      <c r="X165"/>
      <c r="Y165"/>
      <c r="Z165"/>
    </row>
    <row r="166" spans="8:26" x14ac:dyDescent="0.2">
      <c r="H166"/>
      <c r="I166"/>
      <c r="J166"/>
      <c r="K166"/>
      <c r="L166"/>
      <c r="M166"/>
      <c r="N166"/>
      <c r="O166"/>
      <c r="P166"/>
      <c r="Q166"/>
      <c r="R166"/>
      <c r="S166"/>
      <c r="T166"/>
      <c r="U166"/>
      <c r="V166"/>
      <c r="W166"/>
      <c r="X166"/>
      <c r="Y166"/>
      <c r="Z166"/>
    </row>
    <row r="167" spans="8:26" x14ac:dyDescent="0.2">
      <c r="H167"/>
      <c r="I167"/>
      <c r="J167"/>
      <c r="K167"/>
      <c r="L167"/>
      <c r="M167"/>
      <c r="N167"/>
      <c r="O167"/>
      <c r="P167"/>
      <c r="Q167"/>
      <c r="R167"/>
      <c r="S167"/>
      <c r="T167"/>
      <c r="U167"/>
      <c r="V167"/>
      <c r="W167"/>
      <c r="X167"/>
      <c r="Y167"/>
      <c r="Z167"/>
    </row>
    <row r="168" spans="8:26" x14ac:dyDescent="0.2">
      <c r="H168"/>
      <c r="I168"/>
      <c r="J168"/>
      <c r="K168"/>
      <c r="L168"/>
      <c r="M168"/>
      <c r="N168"/>
      <c r="O168"/>
      <c r="P168"/>
      <c r="Q168"/>
      <c r="R168"/>
      <c r="S168"/>
      <c r="T168"/>
      <c r="U168"/>
      <c r="V168"/>
      <c r="W168"/>
      <c r="X168"/>
      <c r="Y168"/>
      <c r="Z168"/>
    </row>
    <row r="169" spans="8:26" x14ac:dyDescent="0.2">
      <c r="H169"/>
      <c r="I169"/>
      <c r="J169"/>
      <c r="K169"/>
      <c r="L169"/>
      <c r="M169"/>
      <c r="N169"/>
      <c r="O169"/>
      <c r="P169"/>
      <c r="Q169"/>
      <c r="R169"/>
      <c r="S169"/>
      <c r="T169"/>
      <c r="U169"/>
      <c r="V169"/>
      <c r="W169"/>
      <c r="X169"/>
      <c r="Y169"/>
      <c r="Z169"/>
    </row>
    <row r="170" spans="8:26" x14ac:dyDescent="0.2">
      <c r="H170"/>
      <c r="I170"/>
      <c r="J170"/>
      <c r="K170"/>
      <c r="L170"/>
      <c r="M170"/>
      <c r="N170"/>
      <c r="O170"/>
      <c r="P170"/>
      <c r="Q170"/>
      <c r="R170"/>
      <c r="S170"/>
      <c r="T170"/>
      <c r="U170"/>
      <c r="V170"/>
      <c r="W170"/>
      <c r="X170"/>
      <c r="Y170"/>
      <c r="Z170"/>
    </row>
    <row r="171" spans="8:26" x14ac:dyDescent="0.2">
      <c r="H171"/>
      <c r="I171"/>
      <c r="J171"/>
      <c r="K171"/>
      <c r="L171"/>
      <c r="M171"/>
      <c r="N171"/>
      <c r="O171"/>
      <c r="P171"/>
      <c r="Q171"/>
      <c r="R171"/>
      <c r="S171"/>
      <c r="T171"/>
      <c r="U171"/>
      <c r="V171"/>
      <c r="W171"/>
      <c r="X171"/>
      <c r="Y171"/>
      <c r="Z171"/>
    </row>
    <row r="172" spans="8:26" x14ac:dyDescent="0.2">
      <c r="H172"/>
      <c r="I172"/>
      <c r="J172"/>
      <c r="K172"/>
      <c r="L172"/>
      <c r="M172"/>
      <c r="N172"/>
      <c r="O172"/>
      <c r="P172"/>
      <c r="Q172"/>
      <c r="R172"/>
      <c r="S172"/>
      <c r="T172"/>
      <c r="U172"/>
      <c r="V172"/>
      <c r="W172"/>
      <c r="X172"/>
      <c r="Y172"/>
      <c r="Z172"/>
    </row>
    <row r="173" spans="8:26" x14ac:dyDescent="0.2">
      <c r="H173"/>
      <c r="I173"/>
      <c r="J173"/>
      <c r="K173"/>
      <c r="L173"/>
      <c r="M173"/>
      <c r="N173"/>
      <c r="O173"/>
      <c r="P173"/>
      <c r="Q173"/>
      <c r="R173"/>
      <c r="S173"/>
      <c r="T173"/>
      <c r="U173"/>
      <c r="V173"/>
      <c r="W173"/>
      <c r="X173"/>
      <c r="Y173"/>
      <c r="Z173"/>
    </row>
    <row r="174" spans="8:26" x14ac:dyDescent="0.2">
      <c r="H174"/>
      <c r="I174"/>
      <c r="J174"/>
      <c r="K174"/>
      <c r="L174"/>
      <c r="M174"/>
      <c r="N174"/>
      <c r="O174"/>
      <c r="P174"/>
      <c r="Q174"/>
      <c r="R174"/>
      <c r="S174"/>
      <c r="T174"/>
      <c r="U174"/>
      <c r="V174"/>
      <c r="W174"/>
      <c r="X174"/>
      <c r="Y174"/>
      <c r="Z174"/>
    </row>
    <row r="175" spans="8:26" x14ac:dyDescent="0.2">
      <c r="H175"/>
      <c r="I175"/>
      <c r="J175"/>
      <c r="K175"/>
      <c r="L175"/>
      <c r="M175"/>
      <c r="N175"/>
      <c r="O175"/>
      <c r="P175"/>
      <c r="Q175"/>
      <c r="R175"/>
      <c r="S175"/>
      <c r="T175"/>
      <c r="U175"/>
      <c r="V175"/>
      <c r="W175"/>
      <c r="X175"/>
      <c r="Y175"/>
      <c r="Z175"/>
    </row>
    <row r="176" spans="8:26" x14ac:dyDescent="0.2">
      <c r="H176"/>
      <c r="I176"/>
      <c r="J176"/>
      <c r="K176"/>
      <c r="L176"/>
      <c r="M176"/>
      <c r="N176"/>
      <c r="O176"/>
      <c r="P176"/>
      <c r="Q176"/>
      <c r="R176"/>
      <c r="S176"/>
      <c r="T176"/>
      <c r="U176"/>
      <c r="V176"/>
      <c r="W176"/>
      <c r="X176"/>
      <c r="Y176"/>
      <c r="Z176"/>
    </row>
    <row r="177" spans="8:26" x14ac:dyDescent="0.2">
      <c r="H177"/>
      <c r="I177"/>
      <c r="J177"/>
      <c r="K177"/>
      <c r="L177"/>
      <c r="M177"/>
      <c r="N177"/>
      <c r="O177"/>
      <c r="P177"/>
      <c r="Q177"/>
      <c r="R177"/>
      <c r="S177"/>
      <c r="T177"/>
      <c r="U177"/>
      <c r="V177"/>
      <c r="W177"/>
      <c r="X177"/>
      <c r="Y177"/>
      <c r="Z177"/>
    </row>
    <row r="178" spans="8:26" x14ac:dyDescent="0.2">
      <c r="H178"/>
      <c r="I178"/>
      <c r="J178"/>
      <c r="K178"/>
      <c r="L178"/>
      <c r="M178"/>
      <c r="N178"/>
      <c r="O178"/>
      <c r="P178"/>
      <c r="Q178"/>
      <c r="R178"/>
      <c r="S178"/>
      <c r="T178"/>
      <c r="U178"/>
      <c r="V178"/>
      <c r="W178"/>
      <c r="X178"/>
      <c r="Y178"/>
      <c r="Z178"/>
    </row>
    <row r="179" spans="8:26" x14ac:dyDescent="0.2">
      <c r="H179"/>
      <c r="I179"/>
      <c r="J179"/>
      <c r="K179"/>
      <c r="L179"/>
      <c r="M179"/>
      <c r="N179"/>
      <c r="O179"/>
      <c r="P179"/>
      <c r="Q179"/>
      <c r="R179"/>
      <c r="S179"/>
      <c r="T179"/>
      <c r="U179"/>
      <c r="V179"/>
      <c r="W179"/>
      <c r="X179"/>
      <c r="Y179"/>
      <c r="Z179"/>
    </row>
    <row r="180" spans="8:26" x14ac:dyDescent="0.2">
      <c r="H180"/>
      <c r="I180"/>
      <c r="J180"/>
      <c r="K180"/>
      <c r="L180"/>
      <c r="M180"/>
      <c r="N180"/>
      <c r="O180"/>
      <c r="P180"/>
      <c r="Q180"/>
      <c r="R180"/>
      <c r="S180"/>
      <c r="T180"/>
      <c r="U180"/>
      <c r="V180"/>
      <c r="W180"/>
      <c r="X180"/>
      <c r="Y180"/>
      <c r="Z180"/>
    </row>
    <row r="181" spans="8:26" x14ac:dyDescent="0.2">
      <c r="H181"/>
      <c r="I181"/>
      <c r="J181"/>
      <c r="K181"/>
      <c r="L181"/>
      <c r="M181"/>
      <c r="N181"/>
      <c r="O181"/>
      <c r="P181"/>
      <c r="Q181"/>
      <c r="R181"/>
      <c r="S181"/>
      <c r="T181"/>
      <c r="U181"/>
      <c r="V181"/>
      <c r="W181"/>
      <c r="X181"/>
      <c r="Y181"/>
      <c r="Z181"/>
    </row>
    <row r="182" spans="8:26" x14ac:dyDescent="0.2">
      <c r="H182"/>
      <c r="I182"/>
      <c r="J182"/>
      <c r="K182"/>
      <c r="L182"/>
      <c r="M182"/>
      <c r="N182"/>
      <c r="O182"/>
      <c r="P182"/>
      <c r="Q182"/>
      <c r="R182"/>
      <c r="S182"/>
      <c r="T182"/>
      <c r="U182"/>
      <c r="V182"/>
      <c r="W182"/>
      <c r="X182"/>
      <c r="Y182"/>
      <c r="Z182"/>
    </row>
    <row r="183" spans="8:26" x14ac:dyDescent="0.2">
      <c r="H183"/>
      <c r="I183"/>
      <c r="J183"/>
      <c r="K183"/>
      <c r="L183"/>
      <c r="M183"/>
      <c r="N183"/>
      <c r="O183"/>
      <c r="P183"/>
      <c r="Q183"/>
      <c r="R183"/>
      <c r="S183"/>
      <c r="T183"/>
      <c r="U183"/>
      <c r="V183"/>
      <c r="W183"/>
      <c r="X183"/>
      <c r="Y183"/>
      <c r="Z183"/>
    </row>
    <row r="184" spans="8:26" x14ac:dyDescent="0.2">
      <c r="H184"/>
      <c r="I184"/>
      <c r="J184"/>
      <c r="K184"/>
      <c r="L184"/>
      <c r="M184"/>
      <c r="N184"/>
      <c r="O184"/>
      <c r="P184"/>
      <c r="Q184"/>
      <c r="R184"/>
      <c r="S184"/>
      <c r="T184"/>
      <c r="U184"/>
      <c r="V184"/>
      <c r="W184"/>
      <c r="X184"/>
      <c r="Y184"/>
      <c r="Z184"/>
    </row>
    <row r="185" spans="8:26" x14ac:dyDescent="0.2">
      <c r="H185"/>
      <c r="I185"/>
      <c r="J185"/>
      <c r="K185"/>
      <c r="L185"/>
      <c r="M185"/>
      <c r="N185"/>
      <c r="O185"/>
      <c r="P185"/>
      <c r="Q185"/>
      <c r="R185"/>
      <c r="S185"/>
      <c r="T185"/>
      <c r="U185"/>
      <c r="V185"/>
      <c r="W185"/>
      <c r="X185"/>
      <c r="Y185"/>
      <c r="Z185"/>
    </row>
    <row r="186" spans="8:26" x14ac:dyDescent="0.2">
      <c r="H186"/>
      <c r="I186"/>
      <c r="J186"/>
      <c r="K186"/>
      <c r="L186"/>
      <c r="M186"/>
      <c r="N186"/>
      <c r="O186"/>
      <c r="P186"/>
      <c r="Q186"/>
      <c r="R186"/>
      <c r="S186"/>
      <c r="T186"/>
      <c r="U186"/>
      <c r="V186"/>
      <c r="W186"/>
      <c r="X186"/>
      <c r="Y186"/>
      <c r="Z186"/>
    </row>
    <row r="187" spans="8:26" x14ac:dyDescent="0.2">
      <c r="H187"/>
      <c r="I187"/>
      <c r="J187"/>
      <c r="K187"/>
      <c r="L187"/>
      <c r="M187"/>
      <c r="N187"/>
      <c r="O187"/>
      <c r="P187"/>
      <c r="Q187"/>
      <c r="R187"/>
      <c r="S187"/>
      <c r="T187"/>
      <c r="U187"/>
      <c r="V187"/>
      <c r="W187"/>
      <c r="X187"/>
      <c r="Y187"/>
      <c r="Z187"/>
    </row>
    <row r="188" spans="8:26" x14ac:dyDescent="0.2">
      <c r="H188"/>
      <c r="I188"/>
      <c r="J188"/>
      <c r="K188"/>
      <c r="L188"/>
      <c r="M188"/>
      <c r="N188"/>
      <c r="O188"/>
      <c r="P188"/>
      <c r="Q188"/>
      <c r="R188"/>
      <c r="S188"/>
      <c r="T188"/>
      <c r="U188"/>
      <c r="V188"/>
      <c r="W188"/>
      <c r="X188"/>
      <c r="Y188"/>
      <c r="Z188"/>
    </row>
    <row r="189" spans="8:26" x14ac:dyDescent="0.2">
      <c r="H189"/>
      <c r="I189"/>
      <c r="J189"/>
      <c r="K189"/>
      <c r="L189"/>
      <c r="M189"/>
      <c r="N189"/>
      <c r="O189"/>
      <c r="P189"/>
      <c r="Q189"/>
      <c r="R189"/>
      <c r="S189"/>
      <c r="T189"/>
      <c r="U189"/>
      <c r="V189"/>
      <c r="W189"/>
      <c r="X189"/>
      <c r="Y189"/>
      <c r="Z189"/>
    </row>
    <row r="190" spans="8:26" x14ac:dyDescent="0.2">
      <c r="H190"/>
      <c r="I190"/>
      <c r="J190"/>
      <c r="K190"/>
      <c r="L190"/>
      <c r="M190"/>
      <c r="N190"/>
      <c r="O190"/>
      <c r="P190"/>
      <c r="Q190"/>
      <c r="R190"/>
      <c r="S190"/>
      <c r="T190"/>
      <c r="U190"/>
      <c r="V190"/>
      <c r="W190"/>
      <c r="X190"/>
      <c r="Y190"/>
      <c r="Z190"/>
    </row>
    <row r="191" spans="8:26" x14ac:dyDescent="0.2">
      <c r="H191"/>
      <c r="I191"/>
      <c r="J191"/>
      <c r="K191"/>
      <c r="L191"/>
      <c r="M191"/>
      <c r="N191"/>
      <c r="O191"/>
      <c r="P191"/>
      <c r="Q191"/>
      <c r="R191"/>
      <c r="S191"/>
      <c r="T191"/>
      <c r="U191"/>
      <c r="V191"/>
      <c r="W191"/>
      <c r="X191"/>
      <c r="Y191"/>
      <c r="Z191"/>
    </row>
    <row r="192" spans="8:26" x14ac:dyDescent="0.2">
      <c r="H192"/>
      <c r="I192"/>
      <c r="J192"/>
      <c r="K192"/>
      <c r="L192"/>
      <c r="M192"/>
      <c r="N192"/>
      <c r="O192"/>
      <c r="P192"/>
      <c r="Q192"/>
      <c r="R192"/>
      <c r="S192"/>
      <c r="T192"/>
      <c r="U192"/>
      <c r="V192"/>
      <c r="W192"/>
      <c r="X192"/>
      <c r="Y192"/>
      <c r="Z192"/>
    </row>
    <row r="193" spans="8:26" x14ac:dyDescent="0.2">
      <c r="H193"/>
      <c r="I193"/>
      <c r="J193"/>
      <c r="K193"/>
      <c r="L193"/>
      <c r="M193"/>
      <c r="N193"/>
      <c r="O193"/>
      <c r="P193"/>
      <c r="Q193"/>
      <c r="R193"/>
      <c r="S193"/>
      <c r="T193"/>
      <c r="U193"/>
      <c r="V193"/>
      <c r="W193"/>
      <c r="X193"/>
      <c r="Y193"/>
      <c r="Z193"/>
    </row>
    <row r="194" spans="8:26" x14ac:dyDescent="0.2">
      <c r="H194"/>
      <c r="I194"/>
      <c r="J194"/>
      <c r="K194"/>
      <c r="L194"/>
      <c r="M194"/>
      <c r="N194"/>
      <c r="O194"/>
      <c r="P194"/>
      <c r="Q194"/>
      <c r="R194"/>
      <c r="S194"/>
      <c r="T194"/>
      <c r="U194"/>
      <c r="V194"/>
      <c r="W194"/>
      <c r="X194"/>
      <c r="Y194"/>
      <c r="Z194"/>
    </row>
    <row r="195" spans="8:26" x14ac:dyDescent="0.2">
      <c r="H195"/>
      <c r="I195"/>
      <c r="J195"/>
      <c r="K195"/>
      <c r="L195"/>
      <c r="M195"/>
      <c r="N195"/>
      <c r="O195"/>
      <c r="P195"/>
      <c r="Q195"/>
      <c r="R195"/>
      <c r="S195"/>
      <c r="T195"/>
      <c r="U195"/>
      <c r="V195"/>
      <c r="W195"/>
      <c r="X195"/>
      <c r="Y195"/>
      <c r="Z195"/>
    </row>
    <row r="196" spans="8:26" x14ac:dyDescent="0.2">
      <c r="H196"/>
      <c r="I196"/>
      <c r="J196"/>
      <c r="K196"/>
      <c r="L196"/>
      <c r="M196"/>
      <c r="N196"/>
      <c r="O196"/>
      <c r="P196"/>
      <c r="Q196"/>
      <c r="R196"/>
      <c r="S196"/>
      <c r="T196"/>
      <c r="U196"/>
      <c r="V196"/>
      <c r="W196"/>
      <c r="X196"/>
      <c r="Y196"/>
      <c r="Z196"/>
    </row>
    <row r="197" spans="8:26" x14ac:dyDescent="0.2">
      <c r="H197"/>
      <c r="I197"/>
      <c r="J197"/>
      <c r="K197"/>
      <c r="L197"/>
      <c r="M197"/>
      <c r="N197"/>
      <c r="O197"/>
      <c r="P197"/>
      <c r="Q197"/>
      <c r="R197"/>
      <c r="S197"/>
      <c r="T197"/>
      <c r="U197"/>
      <c r="V197"/>
      <c r="W197"/>
      <c r="X197"/>
      <c r="Y197"/>
      <c r="Z197"/>
    </row>
    <row r="198" spans="8:26" x14ac:dyDescent="0.2">
      <c r="H198"/>
      <c r="I198"/>
      <c r="J198"/>
      <c r="K198"/>
      <c r="L198"/>
      <c r="M198"/>
      <c r="N198"/>
      <c r="O198"/>
      <c r="P198"/>
      <c r="Q198"/>
      <c r="R198"/>
      <c r="S198"/>
      <c r="T198"/>
      <c r="U198"/>
      <c r="V198"/>
      <c r="W198"/>
      <c r="X198"/>
      <c r="Y198"/>
      <c r="Z198"/>
    </row>
    <row r="199" spans="8:26" x14ac:dyDescent="0.2">
      <c r="H199"/>
      <c r="I199"/>
      <c r="J199"/>
      <c r="K199"/>
      <c r="L199"/>
      <c r="M199"/>
      <c r="N199"/>
      <c r="O199"/>
      <c r="P199"/>
      <c r="Q199"/>
      <c r="R199"/>
      <c r="S199"/>
      <c r="T199"/>
      <c r="U199"/>
      <c r="V199"/>
      <c r="W199"/>
      <c r="X199"/>
      <c r="Y199"/>
      <c r="Z199"/>
    </row>
    <row r="200" spans="8:26" x14ac:dyDescent="0.2">
      <c r="H200"/>
      <c r="I200"/>
      <c r="J200"/>
      <c r="K200"/>
      <c r="L200"/>
      <c r="M200"/>
      <c r="N200"/>
      <c r="O200"/>
      <c r="P200"/>
      <c r="Q200"/>
      <c r="R200"/>
      <c r="S200"/>
      <c r="T200"/>
      <c r="U200"/>
      <c r="V200"/>
      <c r="W200"/>
      <c r="X200"/>
      <c r="Y200"/>
      <c r="Z200"/>
    </row>
    <row r="201" spans="8:26" x14ac:dyDescent="0.2">
      <c r="H201"/>
      <c r="I201"/>
      <c r="J201"/>
      <c r="K201"/>
      <c r="L201"/>
      <c r="M201"/>
      <c r="N201"/>
      <c r="O201"/>
      <c r="P201"/>
      <c r="Q201"/>
      <c r="R201"/>
      <c r="S201"/>
      <c r="T201"/>
      <c r="U201"/>
      <c r="V201"/>
      <c r="W201"/>
      <c r="X201"/>
      <c r="Y201"/>
      <c r="Z201"/>
    </row>
    <row r="202" spans="8:26" x14ac:dyDescent="0.2">
      <c r="H202"/>
      <c r="I202"/>
      <c r="J202"/>
      <c r="K202"/>
      <c r="L202"/>
      <c r="M202"/>
      <c r="N202"/>
      <c r="O202"/>
      <c r="P202"/>
      <c r="Q202"/>
      <c r="R202"/>
      <c r="S202"/>
      <c r="T202"/>
      <c r="U202"/>
      <c r="V202"/>
      <c r="W202"/>
      <c r="X202"/>
      <c r="Y202"/>
      <c r="Z202"/>
    </row>
    <row r="203" spans="8:26" x14ac:dyDescent="0.2">
      <c r="H203"/>
      <c r="I203"/>
      <c r="J203"/>
      <c r="K203"/>
      <c r="L203"/>
      <c r="M203"/>
      <c r="N203"/>
      <c r="O203"/>
      <c r="P203"/>
      <c r="Q203"/>
      <c r="R203"/>
      <c r="S203"/>
      <c r="T203"/>
      <c r="U203"/>
      <c r="V203"/>
      <c r="W203"/>
      <c r="X203"/>
      <c r="Y203"/>
      <c r="Z203"/>
    </row>
    <row r="204" spans="8:26" x14ac:dyDescent="0.2">
      <c r="H204"/>
      <c r="I204"/>
      <c r="J204"/>
      <c r="K204"/>
      <c r="L204"/>
      <c r="M204"/>
      <c r="N204"/>
      <c r="O204"/>
      <c r="P204"/>
      <c r="Q204"/>
      <c r="R204"/>
      <c r="S204"/>
      <c r="T204"/>
      <c r="U204"/>
      <c r="V204"/>
      <c r="W204"/>
      <c r="X204"/>
      <c r="Y204"/>
      <c r="Z204"/>
    </row>
    <row r="205" spans="8:26" x14ac:dyDescent="0.2">
      <c r="H205"/>
      <c r="I205"/>
      <c r="J205"/>
      <c r="K205"/>
      <c r="L205"/>
      <c r="M205"/>
      <c r="N205"/>
      <c r="O205"/>
      <c r="P205"/>
      <c r="Q205"/>
      <c r="R205"/>
      <c r="S205"/>
      <c r="T205"/>
      <c r="U205"/>
      <c r="V205"/>
      <c r="W205"/>
      <c r="X205"/>
      <c r="Y205"/>
      <c r="Z205"/>
    </row>
    <row r="206" spans="8:26" x14ac:dyDescent="0.2">
      <c r="H206"/>
      <c r="I206"/>
      <c r="J206"/>
      <c r="K206"/>
      <c r="L206"/>
      <c r="M206"/>
      <c r="N206"/>
      <c r="O206"/>
      <c r="P206"/>
      <c r="Q206"/>
      <c r="R206"/>
      <c r="S206"/>
      <c r="T206"/>
      <c r="U206"/>
      <c r="V206"/>
      <c r="W206"/>
      <c r="X206"/>
      <c r="Y206"/>
      <c r="Z206"/>
    </row>
    <row r="207" spans="8:26" x14ac:dyDescent="0.2">
      <c r="H207"/>
      <c r="I207"/>
      <c r="J207"/>
      <c r="K207"/>
      <c r="L207"/>
      <c r="M207"/>
      <c r="N207"/>
      <c r="O207"/>
      <c r="P207"/>
      <c r="Q207"/>
      <c r="R207"/>
      <c r="S207"/>
      <c r="T207"/>
      <c r="U207"/>
      <c r="V207"/>
      <c r="W207"/>
      <c r="X207"/>
      <c r="Y207"/>
      <c r="Z207"/>
    </row>
    <row r="208" spans="8:26" x14ac:dyDescent="0.2">
      <c r="H208"/>
      <c r="I208"/>
      <c r="J208"/>
      <c r="K208"/>
      <c r="L208"/>
      <c r="M208"/>
      <c r="N208"/>
      <c r="O208"/>
      <c r="P208"/>
      <c r="Q208"/>
      <c r="R208"/>
      <c r="S208"/>
      <c r="T208"/>
      <c r="U208"/>
      <c r="V208"/>
      <c r="W208"/>
      <c r="X208"/>
      <c r="Y208"/>
      <c r="Z208"/>
    </row>
    <row r="209" spans="8:26" x14ac:dyDescent="0.2">
      <c r="H209"/>
      <c r="I209"/>
      <c r="J209"/>
      <c r="K209"/>
      <c r="L209"/>
      <c r="M209"/>
      <c r="N209"/>
      <c r="O209"/>
      <c r="P209"/>
      <c r="Q209"/>
      <c r="R209"/>
      <c r="S209"/>
      <c r="T209"/>
      <c r="U209"/>
      <c r="V209"/>
      <c r="W209"/>
      <c r="X209"/>
      <c r="Y209"/>
      <c r="Z209"/>
    </row>
    <row r="210" spans="8:26" x14ac:dyDescent="0.2">
      <c r="H210"/>
      <c r="I210"/>
      <c r="J210"/>
      <c r="K210"/>
      <c r="L210"/>
      <c r="M210"/>
      <c r="N210"/>
      <c r="O210"/>
      <c r="P210"/>
      <c r="Q210"/>
      <c r="R210"/>
      <c r="S210"/>
      <c r="T210"/>
      <c r="U210"/>
      <c r="V210"/>
      <c r="W210"/>
      <c r="X210"/>
      <c r="Y210"/>
      <c r="Z210"/>
    </row>
    <row r="211" spans="8:26" x14ac:dyDescent="0.2">
      <c r="H211"/>
      <c r="I211"/>
      <c r="J211"/>
      <c r="K211"/>
      <c r="L211"/>
      <c r="M211"/>
      <c r="N211"/>
      <c r="O211"/>
      <c r="P211"/>
      <c r="Q211"/>
      <c r="R211"/>
      <c r="S211"/>
      <c r="T211"/>
      <c r="U211"/>
      <c r="V211"/>
      <c r="W211"/>
      <c r="X211"/>
      <c r="Y211"/>
      <c r="Z211"/>
    </row>
    <row r="212" spans="8:26" x14ac:dyDescent="0.2">
      <c r="H212"/>
      <c r="I212"/>
      <c r="J212"/>
      <c r="K212"/>
      <c r="L212"/>
      <c r="M212"/>
      <c r="N212"/>
      <c r="O212"/>
      <c r="P212"/>
      <c r="Q212"/>
      <c r="R212"/>
      <c r="S212"/>
      <c r="T212"/>
      <c r="U212"/>
      <c r="V212"/>
      <c r="W212"/>
      <c r="X212"/>
      <c r="Y212"/>
      <c r="Z212"/>
    </row>
    <row r="213" spans="8:26" x14ac:dyDescent="0.2">
      <c r="H213"/>
      <c r="I213"/>
      <c r="J213"/>
      <c r="K213"/>
      <c r="L213"/>
      <c r="M213"/>
      <c r="N213"/>
      <c r="O213"/>
      <c r="P213"/>
      <c r="Q213"/>
      <c r="R213"/>
      <c r="S213"/>
      <c r="T213"/>
      <c r="U213"/>
      <c r="V213"/>
      <c r="W213"/>
      <c r="X213"/>
      <c r="Y213"/>
      <c r="Z213"/>
    </row>
    <row r="214" spans="8:26" x14ac:dyDescent="0.2">
      <c r="H214"/>
      <c r="I214"/>
      <c r="J214"/>
      <c r="K214"/>
      <c r="L214"/>
      <c r="M214"/>
      <c r="N214"/>
      <c r="O214"/>
      <c r="P214"/>
      <c r="Q214"/>
      <c r="R214"/>
      <c r="S214"/>
      <c r="T214"/>
      <c r="U214"/>
      <c r="V214"/>
      <c r="W214"/>
      <c r="X214"/>
      <c r="Y214"/>
      <c r="Z214"/>
    </row>
    <row r="215" spans="8:26" x14ac:dyDescent="0.2">
      <c r="H215"/>
      <c r="I215"/>
      <c r="J215"/>
      <c r="K215"/>
      <c r="L215"/>
      <c r="M215"/>
      <c r="N215"/>
      <c r="O215"/>
      <c r="P215"/>
      <c r="Q215"/>
      <c r="R215"/>
      <c r="S215"/>
      <c r="T215"/>
      <c r="U215"/>
      <c r="V215"/>
      <c r="W215"/>
      <c r="X215"/>
      <c r="Y215"/>
      <c r="Z215"/>
    </row>
    <row r="216" spans="8:26" x14ac:dyDescent="0.2">
      <c r="H216"/>
      <c r="I216"/>
      <c r="J216"/>
      <c r="K216"/>
      <c r="L216"/>
      <c r="M216"/>
      <c r="N216"/>
      <c r="O216"/>
      <c r="P216"/>
      <c r="Q216"/>
      <c r="R216"/>
      <c r="S216"/>
      <c r="T216"/>
      <c r="U216"/>
      <c r="V216"/>
      <c r="W216"/>
      <c r="X216"/>
      <c r="Y216"/>
      <c r="Z216"/>
    </row>
    <row r="217" spans="8:26" x14ac:dyDescent="0.2">
      <c r="H217"/>
      <c r="I217"/>
      <c r="J217"/>
      <c r="K217"/>
      <c r="L217"/>
      <c r="M217"/>
      <c r="N217"/>
      <c r="O217"/>
      <c r="P217"/>
      <c r="Q217"/>
      <c r="R217"/>
      <c r="S217"/>
      <c r="T217"/>
      <c r="U217"/>
      <c r="V217"/>
      <c r="W217"/>
      <c r="X217"/>
      <c r="Y217"/>
      <c r="Z217"/>
    </row>
    <row r="218" spans="8:26" x14ac:dyDescent="0.2">
      <c r="H218"/>
      <c r="I218"/>
      <c r="J218"/>
      <c r="K218"/>
      <c r="L218"/>
      <c r="M218"/>
      <c r="N218"/>
      <c r="O218"/>
      <c r="P218"/>
      <c r="Q218"/>
      <c r="R218"/>
      <c r="S218"/>
      <c r="T218"/>
      <c r="U218"/>
      <c r="V218"/>
      <c r="W218"/>
      <c r="X218"/>
      <c r="Y218"/>
      <c r="Z218"/>
    </row>
    <row r="219" spans="8:26" x14ac:dyDescent="0.2">
      <c r="H219"/>
      <c r="I219"/>
      <c r="J219"/>
      <c r="K219"/>
      <c r="L219"/>
      <c r="M219"/>
      <c r="N219"/>
      <c r="O219"/>
      <c r="P219"/>
      <c r="Q219"/>
      <c r="R219"/>
      <c r="S219"/>
      <c r="T219"/>
      <c r="U219"/>
      <c r="V219"/>
      <c r="W219"/>
      <c r="X219"/>
      <c r="Y219"/>
      <c r="Z219"/>
    </row>
    <row r="220" spans="8:26" x14ac:dyDescent="0.2">
      <c r="H220"/>
      <c r="I220"/>
      <c r="J220"/>
      <c r="K220"/>
      <c r="L220"/>
      <c r="M220"/>
      <c r="N220"/>
      <c r="O220"/>
      <c r="P220"/>
      <c r="Q220"/>
      <c r="R220"/>
      <c r="S220"/>
      <c r="T220"/>
      <c r="U220"/>
      <c r="V220"/>
      <c r="W220"/>
      <c r="X220"/>
      <c r="Y220"/>
      <c r="Z220"/>
    </row>
    <row r="221" spans="8:26" x14ac:dyDescent="0.2">
      <c r="H221"/>
      <c r="I221"/>
      <c r="J221"/>
      <c r="K221"/>
      <c r="L221"/>
      <c r="M221"/>
      <c r="N221"/>
      <c r="O221"/>
      <c r="P221"/>
      <c r="Q221"/>
      <c r="R221"/>
      <c r="S221"/>
      <c r="T221"/>
      <c r="U221"/>
      <c r="V221"/>
      <c r="W221"/>
      <c r="X221"/>
      <c r="Y221"/>
      <c r="Z221"/>
    </row>
    <row r="222" spans="8:26" x14ac:dyDescent="0.2">
      <c r="H222"/>
      <c r="I222"/>
      <c r="J222"/>
      <c r="K222"/>
      <c r="L222"/>
      <c r="M222"/>
      <c r="N222"/>
      <c r="O222"/>
      <c r="P222"/>
      <c r="Q222"/>
      <c r="R222"/>
      <c r="S222"/>
      <c r="T222"/>
      <c r="U222"/>
      <c r="V222"/>
      <c r="W222"/>
      <c r="X222"/>
      <c r="Y222"/>
      <c r="Z222"/>
    </row>
    <row r="223" spans="8:26" x14ac:dyDescent="0.2">
      <c r="H223"/>
      <c r="I223"/>
      <c r="J223"/>
      <c r="K223"/>
      <c r="L223"/>
      <c r="M223"/>
      <c r="N223"/>
      <c r="O223"/>
      <c r="P223"/>
      <c r="Q223"/>
      <c r="R223"/>
      <c r="S223"/>
      <c r="T223"/>
      <c r="U223"/>
      <c r="V223"/>
      <c r="W223"/>
      <c r="X223"/>
      <c r="Y223"/>
      <c r="Z223"/>
    </row>
    <row r="224" spans="8:26" x14ac:dyDescent="0.2">
      <c r="H224"/>
      <c r="I224"/>
      <c r="J224"/>
      <c r="K224"/>
      <c r="L224"/>
      <c r="M224"/>
      <c r="N224"/>
      <c r="O224"/>
      <c r="P224"/>
      <c r="Q224"/>
      <c r="R224"/>
      <c r="S224"/>
      <c r="T224"/>
      <c r="U224"/>
      <c r="V224"/>
      <c r="W224"/>
      <c r="X224"/>
      <c r="Y224"/>
      <c r="Z224"/>
    </row>
    <row r="225" spans="8:26" x14ac:dyDescent="0.2">
      <c r="H225"/>
      <c r="I225"/>
      <c r="J225"/>
      <c r="K225"/>
      <c r="L225"/>
      <c r="M225"/>
      <c r="N225"/>
      <c r="O225"/>
      <c r="P225"/>
      <c r="Q225"/>
      <c r="R225"/>
      <c r="S225"/>
      <c r="T225"/>
      <c r="U225"/>
      <c r="V225"/>
      <c r="W225"/>
      <c r="X225"/>
      <c r="Y225"/>
      <c r="Z225"/>
    </row>
    <row r="226" spans="8:26" x14ac:dyDescent="0.2">
      <c r="H226"/>
      <c r="I226"/>
      <c r="J226"/>
      <c r="K226"/>
      <c r="L226"/>
      <c r="M226"/>
      <c r="N226"/>
      <c r="O226"/>
      <c r="P226"/>
      <c r="Q226"/>
      <c r="R226"/>
      <c r="S226"/>
      <c r="T226"/>
      <c r="U226"/>
      <c r="V226"/>
      <c r="W226"/>
      <c r="X226"/>
      <c r="Y226"/>
      <c r="Z226"/>
    </row>
    <row r="227" spans="8:26" x14ac:dyDescent="0.2">
      <c r="H227"/>
      <c r="I227"/>
      <c r="J227"/>
      <c r="K227"/>
      <c r="L227"/>
      <c r="M227"/>
      <c r="N227"/>
      <c r="O227"/>
      <c r="P227"/>
      <c r="Q227"/>
      <c r="R227"/>
      <c r="S227"/>
      <c r="T227"/>
      <c r="U227"/>
      <c r="V227"/>
      <c r="W227"/>
      <c r="X227"/>
      <c r="Y227"/>
      <c r="Z227"/>
    </row>
    <row r="228" spans="8:26" x14ac:dyDescent="0.2">
      <c r="H228"/>
      <c r="I228"/>
      <c r="J228"/>
      <c r="K228"/>
      <c r="L228"/>
      <c r="M228"/>
      <c r="N228"/>
      <c r="O228"/>
      <c r="P228"/>
      <c r="Q228"/>
      <c r="R228"/>
      <c r="S228"/>
      <c r="T228"/>
      <c r="U228"/>
      <c r="V228"/>
      <c r="W228"/>
      <c r="X228"/>
      <c r="Y228"/>
      <c r="Z228"/>
    </row>
    <row r="229" spans="8:26" x14ac:dyDescent="0.2">
      <c r="H229"/>
      <c r="I229"/>
      <c r="J229"/>
      <c r="K229"/>
      <c r="L229"/>
      <c r="M229"/>
      <c r="N229"/>
      <c r="O229"/>
      <c r="P229"/>
      <c r="Q229"/>
      <c r="R229"/>
      <c r="S229"/>
      <c r="T229"/>
      <c r="U229"/>
      <c r="V229"/>
      <c r="W229"/>
      <c r="X229"/>
      <c r="Y229"/>
      <c r="Z229"/>
    </row>
    <row r="230" spans="8:26" x14ac:dyDescent="0.2">
      <c r="H230"/>
      <c r="I230"/>
      <c r="J230"/>
      <c r="K230"/>
      <c r="L230"/>
      <c r="M230"/>
      <c r="N230"/>
      <c r="O230"/>
      <c r="P230"/>
      <c r="Q230"/>
      <c r="R230"/>
      <c r="S230"/>
      <c r="T230"/>
      <c r="U230"/>
      <c r="V230"/>
      <c r="W230"/>
      <c r="X230"/>
      <c r="Y230"/>
      <c r="Z230"/>
    </row>
    <row r="231" spans="8:26" x14ac:dyDescent="0.2">
      <c r="H231"/>
      <c r="I231"/>
      <c r="J231"/>
      <c r="K231"/>
      <c r="L231"/>
      <c r="M231"/>
      <c r="N231"/>
      <c r="O231"/>
      <c r="P231"/>
      <c r="Q231"/>
      <c r="R231"/>
      <c r="S231"/>
      <c r="T231"/>
      <c r="U231"/>
      <c r="V231"/>
      <c r="W231"/>
      <c r="X231"/>
      <c r="Y231"/>
      <c r="Z231"/>
    </row>
    <row r="232" spans="8:26" x14ac:dyDescent="0.2">
      <c r="H232"/>
      <c r="I232"/>
      <c r="J232"/>
      <c r="K232"/>
      <c r="L232"/>
      <c r="M232"/>
      <c r="N232"/>
      <c r="O232"/>
      <c r="P232"/>
      <c r="Q232"/>
      <c r="R232"/>
      <c r="S232"/>
      <c r="T232"/>
      <c r="U232"/>
      <c r="V232"/>
      <c r="W232"/>
      <c r="X232"/>
      <c r="Y232"/>
      <c r="Z232"/>
    </row>
    <row r="233" spans="8:26" x14ac:dyDescent="0.2">
      <c r="H233"/>
      <c r="I233"/>
      <c r="J233"/>
      <c r="K233"/>
      <c r="L233"/>
      <c r="M233"/>
      <c r="N233"/>
      <c r="O233"/>
      <c r="P233"/>
      <c r="Q233"/>
      <c r="R233"/>
      <c r="S233"/>
      <c r="T233"/>
      <c r="U233"/>
      <c r="V233"/>
      <c r="W233"/>
      <c r="X233"/>
      <c r="Y233"/>
      <c r="Z233"/>
    </row>
    <row r="234" spans="8:26" x14ac:dyDescent="0.2">
      <c r="H234"/>
      <c r="I234"/>
      <c r="J234"/>
      <c r="K234"/>
      <c r="L234"/>
      <c r="M234"/>
      <c r="N234"/>
      <c r="O234"/>
      <c r="P234"/>
      <c r="Q234"/>
      <c r="R234"/>
      <c r="S234"/>
      <c r="T234"/>
      <c r="U234"/>
      <c r="V234"/>
      <c r="W234"/>
      <c r="X234"/>
      <c r="Y234"/>
      <c r="Z234"/>
    </row>
    <row r="235" spans="8:26" x14ac:dyDescent="0.2">
      <c r="H235"/>
      <c r="I235"/>
      <c r="J235"/>
      <c r="K235"/>
      <c r="L235"/>
      <c r="M235"/>
      <c r="N235"/>
      <c r="O235"/>
      <c r="P235"/>
      <c r="Q235"/>
      <c r="R235"/>
      <c r="S235"/>
      <c r="T235"/>
      <c r="U235"/>
      <c r="V235"/>
      <c r="W235"/>
      <c r="X235"/>
      <c r="Y235"/>
      <c r="Z235"/>
    </row>
    <row r="236" spans="8:26" x14ac:dyDescent="0.2">
      <c r="H236"/>
      <c r="I236"/>
      <c r="J236"/>
      <c r="K236"/>
      <c r="L236"/>
      <c r="M236"/>
      <c r="N236"/>
      <c r="O236"/>
      <c r="P236"/>
      <c r="Q236"/>
      <c r="R236"/>
      <c r="S236"/>
      <c r="T236"/>
      <c r="U236"/>
      <c r="V236"/>
      <c r="W236"/>
      <c r="X236"/>
      <c r="Y236"/>
      <c r="Z236"/>
    </row>
    <row r="237" spans="8:26" x14ac:dyDescent="0.2">
      <c r="H237"/>
      <c r="I237"/>
      <c r="J237"/>
      <c r="K237"/>
      <c r="L237"/>
      <c r="M237"/>
      <c r="N237"/>
      <c r="O237"/>
      <c r="P237"/>
      <c r="Q237"/>
      <c r="R237"/>
      <c r="S237"/>
      <c r="T237"/>
      <c r="U237"/>
      <c r="V237"/>
      <c r="W237"/>
      <c r="X237"/>
      <c r="Y237"/>
      <c r="Z237"/>
    </row>
    <row r="238" spans="8:26" x14ac:dyDescent="0.2">
      <c r="H238"/>
      <c r="I238"/>
      <c r="J238"/>
      <c r="K238"/>
      <c r="L238"/>
      <c r="M238"/>
      <c r="N238"/>
      <c r="O238"/>
      <c r="P238"/>
      <c r="Q238"/>
      <c r="R238"/>
      <c r="S238"/>
      <c r="T238"/>
      <c r="U238"/>
      <c r="V238"/>
      <c r="W238"/>
      <c r="X238"/>
      <c r="Y238"/>
      <c r="Z238"/>
    </row>
    <row r="239" spans="8:26" x14ac:dyDescent="0.2">
      <c r="H239"/>
      <c r="I239"/>
      <c r="J239"/>
      <c r="K239"/>
      <c r="L239"/>
      <c r="M239"/>
      <c r="N239"/>
      <c r="O239"/>
      <c r="P239"/>
      <c r="Q239"/>
      <c r="R239"/>
      <c r="S239"/>
      <c r="T239"/>
      <c r="U239"/>
      <c r="V239"/>
      <c r="W239"/>
      <c r="X239"/>
      <c r="Y239"/>
      <c r="Z239"/>
    </row>
    <row r="240" spans="8:26" x14ac:dyDescent="0.2">
      <c r="H240"/>
      <c r="I240"/>
      <c r="J240"/>
      <c r="K240"/>
      <c r="L240"/>
      <c r="M240"/>
      <c r="N240"/>
      <c r="O240"/>
      <c r="P240"/>
      <c r="Q240"/>
      <c r="R240"/>
      <c r="S240"/>
      <c r="T240"/>
      <c r="U240"/>
      <c r="V240"/>
      <c r="W240"/>
      <c r="X240"/>
      <c r="Y240"/>
      <c r="Z240"/>
    </row>
    <row r="241" spans="8:26" x14ac:dyDescent="0.2">
      <c r="H241"/>
      <c r="I241"/>
      <c r="J241"/>
      <c r="K241"/>
      <c r="L241"/>
      <c r="M241"/>
      <c r="N241"/>
      <c r="O241"/>
      <c r="P241"/>
      <c r="Q241"/>
      <c r="R241"/>
      <c r="S241"/>
      <c r="T241"/>
      <c r="U241"/>
      <c r="V241"/>
      <c r="W241"/>
      <c r="X241"/>
      <c r="Y241"/>
      <c r="Z241"/>
    </row>
    <row r="242" spans="8:26" x14ac:dyDescent="0.2">
      <c r="H242"/>
      <c r="I242"/>
      <c r="J242"/>
      <c r="K242"/>
      <c r="L242"/>
      <c r="M242"/>
      <c r="N242"/>
      <c r="O242"/>
      <c r="P242"/>
      <c r="Q242"/>
      <c r="R242"/>
      <c r="S242"/>
      <c r="T242"/>
      <c r="U242"/>
      <c r="V242"/>
      <c r="W242"/>
      <c r="X242"/>
      <c r="Y242"/>
      <c r="Z242"/>
    </row>
    <row r="243" spans="8:26" x14ac:dyDescent="0.2">
      <c r="H243"/>
      <c r="I243"/>
      <c r="J243"/>
      <c r="K243"/>
      <c r="L243"/>
      <c r="M243"/>
      <c r="N243"/>
      <c r="O243"/>
      <c r="P243"/>
      <c r="Q243"/>
      <c r="R243"/>
      <c r="S243"/>
      <c r="T243"/>
      <c r="U243"/>
      <c r="V243"/>
      <c r="W243"/>
      <c r="X243"/>
      <c r="Y243"/>
      <c r="Z243"/>
    </row>
    <row r="244" spans="8:26" x14ac:dyDescent="0.2">
      <c r="H244"/>
      <c r="I244"/>
      <c r="J244"/>
      <c r="K244"/>
      <c r="L244"/>
      <c r="M244"/>
      <c r="N244"/>
      <c r="O244"/>
      <c r="P244"/>
      <c r="Q244"/>
      <c r="R244"/>
      <c r="S244"/>
      <c r="T244"/>
      <c r="U244"/>
      <c r="V244"/>
      <c r="W244"/>
      <c r="X244"/>
      <c r="Y244"/>
      <c r="Z244"/>
    </row>
    <row r="245" spans="8:26" x14ac:dyDescent="0.2">
      <c r="H245"/>
      <c r="I245"/>
      <c r="J245"/>
      <c r="K245"/>
      <c r="L245"/>
      <c r="M245"/>
      <c r="N245"/>
      <c r="O245"/>
      <c r="P245"/>
      <c r="Q245"/>
      <c r="R245"/>
      <c r="S245"/>
      <c r="T245"/>
      <c r="U245"/>
      <c r="V245"/>
      <c r="W245"/>
      <c r="X245"/>
      <c r="Y245"/>
      <c r="Z245"/>
    </row>
    <row r="246" spans="8:26" x14ac:dyDescent="0.2">
      <c r="H246"/>
      <c r="I246"/>
      <c r="J246"/>
      <c r="K246"/>
      <c r="L246"/>
      <c r="M246"/>
      <c r="N246"/>
      <c r="O246"/>
      <c r="P246"/>
      <c r="Q246"/>
      <c r="R246"/>
      <c r="S246"/>
      <c r="T246"/>
      <c r="U246"/>
      <c r="V246"/>
      <c r="W246"/>
      <c r="X246"/>
      <c r="Y246"/>
      <c r="Z246"/>
    </row>
    <row r="247" spans="8:26" x14ac:dyDescent="0.2">
      <c r="H247"/>
      <c r="I247"/>
      <c r="J247"/>
      <c r="K247"/>
      <c r="L247"/>
      <c r="M247"/>
      <c r="N247"/>
      <c r="O247"/>
      <c r="P247"/>
      <c r="Q247"/>
      <c r="R247"/>
      <c r="S247"/>
      <c r="T247"/>
      <c r="U247"/>
      <c r="V247"/>
      <c r="W247"/>
      <c r="X247"/>
      <c r="Y247"/>
      <c r="Z247"/>
    </row>
    <row r="248" spans="8:26" x14ac:dyDescent="0.2">
      <c r="H248"/>
      <c r="I248"/>
      <c r="J248"/>
      <c r="K248"/>
      <c r="L248"/>
      <c r="M248"/>
      <c r="N248"/>
      <c r="O248"/>
      <c r="P248"/>
      <c r="Q248"/>
      <c r="R248"/>
      <c r="S248"/>
      <c r="T248"/>
      <c r="U248"/>
      <c r="V248"/>
      <c r="W248"/>
      <c r="X248"/>
      <c r="Y248"/>
      <c r="Z248"/>
    </row>
    <row r="249" spans="8:26" x14ac:dyDescent="0.2">
      <c r="H249"/>
      <c r="I249"/>
      <c r="J249"/>
      <c r="K249"/>
      <c r="L249"/>
      <c r="M249"/>
      <c r="N249"/>
      <c r="O249"/>
      <c r="P249"/>
      <c r="Q249"/>
      <c r="R249"/>
      <c r="S249"/>
      <c r="T249"/>
      <c r="U249"/>
      <c r="V249"/>
      <c r="W249"/>
      <c r="X249"/>
      <c r="Y249"/>
      <c r="Z249"/>
    </row>
    <row r="250" spans="8:26" x14ac:dyDescent="0.2">
      <c r="H250"/>
      <c r="I250"/>
      <c r="J250"/>
      <c r="K250"/>
      <c r="L250"/>
      <c r="M250"/>
      <c r="N250"/>
      <c r="O250"/>
      <c r="P250"/>
      <c r="Q250"/>
      <c r="R250"/>
      <c r="S250"/>
      <c r="T250"/>
      <c r="U250"/>
      <c r="V250"/>
      <c r="W250"/>
      <c r="X250"/>
      <c r="Y250"/>
      <c r="Z250"/>
    </row>
    <row r="251" spans="8:26" x14ac:dyDescent="0.2">
      <c r="H251"/>
      <c r="I251"/>
      <c r="J251"/>
      <c r="K251"/>
      <c r="L251"/>
      <c r="M251"/>
      <c r="N251"/>
      <c r="O251"/>
      <c r="P251"/>
      <c r="Q251"/>
      <c r="R251"/>
      <c r="S251"/>
      <c r="T251"/>
      <c r="U251"/>
      <c r="V251"/>
      <c r="W251"/>
      <c r="X251"/>
      <c r="Y251"/>
      <c r="Z251"/>
    </row>
    <row r="252" spans="8:26" x14ac:dyDescent="0.2">
      <c r="H252"/>
      <c r="I252"/>
      <c r="J252"/>
      <c r="K252"/>
      <c r="L252"/>
      <c r="M252"/>
      <c r="N252"/>
      <c r="O252"/>
      <c r="P252"/>
      <c r="Q252"/>
      <c r="R252"/>
      <c r="S252"/>
      <c r="T252"/>
      <c r="U252"/>
      <c r="V252"/>
      <c r="W252"/>
      <c r="X252"/>
      <c r="Y252"/>
      <c r="Z252"/>
    </row>
    <row r="253" spans="8:26" x14ac:dyDescent="0.2">
      <c r="H253"/>
      <c r="I253"/>
      <c r="J253"/>
      <c r="K253"/>
      <c r="L253"/>
      <c r="M253"/>
      <c r="N253"/>
      <c r="O253"/>
      <c r="P253"/>
      <c r="Q253"/>
      <c r="R253"/>
      <c r="S253"/>
      <c r="T253"/>
      <c r="U253"/>
      <c r="V253"/>
      <c r="W253"/>
      <c r="X253"/>
      <c r="Y253"/>
      <c r="Z253"/>
    </row>
    <row r="254" spans="8:26" x14ac:dyDescent="0.2">
      <c r="H254"/>
      <c r="I254"/>
      <c r="J254"/>
      <c r="K254"/>
      <c r="L254"/>
      <c r="M254"/>
      <c r="N254"/>
      <c r="O254"/>
      <c r="P254"/>
      <c r="Q254"/>
      <c r="R254"/>
      <c r="S254"/>
      <c r="T254"/>
      <c r="U254"/>
      <c r="V254"/>
      <c r="W254"/>
      <c r="X254"/>
      <c r="Y254"/>
      <c r="Z254"/>
    </row>
    <row r="255" spans="8:26" x14ac:dyDescent="0.2">
      <c r="H255"/>
      <c r="I255"/>
      <c r="J255"/>
      <c r="K255"/>
      <c r="L255"/>
      <c r="M255"/>
      <c r="N255"/>
      <c r="O255"/>
      <c r="P255"/>
      <c r="Q255"/>
      <c r="R255"/>
      <c r="S255"/>
      <c r="T255"/>
      <c r="U255"/>
      <c r="V255"/>
      <c r="W255"/>
      <c r="X255"/>
      <c r="Y255"/>
      <c r="Z255"/>
    </row>
    <row r="256" spans="8:26" x14ac:dyDescent="0.2">
      <c r="H256"/>
      <c r="I256"/>
      <c r="J256"/>
      <c r="K256"/>
      <c r="L256"/>
      <c r="M256"/>
      <c r="N256"/>
      <c r="O256"/>
      <c r="P256"/>
      <c r="Q256"/>
      <c r="R256"/>
      <c r="S256"/>
      <c r="T256"/>
      <c r="U256"/>
      <c r="V256"/>
      <c r="W256"/>
      <c r="X256"/>
      <c r="Y256"/>
      <c r="Z256"/>
    </row>
    <row r="257" spans="8:26" x14ac:dyDescent="0.2">
      <c r="H257"/>
      <c r="I257"/>
      <c r="J257"/>
      <c r="K257"/>
      <c r="L257"/>
      <c r="M257"/>
      <c r="N257"/>
      <c r="O257"/>
      <c r="P257"/>
      <c r="Q257"/>
      <c r="R257"/>
      <c r="S257"/>
      <c r="T257"/>
      <c r="U257"/>
      <c r="V257"/>
      <c r="W257"/>
      <c r="X257"/>
      <c r="Y257"/>
      <c r="Z257"/>
    </row>
    <row r="258" spans="8:26" x14ac:dyDescent="0.2">
      <c r="H258"/>
      <c r="I258"/>
      <c r="J258"/>
      <c r="K258"/>
      <c r="L258"/>
      <c r="M258"/>
      <c r="N258"/>
      <c r="O258"/>
      <c r="P258"/>
      <c r="Q258"/>
      <c r="R258"/>
      <c r="S258"/>
      <c r="T258"/>
      <c r="U258"/>
      <c r="V258"/>
      <c r="W258"/>
      <c r="X258"/>
      <c r="Y258"/>
      <c r="Z258"/>
    </row>
    <row r="259" spans="8:26" x14ac:dyDescent="0.2">
      <c r="H259"/>
      <c r="I259"/>
      <c r="J259"/>
      <c r="K259"/>
      <c r="L259"/>
      <c r="M259"/>
      <c r="N259"/>
      <c r="O259"/>
      <c r="P259"/>
      <c r="Q259"/>
      <c r="R259"/>
      <c r="S259"/>
      <c r="T259"/>
      <c r="U259"/>
      <c r="V259"/>
      <c r="W259"/>
      <c r="X259"/>
      <c r="Y259"/>
      <c r="Z259"/>
    </row>
    <row r="260" spans="8:26" x14ac:dyDescent="0.2">
      <c r="H260"/>
      <c r="I260"/>
      <c r="J260"/>
      <c r="K260"/>
      <c r="L260"/>
      <c r="M260"/>
      <c r="N260"/>
      <c r="O260"/>
      <c r="P260"/>
      <c r="Q260"/>
      <c r="R260"/>
      <c r="S260"/>
      <c r="T260"/>
      <c r="U260"/>
      <c r="V260"/>
      <c r="W260"/>
      <c r="X260"/>
      <c r="Y260"/>
      <c r="Z260"/>
    </row>
    <row r="261" spans="8:26" x14ac:dyDescent="0.2">
      <c r="H261"/>
      <c r="I261"/>
      <c r="J261"/>
      <c r="K261"/>
      <c r="L261"/>
      <c r="M261"/>
      <c r="N261"/>
      <c r="O261"/>
      <c r="P261"/>
      <c r="Q261"/>
      <c r="R261"/>
      <c r="S261"/>
      <c r="T261"/>
      <c r="U261"/>
      <c r="V261"/>
      <c r="W261"/>
      <c r="X261"/>
      <c r="Y261"/>
      <c r="Z261"/>
    </row>
    <row r="262" spans="8:26" x14ac:dyDescent="0.2">
      <c r="H262"/>
      <c r="I262"/>
      <c r="J262"/>
      <c r="K262"/>
      <c r="L262"/>
      <c r="M262"/>
      <c r="N262"/>
      <c r="O262"/>
      <c r="P262"/>
      <c r="Q262"/>
      <c r="R262"/>
      <c r="S262"/>
      <c r="T262"/>
      <c r="U262"/>
      <c r="V262"/>
      <c r="W262"/>
      <c r="X262"/>
      <c r="Y262"/>
      <c r="Z262"/>
    </row>
    <row r="263" spans="8:26" x14ac:dyDescent="0.2">
      <c r="H263"/>
      <c r="I263"/>
      <c r="J263"/>
      <c r="K263"/>
      <c r="L263"/>
      <c r="M263"/>
      <c r="N263"/>
      <c r="O263"/>
      <c r="P263"/>
      <c r="Q263"/>
      <c r="R263"/>
      <c r="S263"/>
      <c r="T263"/>
      <c r="U263"/>
      <c r="V263"/>
      <c r="W263"/>
      <c r="X263"/>
      <c r="Y263"/>
      <c r="Z263"/>
    </row>
    <row r="264" spans="8:26" x14ac:dyDescent="0.2">
      <c r="H264"/>
      <c r="I264"/>
      <c r="J264"/>
      <c r="K264"/>
      <c r="L264"/>
      <c r="M264"/>
      <c r="N264"/>
      <c r="O264"/>
      <c r="P264"/>
      <c r="Q264"/>
      <c r="R264"/>
      <c r="S264"/>
      <c r="T264"/>
      <c r="U264"/>
      <c r="V264"/>
      <c r="W264"/>
      <c r="X264"/>
      <c r="Y264"/>
      <c r="Z264"/>
    </row>
    <row r="265" spans="8:26" x14ac:dyDescent="0.2">
      <c r="H265"/>
      <c r="I265"/>
      <c r="J265"/>
      <c r="K265"/>
      <c r="L265"/>
      <c r="M265"/>
      <c r="N265"/>
      <c r="O265"/>
      <c r="P265"/>
      <c r="Q265"/>
      <c r="R265"/>
      <c r="S265"/>
      <c r="T265"/>
      <c r="U265"/>
      <c r="V265"/>
      <c r="W265"/>
      <c r="X265"/>
      <c r="Y265"/>
      <c r="Z265"/>
    </row>
    <row r="266" spans="8:26" x14ac:dyDescent="0.2">
      <c r="H266"/>
      <c r="I266"/>
      <c r="J266"/>
      <c r="K266"/>
      <c r="L266"/>
      <c r="M266"/>
      <c r="N266"/>
      <c r="O266"/>
      <c r="P266"/>
      <c r="Q266"/>
      <c r="R266"/>
      <c r="S266"/>
      <c r="T266"/>
      <c r="U266"/>
      <c r="V266"/>
      <c r="W266"/>
      <c r="X266"/>
      <c r="Y266"/>
      <c r="Z266"/>
    </row>
    <row r="267" spans="8:26" x14ac:dyDescent="0.2">
      <c r="H267"/>
      <c r="I267"/>
      <c r="J267"/>
      <c r="K267"/>
      <c r="L267"/>
      <c r="M267"/>
      <c r="N267"/>
      <c r="O267"/>
      <c r="P267"/>
      <c r="Q267"/>
      <c r="R267"/>
      <c r="S267"/>
      <c r="T267"/>
      <c r="U267"/>
      <c r="V267"/>
      <c r="W267"/>
      <c r="X267"/>
      <c r="Y267"/>
      <c r="Z267"/>
    </row>
    <row r="268" spans="8:26" x14ac:dyDescent="0.2">
      <c r="H268"/>
      <c r="I268"/>
      <c r="J268"/>
      <c r="K268"/>
      <c r="L268"/>
      <c r="M268"/>
      <c r="N268"/>
      <c r="O268"/>
      <c r="P268"/>
      <c r="Q268"/>
      <c r="R268"/>
      <c r="S268"/>
      <c r="T268"/>
      <c r="U268"/>
      <c r="V268"/>
      <c r="W268"/>
      <c r="X268"/>
      <c r="Y268"/>
      <c r="Z268"/>
    </row>
    <row r="269" spans="8:26" x14ac:dyDescent="0.2">
      <c r="H269"/>
      <c r="I269"/>
      <c r="J269"/>
      <c r="K269"/>
      <c r="L269"/>
      <c r="M269"/>
      <c r="N269"/>
      <c r="O269"/>
      <c r="P269"/>
      <c r="Q269"/>
      <c r="R269"/>
      <c r="S269"/>
      <c r="T269"/>
      <c r="U269"/>
      <c r="V269"/>
      <c r="W269"/>
      <c r="X269"/>
      <c r="Y269"/>
      <c r="Z269"/>
    </row>
    <row r="270" spans="8:26" x14ac:dyDescent="0.2">
      <c r="H270"/>
      <c r="I270"/>
      <c r="J270"/>
      <c r="K270"/>
      <c r="L270"/>
      <c r="M270"/>
      <c r="N270"/>
      <c r="O270"/>
      <c r="P270"/>
      <c r="Q270"/>
      <c r="R270"/>
      <c r="S270"/>
      <c r="T270"/>
      <c r="U270"/>
      <c r="V270"/>
      <c r="W270"/>
      <c r="X270"/>
      <c r="Y270"/>
      <c r="Z270"/>
    </row>
    <row r="271" spans="8:26" x14ac:dyDescent="0.2">
      <c r="H271"/>
      <c r="I271"/>
      <c r="J271"/>
      <c r="K271"/>
      <c r="L271"/>
      <c r="M271"/>
      <c r="N271"/>
      <c r="O271"/>
      <c r="P271"/>
      <c r="Q271"/>
      <c r="R271"/>
      <c r="S271"/>
      <c r="T271"/>
      <c r="U271"/>
      <c r="V271"/>
      <c r="W271"/>
      <c r="X271"/>
      <c r="Y271"/>
      <c r="Z271"/>
    </row>
    <row r="272" spans="8:26" x14ac:dyDescent="0.2">
      <c r="H272"/>
      <c r="I272"/>
      <c r="J272"/>
      <c r="K272"/>
      <c r="L272"/>
      <c r="M272"/>
      <c r="N272"/>
      <c r="O272"/>
      <c r="P272"/>
      <c r="Q272"/>
      <c r="R272"/>
      <c r="S272"/>
      <c r="T272"/>
      <c r="U272"/>
      <c r="V272"/>
      <c r="W272"/>
      <c r="X272"/>
      <c r="Y272"/>
      <c r="Z272"/>
    </row>
  </sheetData>
  <conditionalFormatting sqref="X273:X1048576">
    <cfRule type="cellIs" dxfId="5" priority="10" operator="greaterThan">
      <formula>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0809-E61F-423A-AA00-1F68E8101C18}">
  <dimension ref="A1:AK123"/>
  <sheetViews>
    <sheetView topLeftCell="A13" zoomScaleNormal="100" workbookViewId="0">
      <selection activeCell="E23" sqref="E23"/>
    </sheetView>
  </sheetViews>
  <sheetFormatPr baseColWidth="10" defaultColWidth="8.83203125" defaultRowHeight="26.25" customHeight="1" x14ac:dyDescent="0.2"/>
  <cols>
    <col min="1" max="1" width="4.5" style="180" customWidth="1"/>
    <col min="2" max="2" width="6.1640625" style="180" customWidth="1"/>
    <col min="3" max="3" width="5.33203125" style="180" customWidth="1"/>
    <col min="4" max="4" width="11.6640625" style="180" customWidth="1"/>
    <col min="5" max="5" width="11.83203125" style="180" customWidth="1"/>
    <col min="6" max="6" width="12.83203125" style="180" customWidth="1"/>
    <col min="7" max="7" width="7.83203125" style="180" customWidth="1"/>
    <col min="8" max="8" width="7.6640625" style="180" customWidth="1"/>
    <col min="9" max="9" width="6.6640625" style="180" customWidth="1"/>
    <col min="10" max="10" width="13.33203125" style="180" customWidth="1"/>
    <col min="11" max="11" width="11.1640625" style="180" customWidth="1"/>
    <col min="12" max="12" width="9.6640625" style="180" customWidth="1"/>
    <col min="13" max="13" width="5.83203125" style="180" customWidth="1"/>
    <col min="14" max="14" width="8.6640625" style="180" customWidth="1"/>
    <col min="15" max="15" width="8.83203125" style="180"/>
    <col min="16" max="16" width="8.1640625" style="180" customWidth="1"/>
    <col min="17" max="17" width="5.6640625" style="180" customWidth="1"/>
    <col min="18" max="18" width="5.83203125" style="180" customWidth="1"/>
    <col min="19" max="19" width="5.5" style="180" customWidth="1"/>
    <col min="20" max="20" width="6.5" style="180" customWidth="1"/>
    <col min="21" max="21" width="5.83203125" style="180" customWidth="1"/>
    <col min="22" max="22" width="5.5" style="180" customWidth="1"/>
    <col min="23" max="23" width="6.1640625" style="180" customWidth="1"/>
    <col min="24" max="25" width="5.83203125" style="180" customWidth="1"/>
    <col min="26" max="27" width="6.5" style="180" customWidth="1"/>
    <col min="28" max="28" width="6.1640625" style="180" customWidth="1"/>
    <col min="29" max="29" width="5.83203125" style="180" customWidth="1"/>
    <col min="30" max="31" width="8.83203125" style="180"/>
    <col min="32" max="32" width="9.5" style="180" customWidth="1"/>
    <col min="33" max="16384" width="8.83203125" style="180"/>
  </cols>
  <sheetData>
    <row r="1" spans="1:37" ht="26.25" customHeight="1" x14ac:dyDescent="0.2">
      <c r="B1" s="91"/>
      <c r="C1" s="313" t="s">
        <v>265</v>
      </c>
      <c r="D1" s="313"/>
      <c r="E1" s="313"/>
      <c r="F1" s="313"/>
      <c r="G1" s="313"/>
      <c r="H1" s="313"/>
      <c r="I1" s="313"/>
      <c r="J1" s="313"/>
      <c r="Q1" s="91"/>
    </row>
    <row r="2" spans="1:37" ht="26.25" customHeight="1" x14ac:dyDescent="0.2">
      <c r="A2" s="312" t="s">
        <v>61</v>
      </c>
      <c r="B2" s="312"/>
      <c r="C2" s="312"/>
      <c r="D2" s="312"/>
      <c r="E2" s="304"/>
      <c r="F2" s="304"/>
      <c r="G2" s="304"/>
    </row>
    <row r="3" spans="1:37" ht="26.25" customHeight="1" x14ac:dyDescent="0.2">
      <c r="A3" s="314" t="s">
        <v>63</v>
      </c>
      <c r="B3" s="315"/>
      <c r="C3" s="315"/>
      <c r="D3" s="316"/>
      <c r="E3" s="304"/>
      <c r="F3" s="304"/>
      <c r="G3" s="304"/>
      <c r="K3" s="184" t="s">
        <v>266</v>
      </c>
      <c r="L3" s="183" t="s">
        <v>267</v>
      </c>
    </row>
    <row r="4" spans="1:37" ht="23.5" customHeight="1" x14ac:dyDescent="0.2">
      <c r="A4" s="311" t="s">
        <v>268</v>
      </c>
      <c r="B4" s="311"/>
      <c r="C4" s="311"/>
      <c r="D4" s="311"/>
      <c r="E4" s="304"/>
      <c r="F4" s="304"/>
      <c r="G4" s="304"/>
      <c r="J4" s="317" t="s">
        <v>64</v>
      </c>
      <c r="K4" s="318"/>
      <c r="L4" s="183"/>
      <c r="AK4" s="186"/>
    </row>
    <row r="5" spans="1:37" ht="25.5" customHeight="1" x14ac:dyDescent="0.2">
      <c r="A5" s="311" t="s">
        <v>269</v>
      </c>
      <c r="B5" s="311"/>
      <c r="C5" s="311"/>
      <c r="D5" s="311"/>
      <c r="E5" s="304"/>
      <c r="F5" s="304"/>
      <c r="G5" s="304"/>
      <c r="AK5" s="186"/>
    </row>
    <row r="6" spans="1:37" ht="23.5" customHeight="1" x14ac:dyDescent="0.2">
      <c r="A6" s="312" t="s">
        <v>270</v>
      </c>
      <c r="B6" s="312"/>
      <c r="C6" s="312"/>
      <c r="D6" s="312"/>
      <c r="E6" s="304"/>
      <c r="F6" s="304"/>
      <c r="G6" s="304"/>
      <c r="AK6" s="186"/>
    </row>
    <row r="7" spans="1:37" ht="28.5" customHeight="1" x14ac:dyDescent="0.2">
      <c r="A7" s="311" t="s">
        <v>271</v>
      </c>
      <c r="B7" s="311"/>
      <c r="C7" s="311"/>
      <c r="D7" s="311"/>
      <c r="E7" s="304"/>
      <c r="F7" s="304"/>
      <c r="G7" s="304"/>
      <c r="AK7" s="186"/>
    </row>
    <row r="8" spans="1:37" ht="29.25" customHeight="1" x14ac:dyDescent="0.2">
      <c r="A8" s="292" t="s">
        <v>66</v>
      </c>
      <c r="B8" s="293"/>
      <c r="C8" s="293"/>
      <c r="D8" s="294"/>
      <c r="E8" s="303"/>
      <c r="F8" s="303"/>
      <c r="G8" s="303"/>
    </row>
    <row r="9" spans="1:37" ht="26.25" customHeight="1" x14ac:dyDescent="0.2">
      <c r="A9" s="292" t="s">
        <v>67</v>
      </c>
      <c r="B9" s="293"/>
      <c r="C9" s="293"/>
      <c r="D9" s="294"/>
      <c r="E9" s="304"/>
      <c r="F9" s="304"/>
      <c r="G9" s="304"/>
    </row>
    <row r="10" spans="1:37" ht="26.25" customHeight="1" x14ac:dyDescent="0.2">
      <c r="A10" s="305" t="s">
        <v>68</v>
      </c>
      <c r="B10" s="306"/>
      <c r="C10" s="306"/>
      <c r="D10" s="307"/>
      <c r="E10" s="308"/>
      <c r="F10" s="309"/>
      <c r="G10" s="310"/>
    </row>
    <row r="11" spans="1:37" ht="20.5" customHeight="1" thickBot="1" x14ac:dyDescent="0.25">
      <c r="A11" s="292" t="s">
        <v>208</v>
      </c>
      <c r="B11" s="293"/>
      <c r="C11" s="293"/>
      <c r="D11" s="294"/>
      <c r="E11" s="187"/>
      <c r="F11"/>
      <c r="G11"/>
      <c r="H11"/>
      <c r="I11"/>
    </row>
    <row r="12" spans="1:37" ht="26.25" customHeight="1" thickBot="1" x14ac:dyDescent="0.25">
      <c r="A12" s="188"/>
      <c r="B12" s="295" t="s">
        <v>69</v>
      </c>
      <c r="C12" s="296"/>
      <c r="D12" s="296"/>
      <c r="E12" s="296"/>
      <c r="F12" s="296"/>
      <c r="G12" s="296"/>
      <c r="H12" s="296"/>
      <c r="I12" s="296"/>
      <c r="J12" s="296"/>
      <c r="K12" s="296"/>
      <c r="L12" s="296"/>
      <c r="M12" s="297"/>
      <c r="O12" s="102"/>
    </row>
    <row r="13" spans="1:37" ht="26.25" customHeight="1" thickBot="1" x14ac:dyDescent="0.25">
      <c r="A13" s="189"/>
      <c r="B13" s="190" t="s">
        <v>272</v>
      </c>
      <c r="C13" s="190"/>
      <c r="D13" s="190"/>
      <c r="E13" s="190"/>
      <c r="O13" s="102"/>
    </row>
    <row r="14" spans="1:37" ht="26.25" customHeight="1" thickBot="1" x14ac:dyDescent="0.25">
      <c r="A14" s="189"/>
      <c r="B14" s="190" t="s">
        <v>71</v>
      </c>
      <c r="C14" s="190"/>
      <c r="D14" s="190"/>
      <c r="E14" s="190"/>
      <c r="O14" s="102"/>
    </row>
    <row r="15" spans="1:37" ht="33.5" customHeight="1" thickBot="1" x14ac:dyDescent="0.25">
      <c r="A15"/>
      <c r="B15" s="190"/>
      <c r="C15" s="190"/>
      <c r="E15" s="191" t="s">
        <v>72</v>
      </c>
      <c r="F15" s="191" t="str">
        <f>CONCATENATE(" Volume for ",$E$11," samples")</f>
        <v xml:space="preserve"> Volume for  samples</v>
      </c>
      <c r="O15" s="102"/>
    </row>
    <row r="16" spans="1:37" ht="26.25" customHeight="1" thickBot="1" x14ac:dyDescent="0.25">
      <c r="A16" s="189"/>
      <c r="B16" s="190" t="s">
        <v>73</v>
      </c>
      <c r="C16" s="192"/>
      <c r="D16" s="193" t="s">
        <v>273</v>
      </c>
      <c r="E16" s="194">
        <v>18.8</v>
      </c>
      <c r="F16" s="195">
        <f>E16*$E$11*1.1</f>
        <v>0</v>
      </c>
      <c r="G16" s="182" t="s">
        <v>74</v>
      </c>
      <c r="O16" s="102"/>
      <c r="Q16" s="190"/>
    </row>
    <row r="17" spans="1:17" ht="26.25" customHeight="1" x14ac:dyDescent="0.2">
      <c r="A17" s="188"/>
      <c r="B17" s="190"/>
      <c r="C17" s="196"/>
      <c r="D17" s="197" t="s">
        <v>274</v>
      </c>
      <c r="E17" s="198">
        <v>2.4</v>
      </c>
      <c r="F17" s="195">
        <f>E17*$E$11*1.1</f>
        <v>0</v>
      </c>
      <c r="G17" s="182" t="s">
        <v>74</v>
      </c>
      <c r="O17" s="102"/>
      <c r="Q17" s="190"/>
    </row>
    <row r="18" spans="1:17" ht="28.5" customHeight="1" x14ac:dyDescent="0.2">
      <c r="A18" s="188"/>
      <c r="B18" s="190"/>
      <c r="C18" s="196"/>
      <c r="D18" s="199" t="s">
        <v>75</v>
      </c>
      <c r="E18" s="198">
        <v>2</v>
      </c>
      <c r="F18" s="195">
        <f>E18*$E$11*1.1</f>
        <v>0</v>
      </c>
      <c r="G18" s="182" t="s">
        <v>74</v>
      </c>
      <c r="O18" s="102"/>
      <c r="Q18" s="190"/>
    </row>
    <row r="19" spans="1:17" ht="23" customHeight="1" thickBot="1" x14ac:dyDescent="0.25">
      <c r="A19" s="188"/>
      <c r="B19" s="190"/>
      <c r="C19" s="200"/>
      <c r="D19" s="201" t="s">
        <v>275</v>
      </c>
      <c r="E19" s="202">
        <v>8.6999999999999993</v>
      </c>
      <c r="F19" s="202">
        <f>E19*$E$11*1.1</f>
        <v>0</v>
      </c>
      <c r="G19" s="203" t="s">
        <v>74</v>
      </c>
      <c r="O19" s="102"/>
    </row>
    <row r="20" spans="1:17" ht="16" customHeight="1" thickBot="1" x14ac:dyDescent="0.25">
      <c r="A20" s="188"/>
      <c r="B20" s="190"/>
      <c r="D20" s="204"/>
      <c r="E20" s="205">
        <f>SUM(E16:E19)</f>
        <v>31.9</v>
      </c>
      <c r="F20" s="205">
        <f>SUM(F16:F19)</f>
        <v>0</v>
      </c>
      <c r="G20" s="206" t="s">
        <v>74</v>
      </c>
      <c r="H20" s="180" t="s">
        <v>76</v>
      </c>
      <c r="O20" s="102"/>
    </row>
    <row r="21" spans="1:17" ht="26.25" customHeight="1" thickBot="1" x14ac:dyDescent="0.25">
      <c r="A21" s="189"/>
      <c r="B21" s="190" t="s">
        <v>276</v>
      </c>
      <c r="D21" s="115"/>
      <c r="E21" s="190"/>
      <c r="F21" s="116"/>
      <c r="O21" s="102"/>
    </row>
    <row r="22" spans="1:17" ht="26.25" customHeight="1" thickBot="1" x14ac:dyDescent="0.25">
      <c r="A22" s="189"/>
      <c r="B22" s="190" t="s">
        <v>277</v>
      </c>
      <c r="D22" s="190"/>
      <c r="E22" s="190"/>
      <c r="H22"/>
      <c r="I22"/>
      <c r="J22"/>
      <c r="K22"/>
      <c r="L22"/>
      <c r="M22"/>
    </row>
    <row r="23" spans="1:17" ht="26.25" customHeight="1" thickBot="1" x14ac:dyDescent="0.25">
      <c r="A23" s="188"/>
      <c r="C23" s="207"/>
      <c r="D23" s="208" t="s">
        <v>278</v>
      </c>
      <c r="E23" s="209" t="s">
        <v>279</v>
      </c>
      <c r="F23" s="209" t="s">
        <v>280</v>
      </c>
      <c r="G23" s="298" t="s">
        <v>281</v>
      </c>
      <c r="H23" s="299"/>
      <c r="I23"/>
      <c r="J23" s="300" t="s">
        <v>282</v>
      </c>
      <c r="K23" s="300"/>
      <c r="L23" s="300"/>
      <c r="M23"/>
    </row>
    <row r="24" spans="1:17" ht="14.5" customHeight="1" x14ac:dyDescent="0.2">
      <c r="A24" s="188"/>
      <c r="C24" s="210">
        <v>1</v>
      </c>
      <c r="D24" s="211">
        <f>'10X_table'!C2</f>
        <v>0</v>
      </c>
      <c r="E24" s="211"/>
      <c r="F24" s="211"/>
      <c r="G24" s="301"/>
      <c r="H24" s="302"/>
      <c r="I24"/>
      <c r="J24"/>
      <c r="K24"/>
      <c r="L24"/>
      <c r="M24"/>
    </row>
    <row r="25" spans="1:17" ht="14.5" customHeight="1" x14ac:dyDescent="0.2">
      <c r="A25" s="188"/>
      <c r="C25" s="212">
        <v>2</v>
      </c>
      <c r="D25" s="211">
        <f>'10X_table'!C3</f>
        <v>0</v>
      </c>
      <c r="E25" s="195"/>
      <c r="F25" s="195"/>
      <c r="G25" s="290"/>
      <c r="H25" s="291"/>
      <c r="I25"/>
      <c r="J25"/>
      <c r="K25"/>
      <c r="L25"/>
      <c r="M25"/>
    </row>
    <row r="26" spans="1:17" ht="14.5" customHeight="1" x14ac:dyDescent="0.2">
      <c r="A26" s="188"/>
      <c r="C26" s="1">
        <v>3</v>
      </c>
      <c r="D26" s="211">
        <f>'10X_table'!C4</f>
        <v>0</v>
      </c>
      <c r="E26" s="195"/>
      <c r="F26" s="195"/>
      <c r="G26" s="290"/>
      <c r="H26" s="291"/>
      <c r="I26"/>
      <c r="J26"/>
      <c r="K26"/>
      <c r="L26"/>
      <c r="M26"/>
    </row>
    <row r="27" spans="1:17" ht="14.5" customHeight="1" x14ac:dyDescent="0.2">
      <c r="A27" s="188"/>
      <c r="C27" s="212">
        <v>4</v>
      </c>
      <c r="D27" s="211">
        <f>'10X_table'!C5</f>
        <v>0</v>
      </c>
      <c r="E27" s="195"/>
      <c r="F27" s="195"/>
      <c r="G27" s="290"/>
      <c r="H27" s="291"/>
      <c r="I27"/>
      <c r="J27"/>
      <c r="K27"/>
      <c r="L27"/>
      <c r="M27"/>
    </row>
    <row r="28" spans="1:17" ht="14.5" customHeight="1" x14ac:dyDescent="0.2">
      <c r="A28" s="188"/>
      <c r="C28" s="212">
        <v>5</v>
      </c>
      <c r="D28" s="211">
        <f>'10X_table'!C6</f>
        <v>0</v>
      </c>
      <c r="E28" s="195"/>
      <c r="F28" s="195"/>
      <c r="G28" s="290"/>
      <c r="H28" s="291"/>
      <c r="I28"/>
      <c r="J28"/>
      <c r="K28"/>
      <c r="L28"/>
      <c r="M28"/>
    </row>
    <row r="29" spans="1:17" ht="14.5" customHeight="1" x14ac:dyDescent="0.2">
      <c r="A29" s="188"/>
      <c r="C29" s="212">
        <v>6</v>
      </c>
      <c r="D29" s="211">
        <f>'10X_table'!C7</f>
        <v>0</v>
      </c>
      <c r="E29" s="195"/>
      <c r="F29" s="195"/>
      <c r="G29" s="290"/>
      <c r="H29" s="291"/>
      <c r="I29"/>
      <c r="J29"/>
      <c r="K29"/>
      <c r="L29"/>
      <c r="M29"/>
    </row>
    <row r="30" spans="1:17" ht="14.5" customHeight="1" x14ac:dyDescent="0.2">
      <c r="A30" s="188"/>
      <c r="C30" s="212">
        <v>7</v>
      </c>
      <c r="D30" s="211">
        <f>'10X_table'!C8</f>
        <v>0</v>
      </c>
      <c r="E30" s="195"/>
      <c r="F30" s="195"/>
      <c r="G30" s="290"/>
      <c r="H30" s="291"/>
      <c r="I30"/>
      <c r="J30"/>
      <c r="K30"/>
      <c r="L30"/>
      <c r="M30"/>
    </row>
    <row r="31" spans="1:17" ht="14.5" customHeight="1" thickBot="1" x14ac:dyDescent="0.25">
      <c r="A31" s="188"/>
      <c r="C31" s="212">
        <v>8</v>
      </c>
      <c r="D31" s="211">
        <f>'10X_table'!C9</f>
        <v>0</v>
      </c>
      <c r="E31" s="195"/>
      <c r="F31" s="195"/>
      <c r="G31" s="290"/>
      <c r="H31" s="291"/>
      <c r="I31"/>
      <c r="J31"/>
      <c r="K31"/>
      <c r="L31"/>
      <c r="M31"/>
    </row>
    <row r="32" spans="1:17" ht="26.25" customHeight="1" thickBot="1" x14ac:dyDescent="0.25">
      <c r="A32" s="189"/>
      <c r="B32" s="117" t="s">
        <v>283</v>
      </c>
      <c r="C32"/>
      <c r="D32"/>
      <c r="E32"/>
      <c r="F32"/>
    </row>
    <row r="33" spans="1:13" ht="26.25" customHeight="1" thickBot="1" x14ac:dyDescent="0.25">
      <c r="A33" s="213"/>
      <c r="B33" s="117" t="s">
        <v>284</v>
      </c>
      <c r="C33"/>
      <c r="D33"/>
      <c r="E33"/>
      <c r="F33"/>
    </row>
    <row r="34" spans="1:13" ht="26.25" customHeight="1" thickBot="1" x14ac:dyDescent="0.25">
      <c r="A34" s="213"/>
      <c r="B34" s="117" t="s">
        <v>285</v>
      </c>
      <c r="C34"/>
      <c r="D34"/>
      <c r="E34"/>
      <c r="F34"/>
    </row>
    <row r="35" spans="1:13" ht="26.25" customHeight="1" thickBot="1" x14ac:dyDescent="0.25">
      <c r="A35" s="189"/>
      <c r="B35" s="117" t="s">
        <v>286</v>
      </c>
      <c r="C35"/>
      <c r="D35"/>
      <c r="E35"/>
      <c r="F35"/>
    </row>
    <row r="36" spans="1:13" ht="26.25" customHeight="1" thickBot="1" x14ac:dyDescent="0.25">
      <c r="A36" s="189"/>
      <c r="B36" s="117" t="s">
        <v>77</v>
      </c>
      <c r="C36"/>
      <c r="D36"/>
      <c r="E36"/>
      <c r="F36"/>
      <c r="I36" s="115" t="s">
        <v>287</v>
      </c>
      <c r="K36" s="190" t="s">
        <v>78</v>
      </c>
    </row>
    <row r="37" spans="1:13" ht="22" customHeight="1" thickBot="1" x14ac:dyDescent="0.25">
      <c r="A37" s="188"/>
      <c r="B37" s="117"/>
      <c r="C37"/>
      <c r="D37"/>
      <c r="E37"/>
      <c r="F37"/>
      <c r="I37" s="115" t="s">
        <v>288</v>
      </c>
    </row>
    <row r="38" spans="1:13" ht="26.25" customHeight="1" thickBot="1" x14ac:dyDescent="0.25">
      <c r="A38" s="188"/>
      <c r="B38" s="285" t="s">
        <v>289</v>
      </c>
      <c r="C38" s="286"/>
      <c r="D38" s="286"/>
      <c r="E38" s="286"/>
      <c r="F38" s="286"/>
      <c r="G38" s="286"/>
      <c r="H38" s="286"/>
      <c r="I38" s="286"/>
      <c r="J38" s="286"/>
      <c r="K38" s="286"/>
      <c r="L38" s="286"/>
      <c r="M38" s="287"/>
    </row>
    <row r="39" spans="1:13" s="190" customFormat="1" ht="26.25" customHeight="1" thickBot="1" x14ac:dyDescent="0.25">
      <c r="A39" s="214"/>
      <c r="B39" s="190" t="s">
        <v>290</v>
      </c>
      <c r="H39" s="116" t="s">
        <v>79</v>
      </c>
    </row>
    <row r="40" spans="1:13" ht="26.25" customHeight="1" thickBot="1" x14ac:dyDescent="0.25">
      <c r="A40" s="189"/>
      <c r="B40" s="117" t="s">
        <v>291</v>
      </c>
      <c r="C40"/>
      <c r="D40"/>
      <c r="E40"/>
      <c r="F40"/>
      <c r="G40"/>
      <c r="H40" s="116" t="s">
        <v>80</v>
      </c>
      <c r="I40"/>
    </row>
    <row r="41" spans="1:13" ht="35" customHeight="1" thickBot="1" x14ac:dyDescent="0.25">
      <c r="A41" s="189"/>
      <c r="B41" s="275" t="s">
        <v>292</v>
      </c>
      <c r="C41" s="274"/>
      <c r="D41" s="274"/>
      <c r="E41" s="274"/>
      <c r="F41" s="274"/>
      <c r="G41" s="117" t="s">
        <v>293</v>
      </c>
      <c r="H41"/>
      <c r="I41"/>
      <c r="J41" s="215" t="s">
        <v>72</v>
      </c>
      <c r="K41" s="215" t="str">
        <f>CONCATENATE(" Volume for ",$E$11," samples")</f>
        <v xml:space="preserve"> Volume for  samples</v>
      </c>
    </row>
    <row r="42" spans="1:13" s="181" customFormat="1" ht="23" customHeight="1" x14ac:dyDescent="0.2">
      <c r="A42" s="122"/>
      <c r="B42" s="122"/>
      <c r="C42" s="216"/>
      <c r="D42" s="216"/>
      <c r="E42" s="216"/>
      <c r="F42" s="216"/>
      <c r="G42" s="288" t="s">
        <v>294</v>
      </c>
      <c r="H42" s="288"/>
      <c r="I42" s="288"/>
      <c r="J42" s="194">
        <v>182</v>
      </c>
      <c r="K42" s="195">
        <f>J42*$E$11*1.1</f>
        <v>0</v>
      </c>
      <c r="L42" s="195" t="s">
        <v>74</v>
      </c>
    </row>
    <row r="43" spans="1:13" s="181" customFormat="1" ht="23" customHeight="1" x14ac:dyDescent="0.2">
      <c r="B43" s="122"/>
      <c r="C43" s="289" t="s">
        <v>295</v>
      </c>
      <c r="D43" s="289"/>
      <c r="E43" s="289"/>
      <c r="F43" s="122"/>
      <c r="G43" s="288" t="s">
        <v>296</v>
      </c>
      <c r="H43" s="288"/>
      <c r="I43" s="288"/>
      <c r="J43" s="194">
        <v>8</v>
      </c>
      <c r="K43" s="195">
        <f>J43*$E$11*1.1</f>
        <v>0</v>
      </c>
      <c r="L43" s="195" t="s">
        <v>74</v>
      </c>
    </row>
    <row r="44" spans="1:13" s="181" customFormat="1" ht="23" customHeight="1" x14ac:dyDescent="0.2">
      <c r="B44" s="122"/>
      <c r="C44" s="289"/>
      <c r="D44" s="289"/>
      <c r="E44" s="289"/>
      <c r="F44" s="122"/>
      <c r="G44" s="284" t="s">
        <v>297</v>
      </c>
      <c r="H44" s="284"/>
      <c r="I44" s="284"/>
      <c r="J44" s="194">
        <v>5</v>
      </c>
      <c r="K44" s="195">
        <f>J44*$E$11*1.1</f>
        <v>0</v>
      </c>
      <c r="L44" s="195" t="s">
        <v>74</v>
      </c>
    </row>
    <row r="45" spans="1:13" s="181" customFormat="1" ht="23" customHeight="1" thickBot="1" x14ac:dyDescent="0.25">
      <c r="B45" s="122"/>
      <c r="C45" s="122"/>
      <c r="D45" s="122"/>
      <c r="E45" s="122"/>
      <c r="F45" s="122"/>
      <c r="G45" s="279" t="s">
        <v>81</v>
      </c>
      <c r="H45" s="279"/>
      <c r="I45" s="279"/>
      <c r="J45" s="217">
        <v>5</v>
      </c>
      <c r="K45" s="202">
        <f>J45*$E$11*1.1</f>
        <v>0</v>
      </c>
      <c r="L45" s="202" t="s">
        <v>74</v>
      </c>
    </row>
    <row r="46" spans="1:13" s="181" customFormat="1" ht="23" customHeight="1" thickBot="1" x14ac:dyDescent="0.25">
      <c r="B46" s="122"/>
      <c r="C46" s="122"/>
      <c r="D46" s="122"/>
      <c r="E46" s="122"/>
      <c r="F46" s="122"/>
      <c r="G46" s="122"/>
      <c r="H46" s="122"/>
      <c r="I46" s="122"/>
      <c r="J46" s="211">
        <f>SUM(J42:J45)</f>
        <v>200</v>
      </c>
      <c r="K46" s="211">
        <f>SUM(K42:K45)</f>
        <v>0</v>
      </c>
      <c r="L46" s="211" t="s">
        <v>74</v>
      </c>
      <c r="M46" s="218" t="s">
        <v>76</v>
      </c>
    </row>
    <row r="47" spans="1:13" ht="33" customHeight="1" thickBot="1" x14ac:dyDescent="0.25">
      <c r="A47" s="189"/>
      <c r="B47" s="117" t="s">
        <v>82</v>
      </c>
      <c r="C47"/>
      <c r="D47"/>
      <c r="E47" s="215" t="s">
        <v>72</v>
      </c>
      <c r="F47" s="215" t="str">
        <f>CONCATENATE(" Volume for ",$E$11," samples")</f>
        <v xml:space="preserve"> Volume for  samples</v>
      </c>
      <c r="G47"/>
      <c r="H47"/>
      <c r="I47"/>
      <c r="L47" s="185"/>
      <c r="M47" s="218"/>
    </row>
    <row r="48" spans="1:13" ht="26.25" customHeight="1" x14ac:dyDescent="0.2">
      <c r="A48" s="188"/>
      <c r="B48" s="117"/>
      <c r="C48" s="280" t="s">
        <v>83</v>
      </c>
      <c r="D48" s="281"/>
      <c r="E48" s="219">
        <v>98</v>
      </c>
      <c r="F48" s="212">
        <f>IF($E$11&lt;2, E48,E48*0.5*$E$11)</f>
        <v>98</v>
      </c>
      <c r="G48" s="182" t="s">
        <v>74</v>
      </c>
      <c r="I48"/>
      <c r="L48" s="185"/>
      <c r="M48" s="218"/>
    </row>
    <row r="49" spans="1:16" ht="26.25" customHeight="1" x14ac:dyDescent="0.2">
      <c r="A49" s="188"/>
      <c r="B49" s="117"/>
      <c r="C49" s="280" t="s">
        <v>84</v>
      </c>
      <c r="D49" s="281"/>
      <c r="E49" s="219">
        <v>1</v>
      </c>
      <c r="F49" s="212">
        <f t="shared" ref="F49:F50" si="0">IF($E$11&lt;2, E49,E49*0.5*$E$11)</f>
        <v>1</v>
      </c>
      <c r="G49" s="182" t="s">
        <v>74</v>
      </c>
      <c r="I49"/>
      <c r="L49" s="185"/>
      <c r="M49" s="218"/>
    </row>
    <row r="50" spans="1:16" ht="26.25" customHeight="1" thickBot="1" x14ac:dyDescent="0.25">
      <c r="A50" s="188"/>
      <c r="B50" s="117"/>
      <c r="C50" s="282" t="s">
        <v>75</v>
      </c>
      <c r="D50" s="283"/>
      <c r="E50" s="221">
        <v>1</v>
      </c>
      <c r="F50" s="222">
        <f t="shared" si="0"/>
        <v>1</v>
      </c>
      <c r="G50" s="203" t="s">
        <v>74</v>
      </c>
      <c r="I50"/>
      <c r="L50" s="185"/>
      <c r="M50" s="218"/>
    </row>
    <row r="51" spans="1:16" ht="26.25" customHeight="1" thickBot="1" x14ac:dyDescent="0.25">
      <c r="A51" s="188"/>
      <c r="B51"/>
      <c r="C51"/>
      <c r="D51"/>
      <c r="E51" s="210">
        <f>SUM(E48:E50)</f>
        <v>100</v>
      </c>
      <c r="F51" s="210">
        <f>SUM(F48:F50)</f>
        <v>100</v>
      </c>
      <c r="G51" s="206" t="s">
        <v>74</v>
      </c>
      <c r="H51" s="218" t="s">
        <v>76</v>
      </c>
      <c r="I51"/>
    </row>
    <row r="52" spans="1:16" ht="23" customHeight="1" thickBot="1" x14ac:dyDescent="0.25">
      <c r="A52" s="189"/>
      <c r="B52" s="117" t="s">
        <v>298</v>
      </c>
      <c r="C52"/>
      <c r="D52"/>
      <c r="E52"/>
      <c r="F52"/>
      <c r="G52"/>
      <c r="H52"/>
      <c r="I52"/>
      <c r="L52" s="185"/>
      <c r="M52" s="218"/>
    </row>
    <row r="53" spans="1:16" ht="31" customHeight="1" thickBot="1" x14ac:dyDescent="0.25">
      <c r="A53" s="189"/>
      <c r="B53" s="117" t="s">
        <v>299</v>
      </c>
      <c r="C53"/>
      <c r="D53"/>
      <c r="E53"/>
      <c r="H53" s="223" t="s">
        <v>300</v>
      </c>
      <c r="I53"/>
      <c r="J53" s="215" t="s">
        <v>72</v>
      </c>
      <c r="K53" s="215" t="str">
        <f>CONCATENATE(" Volume for ",$E$11," samples")</f>
        <v xml:space="preserve"> Volume for  samples</v>
      </c>
    </row>
    <row r="54" spans="1:16" ht="21.5" customHeight="1" x14ac:dyDescent="0.2">
      <c r="A54" s="188"/>
      <c r="B54" s="117"/>
      <c r="C54"/>
      <c r="D54"/>
      <c r="E54"/>
      <c r="F54"/>
      <c r="G54" s="284" t="s">
        <v>301</v>
      </c>
      <c r="H54" s="284"/>
      <c r="I54" s="284"/>
      <c r="J54" s="194">
        <v>50</v>
      </c>
      <c r="K54" s="195">
        <f>J54*$E$11*1.1</f>
        <v>0</v>
      </c>
      <c r="L54" s="182" t="s">
        <v>74</v>
      </c>
    </row>
    <row r="55" spans="1:16" ht="22" customHeight="1" thickBot="1" x14ac:dyDescent="0.25">
      <c r="A55"/>
      <c r="B55"/>
      <c r="C55"/>
      <c r="D55"/>
      <c r="E55"/>
      <c r="F55"/>
      <c r="G55" s="279" t="s">
        <v>302</v>
      </c>
      <c r="H55" s="279"/>
      <c r="I55" s="279"/>
      <c r="J55" s="217">
        <v>15</v>
      </c>
      <c r="K55" s="202">
        <f>J55*$E$11*1.1</f>
        <v>0</v>
      </c>
      <c r="L55" s="203" t="s">
        <v>74</v>
      </c>
    </row>
    <row r="56" spans="1:16" ht="21.5" customHeight="1" thickBot="1" x14ac:dyDescent="0.25">
      <c r="A56"/>
      <c r="B56"/>
      <c r="C56"/>
      <c r="D56"/>
      <c r="E56"/>
      <c r="F56"/>
      <c r="G56"/>
      <c r="H56"/>
      <c r="I56"/>
      <c r="J56" s="211">
        <f>SUM(J54:J55)</f>
        <v>65</v>
      </c>
      <c r="K56" s="211">
        <f>SUM(K54:K55)</f>
        <v>0</v>
      </c>
      <c r="L56" s="206" t="s">
        <v>74</v>
      </c>
      <c r="M56" s="218" t="s">
        <v>76</v>
      </c>
    </row>
    <row r="57" spans="1:16" ht="20" customHeight="1" thickBot="1" x14ac:dyDescent="0.25">
      <c r="A57" s="189"/>
      <c r="B57" s="117" t="s">
        <v>85</v>
      </c>
      <c r="C57"/>
      <c r="D57" s="126" t="s">
        <v>86</v>
      </c>
      <c r="E57"/>
      <c r="F57"/>
      <c r="G57"/>
      <c r="H57"/>
      <c r="I57"/>
      <c r="L57" s="185"/>
      <c r="M57" s="218"/>
    </row>
    <row r="58" spans="1:16" ht="20" customHeight="1" x14ac:dyDescent="0.2">
      <c r="A58"/>
      <c r="B58"/>
      <c r="C58"/>
      <c r="D58" s="127" t="s">
        <v>87</v>
      </c>
      <c r="E58" s="268" t="s">
        <v>303</v>
      </c>
      <c r="F58"/>
      <c r="G58"/>
      <c r="H58"/>
      <c r="I58"/>
      <c r="L58" s="185"/>
      <c r="M58" s="218"/>
    </row>
    <row r="59" spans="1:16" ht="20" customHeight="1" x14ac:dyDescent="0.2">
      <c r="A59"/>
      <c r="B59"/>
      <c r="C59"/>
      <c r="D59" s="127" t="s">
        <v>88</v>
      </c>
      <c r="E59" s="269"/>
      <c r="F59"/>
      <c r="G59"/>
      <c r="H59"/>
      <c r="I59"/>
      <c r="L59" s="185"/>
      <c r="M59" s="218"/>
    </row>
    <row r="60" spans="1:16" ht="20" customHeight="1" x14ac:dyDescent="0.2">
      <c r="A60"/>
      <c r="B60"/>
      <c r="C60"/>
      <c r="D60" s="127" t="s">
        <v>89</v>
      </c>
      <c r="E60" s="270"/>
      <c r="F60"/>
      <c r="G60" s="181" t="s">
        <v>90</v>
      </c>
      <c r="H60" s="224"/>
      <c r="I60"/>
      <c r="J60"/>
      <c r="L60" s="185"/>
      <c r="M60" s="218"/>
    </row>
    <row r="61" spans="1:16" ht="20" customHeight="1" thickBot="1" x14ac:dyDescent="0.25">
      <c r="A61"/>
      <c r="B61"/>
      <c r="C61"/>
      <c r="D61" s="126" t="s">
        <v>89</v>
      </c>
      <c r="E61"/>
      <c r="F61"/>
      <c r="G61"/>
      <c r="H61"/>
      <c r="I61"/>
      <c r="J61"/>
    </row>
    <row r="62" spans="1:16" ht="25" customHeight="1" thickBot="1" x14ac:dyDescent="0.25">
      <c r="A62" s="189"/>
      <c r="B62" s="117" t="s">
        <v>304</v>
      </c>
      <c r="C62"/>
      <c r="D62"/>
      <c r="E62"/>
      <c r="F62"/>
      <c r="G62"/>
      <c r="H62"/>
      <c r="I62"/>
      <c r="J62"/>
    </row>
    <row r="63" spans="1:16" ht="26.25" customHeight="1" thickBot="1" x14ac:dyDescent="0.25">
      <c r="A63"/>
      <c r="B63" s="271" t="s">
        <v>305</v>
      </c>
      <c r="C63" s="272"/>
      <c r="D63" s="272"/>
      <c r="E63" s="272"/>
      <c r="F63" s="272"/>
      <c r="G63" s="272"/>
      <c r="H63" s="272"/>
      <c r="I63" s="272"/>
      <c r="J63" s="272"/>
      <c r="K63" s="272"/>
      <c r="L63" s="272"/>
      <c r="M63" s="273"/>
      <c r="N63"/>
      <c r="O63"/>
      <c r="P63"/>
    </row>
    <row r="64" spans="1:16" ht="25" customHeight="1" thickBot="1" x14ac:dyDescent="0.25">
      <c r="A64" s="189"/>
      <c r="B64" s="117" t="s">
        <v>306</v>
      </c>
      <c r="C64"/>
      <c r="D64"/>
      <c r="E64"/>
      <c r="F64"/>
      <c r="G64"/>
      <c r="H64"/>
      <c r="I64"/>
      <c r="J64"/>
    </row>
    <row r="65" spans="1:16" ht="25" customHeight="1" thickBot="1" x14ac:dyDescent="0.25">
      <c r="A65" s="189"/>
      <c r="B65" s="117" t="s">
        <v>307</v>
      </c>
      <c r="C65"/>
      <c r="D65"/>
      <c r="E65"/>
      <c r="F65"/>
      <c r="G65"/>
      <c r="H65"/>
      <c r="I65"/>
      <c r="J65"/>
    </row>
    <row r="66" spans="1:16" ht="36" customHeight="1" thickBot="1" x14ac:dyDescent="0.25">
      <c r="A66"/>
      <c r="B66"/>
      <c r="C66"/>
      <c r="D66"/>
      <c r="E66" s="215" t="s">
        <v>72</v>
      </c>
      <c r="F66" s="215" t="str">
        <f>CONCATENATE(" Volume for ",$E$11," samples")</f>
        <v xml:space="preserve"> Volume for  samples</v>
      </c>
      <c r="J66"/>
      <c r="K66"/>
      <c r="L66"/>
      <c r="M66"/>
      <c r="N66"/>
      <c r="O66"/>
      <c r="P66"/>
    </row>
    <row r="67" spans="1:16" ht="26" customHeight="1" thickBot="1" x14ac:dyDescent="0.25">
      <c r="A67" s="189"/>
      <c r="B67" s="190" t="s">
        <v>73</v>
      </c>
      <c r="C67" s="225"/>
      <c r="D67" s="171" t="s">
        <v>308</v>
      </c>
      <c r="E67" s="194">
        <v>5</v>
      </c>
      <c r="F67" s="195">
        <f>E67*$E$11*1.1</f>
        <v>0</v>
      </c>
      <c r="G67" s="182" t="s">
        <v>74</v>
      </c>
      <c r="J67"/>
      <c r="K67"/>
      <c r="L67"/>
      <c r="M67"/>
      <c r="N67"/>
      <c r="O67"/>
      <c r="P67"/>
    </row>
    <row r="68" spans="1:16" ht="26" customHeight="1" thickBot="1" x14ac:dyDescent="0.25">
      <c r="A68"/>
      <c r="B68"/>
      <c r="C68" s="226"/>
      <c r="D68" s="220" t="s">
        <v>309</v>
      </c>
      <c r="E68" s="217">
        <v>10</v>
      </c>
      <c r="F68" s="202">
        <f>E68*$E$11*1.1</f>
        <v>0</v>
      </c>
      <c r="G68" s="203" t="s">
        <v>74</v>
      </c>
      <c r="J68"/>
      <c r="K68"/>
      <c r="L68"/>
      <c r="M68"/>
      <c r="N68"/>
      <c r="O68"/>
      <c r="P68"/>
    </row>
    <row r="69" spans="1:16" ht="21.5" customHeight="1" thickBot="1" x14ac:dyDescent="0.25">
      <c r="A69"/>
      <c r="B69"/>
      <c r="C69"/>
      <c r="D69"/>
      <c r="E69" s="211">
        <f>SUM(E67:E68)</f>
        <v>15</v>
      </c>
      <c r="F69" s="211">
        <f>SUM(F67:F68)</f>
        <v>0</v>
      </c>
      <c r="G69" s="206" t="s">
        <v>74</v>
      </c>
      <c r="H69" s="218" t="s">
        <v>76</v>
      </c>
      <c r="I69" s="218"/>
      <c r="J69"/>
      <c r="K69"/>
      <c r="L69"/>
      <c r="M69"/>
      <c r="N69"/>
      <c r="O69"/>
      <c r="P69"/>
    </row>
    <row r="70" spans="1:16" ht="21.5" customHeight="1" thickBot="1" x14ac:dyDescent="0.25">
      <c r="A70" s="189"/>
      <c r="B70" s="117" t="s">
        <v>85</v>
      </c>
      <c r="C70"/>
      <c r="D70" s="115" t="s">
        <v>310</v>
      </c>
      <c r="E70"/>
      <c r="F70"/>
      <c r="G70"/>
      <c r="H70"/>
      <c r="I70"/>
      <c r="J70"/>
      <c r="K70"/>
      <c r="L70"/>
      <c r="M70"/>
      <c r="N70"/>
      <c r="O70"/>
      <c r="P70"/>
    </row>
    <row r="71" spans="1:16" ht="21.5" customHeight="1" x14ac:dyDescent="0.2">
      <c r="A71"/>
      <c r="B71"/>
      <c r="C71"/>
      <c r="D71" s="115" t="s">
        <v>311</v>
      </c>
      <c r="E71"/>
      <c r="F71"/>
      <c r="G71"/>
      <c r="H71"/>
      <c r="I71"/>
      <c r="J71"/>
      <c r="K71"/>
      <c r="L71"/>
      <c r="M71"/>
      <c r="N71"/>
      <c r="O71"/>
      <c r="P71"/>
    </row>
    <row r="72" spans="1:16" ht="21.5" customHeight="1" x14ac:dyDescent="0.2">
      <c r="A72"/>
      <c r="B72"/>
      <c r="C72"/>
      <c r="D72" s="115" t="s">
        <v>312</v>
      </c>
      <c r="E72"/>
      <c r="F72"/>
      <c r="G72"/>
      <c r="H72"/>
      <c r="I72"/>
      <c r="J72"/>
      <c r="K72"/>
      <c r="L72"/>
      <c r="M72"/>
      <c r="N72"/>
      <c r="O72"/>
      <c r="P72"/>
    </row>
    <row r="73" spans="1:16" ht="21.5" customHeight="1" thickBot="1" x14ac:dyDescent="0.25">
      <c r="A73"/>
      <c r="B73"/>
      <c r="C73"/>
      <c r="D73" s="115" t="s">
        <v>313</v>
      </c>
      <c r="E73"/>
      <c r="F73"/>
      <c r="G73"/>
      <c r="H73"/>
      <c r="I73"/>
      <c r="J73"/>
      <c r="K73"/>
      <c r="L73"/>
      <c r="M73"/>
      <c r="N73"/>
      <c r="O73"/>
      <c r="P73"/>
    </row>
    <row r="74" spans="1:16" ht="25" customHeight="1" thickBot="1" x14ac:dyDescent="0.25">
      <c r="A74" s="189"/>
      <c r="B74" s="274" t="s">
        <v>314</v>
      </c>
      <c r="C74" s="274"/>
      <c r="D74" s="274"/>
      <c r="E74" s="274"/>
      <c r="F74" s="274"/>
      <c r="G74" s="274"/>
      <c r="H74" s="274"/>
      <c r="I74" s="274"/>
      <c r="J74"/>
      <c r="K74" s="130" t="s">
        <v>315</v>
      </c>
    </row>
    <row r="75" spans="1:16" ht="17.5" customHeight="1" thickBot="1" x14ac:dyDescent="0.25">
      <c r="A75"/>
      <c r="B75" s="274"/>
      <c r="C75" s="274"/>
      <c r="D75" s="274"/>
      <c r="E75" s="274"/>
      <c r="F75" s="274"/>
      <c r="G75" s="274"/>
      <c r="H75" s="274"/>
      <c r="I75" s="274"/>
      <c r="J75"/>
      <c r="K75"/>
      <c r="L75"/>
      <c r="M75"/>
      <c r="N75"/>
      <c r="O75"/>
      <c r="P75"/>
    </row>
    <row r="76" spans="1:16" ht="25" customHeight="1" thickBot="1" x14ac:dyDescent="0.25">
      <c r="A76" s="189"/>
      <c r="B76" s="117" t="s">
        <v>316</v>
      </c>
      <c r="C76"/>
      <c r="D76"/>
      <c r="E76"/>
      <c r="F76"/>
      <c r="G76"/>
      <c r="H76"/>
      <c r="I76"/>
      <c r="J76"/>
    </row>
    <row r="77" spans="1:16" ht="33" customHeight="1" thickBot="1" x14ac:dyDescent="0.25">
      <c r="A77"/>
      <c r="B77"/>
      <c r="C77"/>
      <c r="D77"/>
      <c r="E77" s="215" t="s">
        <v>72</v>
      </c>
      <c r="F77" s="215" t="str">
        <f>CONCATENATE(" Volume for ",$E$11," samples")</f>
        <v xml:space="preserve"> Volume for  samples</v>
      </c>
      <c r="I77"/>
      <c r="J77"/>
      <c r="K77"/>
      <c r="L77"/>
      <c r="M77"/>
      <c r="N77"/>
      <c r="O77"/>
      <c r="P77"/>
    </row>
    <row r="78" spans="1:16" ht="26" customHeight="1" thickBot="1" x14ac:dyDescent="0.25">
      <c r="A78" s="189"/>
      <c r="B78" s="190" t="s">
        <v>317</v>
      </c>
      <c r="C78" s="225"/>
      <c r="D78" s="171" t="s">
        <v>318</v>
      </c>
      <c r="E78" s="194">
        <v>20</v>
      </c>
      <c r="F78" s="195">
        <f>E78*$E$11*1.1</f>
        <v>0</v>
      </c>
      <c r="G78" s="182" t="s">
        <v>74</v>
      </c>
      <c r="I78"/>
      <c r="J78"/>
      <c r="K78"/>
      <c r="L78"/>
      <c r="M78"/>
      <c r="N78"/>
      <c r="O78"/>
      <c r="P78"/>
    </row>
    <row r="79" spans="1:16" ht="26" customHeight="1" x14ac:dyDescent="0.2">
      <c r="A79" s="188"/>
      <c r="B79" s="190"/>
      <c r="C79" s="225"/>
      <c r="D79" s="171" t="s">
        <v>319</v>
      </c>
      <c r="E79" s="198">
        <v>10</v>
      </c>
      <c r="F79" s="195">
        <f>E79*$E$11*1.1</f>
        <v>0</v>
      </c>
      <c r="G79" s="182" t="s">
        <v>74</v>
      </c>
      <c r="I79"/>
      <c r="J79"/>
      <c r="K79"/>
      <c r="L79"/>
      <c r="M79"/>
      <c r="N79"/>
      <c r="O79"/>
      <c r="P79"/>
    </row>
    <row r="80" spans="1:16" ht="26.25" customHeight="1" thickBot="1" x14ac:dyDescent="0.25">
      <c r="A80"/>
      <c r="B80"/>
      <c r="C80" s="226"/>
      <c r="D80" s="220" t="s">
        <v>320</v>
      </c>
      <c r="E80" s="217">
        <v>20</v>
      </c>
      <c r="F80" s="202">
        <f>E80*$E$11*1.1</f>
        <v>0</v>
      </c>
      <c r="G80" s="203" t="s">
        <v>74</v>
      </c>
      <c r="I80"/>
      <c r="J80"/>
      <c r="K80"/>
      <c r="L80"/>
      <c r="M80"/>
      <c r="N80"/>
      <c r="O80"/>
      <c r="P80"/>
    </row>
    <row r="81" spans="1:14" ht="26.25" customHeight="1" thickBot="1" x14ac:dyDescent="0.25">
      <c r="A81"/>
      <c r="B81"/>
      <c r="C81"/>
      <c r="D81"/>
      <c r="E81" s="211">
        <f>SUM(E78:E80)</f>
        <v>50</v>
      </c>
      <c r="F81" s="211">
        <f>SUM(F78:F80)</f>
        <v>0</v>
      </c>
      <c r="G81" s="206" t="s">
        <v>74</v>
      </c>
      <c r="H81" s="218" t="s">
        <v>76</v>
      </c>
    </row>
    <row r="82" spans="1:14" ht="20.5" customHeight="1" thickBot="1" x14ac:dyDescent="0.25">
      <c r="A82" s="189"/>
      <c r="B82" s="117" t="s">
        <v>85</v>
      </c>
      <c r="C82"/>
      <c r="D82" s="115" t="s">
        <v>321</v>
      </c>
      <c r="G82" s="185"/>
      <c r="H82" s="218"/>
    </row>
    <row r="83" spans="1:14" ht="20.5" customHeight="1" thickBot="1" x14ac:dyDescent="0.25">
      <c r="A83"/>
      <c r="B83"/>
      <c r="C83"/>
      <c r="D83" s="115" t="s">
        <v>310</v>
      </c>
      <c r="G83" s="185"/>
      <c r="H83" s="218"/>
    </row>
    <row r="84" spans="1:14" ht="25" customHeight="1" thickBot="1" x14ac:dyDescent="0.25">
      <c r="A84" s="189"/>
      <c r="B84" s="117" t="s">
        <v>322</v>
      </c>
      <c r="C84"/>
      <c r="D84"/>
      <c r="E84"/>
      <c r="F84"/>
      <c r="G84"/>
      <c r="H84"/>
      <c r="I84"/>
      <c r="J84"/>
    </row>
    <row r="85" spans="1:14" ht="25" customHeight="1" thickBot="1" x14ac:dyDescent="0.25">
      <c r="A85" s="189"/>
      <c r="B85" s="117" t="s">
        <v>323</v>
      </c>
      <c r="C85"/>
      <c r="D85"/>
      <c r="E85"/>
      <c r="F85"/>
      <c r="G85"/>
      <c r="H85"/>
      <c r="I85"/>
      <c r="J85"/>
    </row>
    <row r="86" spans="1:14" ht="25" customHeight="1" thickBot="1" x14ac:dyDescent="0.25">
      <c r="A86" s="189"/>
      <c r="B86" s="117" t="str">
        <f>CONCATENATE("Add 20 µL of indexes of the plate ", L3)</f>
        <v>Add 20 µL of indexes of the plate TT Set A</v>
      </c>
      <c r="C86"/>
      <c r="D86"/>
      <c r="E86"/>
      <c r="F86"/>
      <c r="G86"/>
      <c r="H86"/>
      <c r="I86"/>
      <c r="J86"/>
    </row>
    <row r="87" spans="1:14" ht="25" customHeight="1" thickBot="1" x14ac:dyDescent="0.25">
      <c r="A87" s="227"/>
      <c r="B87" s="218" t="s">
        <v>91</v>
      </c>
      <c r="G87" s="180" t="s">
        <v>92</v>
      </c>
      <c r="H87" s="224"/>
    </row>
    <row r="88" spans="1:14" ht="25" customHeight="1" x14ac:dyDescent="0.2">
      <c r="A88" s="188"/>
      <c r="B88" s="228"/>
      <c r="C88" s="133">
        <v>1</v>
      </c>
      <c r="D88" s="133">
        <v>2</v>
      </c>
      <c r="E88" s="133">
        <v>3</v>
      </c>
      <c r="F88" s="133">
        <v>4</v>
      </c>
      <c r="G88" s="133">
        <v>5</v>
      </c>
      <c r="H88" s="133">
        <v>6</v>
      </c>
      <c r="I88" s="133">
        <v>7</v>
      </c>
      <c r="J88" s="133">
        <v>8</v>
      </c>
      <c r="K88" s="133">
        <v>9</v>
      </c>
      <c r="L88" s="133">
        <v>10</v>
      </c>
      <c r="M88" s="133">
        <v>11</v>
      </c>
      <c r="N88" s="133">
        <v>12</v>
      </c>
    </row>
    <row r="89" spans="1:14" ht="25" customHeight="1" x14ac:dyDescent="0.2">
      <c r="A89" s="188"/>
      <c r="B89" s="134" t="s">
        <v>93</v>
      </c>
      <c r="C89" s="135" t="str">
        <f>IF(ISNUMBER(#REF!),#REF!, " ")</f>
        <v xml:space="preserve"> </v>
      </c>
      <c r="D89" s="135" t="str">
        <f>IF(ISNUMBER(#REF!),#REF!, " ")</f>
        <v xml:space="preserve"> </v>
      </c>
      <c r="E89" s="135" t="str">
        <f>IF(ISNUMBER(#REF!),#REF!, " ")</f>
        <v xml:space="preserve"> </v>
      </c>
      <c r="F89" s="135" t="str">
        <f>IF(ISNUMBER(#REF!),#REF!, " ")</f>
        <v xml:space="preserve"> </v>
      </c>
      <c r="G89" s="135" t="str">
        <f>IF(ISNUMBER(#REF!),#REF!, " ")</f>
        <v xml:space="preserve"> </v>
      </c>
      <c r="H89" s="135" t="str">
        <f>IF(ISNUMBER(#REF!),#REF!, " ")</f>
        <v xml:space="preserve"> </v>
      </c>
      <c r="I89" s="135" t="str">
        <f>IF(ISNUMBER(#REF!),#REF!, " ")</f>
        <v xml:space="preserve"> </v>
      </c>
      <c r="J89" s="135" t="str">
        <f>IF(ISNUMBER(#REF!),#REF!, " ")</f>
        <v xml:space="preserve"> </v>
      </c>
      <c r="K89" s="135" t="str">
        <f>IF(ISNUMBER(#REF!),#REF!, " ")</f>
        <v xml:space="preserve"> </v>
      </c>
      <c r="L89" s="135" t="str">
        <f>IF(ISNUMBER(#REF!),#REF!, " ")</f>
        <v xml:space="preserve"> </v>
      </c>
      <c r="M89" s="135" t="str">
        <f>IF(ISNUMBER(#REF!),#REF!, " ")</f>
        <v xml:space="preserve"> </v>
      </c>
      <c r="N89" s="135" t="str">
        <f>IF(ISNUMBER(#REF!),#REF!, " ")</f>
        <v xml:space="preserve"> </v>
      </c>
    </row>
    <row r="90" spans="1:14" ht="25" customHeight="1" x14ac:dyDescent="0.2">
      <c r="B90" s="134" t="s">
        <v>94</v>
      </c>
      <c r="C90" s="135" t="str">
        <f>IF(ISNUMBER(#REF!),#REF!, " ")</f>
        <v xml:space="preserve"> </v>
      </c>
      <c r="D90" s="135" t="str">
        <f>IF(ISNUMBER(#REF!),#REF!, " ")</f>
        <v xml:space="preserve"> </v>
      </c>
      <c r="E90" s="135" t="str">
        <f>IF(ISNUMBER(#REF!),#REF!, " ")</f>
        <v xml:space="preserve"> </v>
      </c>
      <c r="F90" s="135" t="str">
        <f>IF(ISNUMBER(#REF!),#REF!, " ")</f>
        <v xml:space="preserve"> </v>
      </c>
      <c r="G90" s="135" t="str">
        <f>IF(ISNUMBER(#REF!),#REF!, " ")</f>
        <v xml:space="preserve"> </v>
      </c>
      <c r="H90" s="135" t="str">
        <f>IF(ISNUMBER(#REF!),#REF!, " ")</f>
        <v xml:space="preserve"> </v>
      </c>
      <c r="I90" s="135" t="str">
        <f>IF(ISNUMBER(#REF!),#REF!, " ")</f>
        <v xml:space="preserve"> </v>
      </c>
      <c r="J90" s="135" t="str">
        <f>IF(ISNUMBER(#REF!),#REF!, " ")</f>
        <v xml:space="preserve"> </v>
      </c>
      <c r="K90" s="135" t="str">
        <f>IF(ISNUMBER(#REF!),#REF!, " ")</f>
        <v xml:space="preserve"> </v>
      </c>
      <c r="L90" s="135" t="str">
        <f>IF(ISNUMBER(#REF!),#REF!, " ")</f>
        <v xml:space="preserve"> </v>
      </c>
      <c r="M90" s="135" t="str">
        <f>IF(ISNUMBER(#REF!),#REF!, " ")</f>
        <v xml:space="preserve"> </v>
      </c>
      <c r="N90" s="135" t="str">
        <f>IF(ISNUMBER(#REF!),#REF!, " ")</f>
        <v xml:space="preserve"> </v>
      </c>
    </row>
    <row r="91" spans="1:14" ht="25" customHeight="1" x14ac:dyDescent="0.2">
      <c r="B91" s="134" t="s">
        <v>95</v>
      </c>
      <c r="C91" s="135" t="str">
        <f>IF(ISNUMBER(#REF!),#REF!, " ")</f>
        <v xml:space="preserve"> </v>
      </c>
      <c r="D91" s="135" t="str">
        <f>IF(ISNUMBER(#REF!),#REF!, " ")</f>
        <v xml:space="preserve"> </v>
      </c>
      <c r="E91" s="135" t="str">
        <f>IF(ISNUMBER(#REF!),#REF!, " ")</f>
        <v xml:space="preserve"> </v>
      </c>
      <c r="F91" s="135" t="str">
        <f>IF(ISNUMBER(#REF!),#REF!, " ")</f>
        <v xml:space="preserve"> </v>
      </c>
      <c r="G91" s="135" t="str">
        <f>IF(ISNUMBER(#REF!),#REF!, " ")</f>
        <v xml:space="preserve"> </v>
      </c>
      <c r="H91" s="135" t="str">
        <f>IF(ISNUMBER(#REF!),#REF!, " ")</f>
        <v xml:space="preserve"> </v>
      </c>
      <c r="I91" s="135" t="str">
        <f>IF(ISNUMBER(#REF!),#REF!, " ")</f>
        <v xml:space="preserve"> </v>
      </c>
      <c r="J91" s="135" t="str">
        <f>IF(ISNUMBER(#REF!),#REF!, " ")</f>
        <v xml:space="preserve"> </v>
      </c>
      <c r="K91" s="135" t="str">
        <f>IF(ISNUMBER(#REF!),#REF!, " ")</f>
        <v xml:space="preserve"> </v>
      </c>
      <c r="L91" s="135" t="str">
        <f>IF(ISNUMBER(#REF!),#REF!, " ")</f>
        <v xml:space="preserve"> </v>
      </c>
      <c r="M91" s="135" t="str">
        <f>IF(ISNUMBER(#REF!),#REF!, " ")</f>
        <v xml:space="preserve"> </v>
      </c>
      <c r="N91" s="135" t="str">
        <f>IF(ISNUMBER(#REF!),#REF!, " ")</f>
        <v xml:space="preserve"> </v>
      </c>
    </row>
    <row r="92" spans="1:14" ht="25" customHeight="1" x14ac:dyDescent="0.2">
      <c r="B92" s="134" t="s">
        <v>96</v>
      </c>
      <c r="C92" s="135" t="str">
        <f>IF(ISNUMBER(#REF!),#REF!, " ")</f>
        <v xml:space="preserve"> </v>
      </c>
      <c r="D92" s="135" t="str">
        <f>IF(ISNUMBER(#REF!),#REF!, " ")</f>
        <v xml:space="preserve"> </v>
      </c>
      <c r="E92" s="135" t="str">
        <f>IF(ISNUMBER(#REF!),#REF!, " ")</f>
        <v xml:space="preserve"> </v>
      </c>
      <c r="F92" s="135" t="str">
        <f>IF(ISNUMBER(#REF!),#REF!, " ")</f>
        <v xml:space="preserve"> </v>
      </c>
      <c r="G92" s="135" t="str">
        <f>IF(ISNUMBER(#REF!),#REF!, " ")</f>
        <v xml:space="preserve"> </v>
      </c>
      <c r="H92" s="135" t="str">
        <f>IF(ISNUMBER(#REF!),#REF!, " ")</f>
        <v xml:space="preserve"> </v>
      </c>
      <c r="I92" s="135" t="str">
        <f>IF(ISNUMBER(#REF!),#REF!, " ")</f>
        <v xml:space="preserve"> </v>
      </c>
      <c r="J92" s="135" t="str">
        <f>IF(ISNUMBER(#REF!),#REF!, " ")</f>
        <v xml:space="preserve"> </v>
      </c>
      <c r="K92" s="135" t="str">
        <f>IF(ISNUMBER(#REF!),#REF!, " ")</f>
        <v xml:space="preserve"> </v>
      </c>
      <c r="L92" s="135" t="str">
        <f>IF(ISNUMBER(#REF!),#REF!, " ")</f>
        <v xml:space="preserve"> </v>
      </c>
      <c r="M92" s="135" t="str">
        <f>IF(ISNUMBER(#REF!),#REF!, " ")</f>
        <v xml:space="preserve"> </v>
      </c>
      <c r="N92" s="135" t="str">
        <f>IF(ISNUMBER(#REF!),#REF!, " ")</f>
        <v xml:space="preserve"> </v>
      </c>
    </row>
    <row r="93" spans="1:14" ht="25" customHeight="1" x14ac:dyDescent="0.2">
      <c r="B93" s="134" t="s">
        <v>97</v>
      </c>
      <c r="C93" s="135" t="str">
        <f>IF(ISNUMBER(#REF!),#REF!, " ")</f>
        <v xml:space="preserve"> </v>
      </c>
      <c r="D93" s="135" t="str">
        <f>IF(ISNUMBER(#REF!),#REF!, " ")</f>
        <v xml:space="preserve"> </v>
      </c>
      <c r="E93" s="135" t="str">
        <f>IF(ISNUMBER(#REF!),#REF!, " ")</f>
        <v xml:space="preserve"> </v>
      </c>
      <c r="F93" s="135" t="str">
        <f>IF(ISNUMBER(#REF!),#REF!, " ")</f>
        <v xml:space="preserve"> </v>
      </c>
      <c r="G93" s="135" t="str">
        <f>IF(ISNUMBER(#REF!),#REF!, " ")</f>
        <v xml:space="preserve"> </v>
      </c>
      <c r="H93" s="135" t="str">
        <f>IF(ISNUMBER(#REF!),#REF!, " ")</f>
        <v xml:space="preserve"> </v>
      </c>
      <c r="I93" s="135" t="str">
        <f>IF(ISNUMBER(#REF!),#REF!, " ")</f>
        <v xml:space="preserve"> </v>
      </c>
      <c r="J93" s="135" t="str">
        <f>IF(ISNUMBER(#REF!),#REF!, " ")</f>
        <v xml:space="preserve"> </v>
      </c>
      <c r="K93" s="135" t="str">
        <f>IF(ISNUMBER(#REF!),#REF!, " ")</f>
        <v xml:space="preserve"> </v>
      </c>
      <c r="L93" s="135" t="str">
        <f>IF(ISNUMBER(#REF!),#REF!, " ")</f>
        <v xml:space="preserve"> </v>
      </c>
      <c r="M93" s="135" t="str">
        <f>IF(ISNUMBER(#REF!),#REF!, " ")</f>
        <v xml:space="preserve"> </v>
      </c>
      <c r="N93" s="135" t="str">
        <f>IF(ISNUMBER(#REF!),#REF!, " ")</f>
        <v xml:space="preserve"> </v>
      </c>
    </row>
    <row r="94" spans="1:14" ht="25" customHeight="1" x14ac:dyDescent="0.2">
      <c r="B94" s="134" t="s">
        <v>98</v>
      </c>
      <c r="C94" s="135" t="str">
        <f>IF(ISNUMBER(#REF!),#REF!, " ")</f>
        <v xml:space="preserve"> </v>
      </c>
      <c r="D94" s="135" t="str">
        <f>IF(ISNUMBER(#REF!),#REF!, " ")</f>
        <v xml:space="preserve"> </v>
      </c>
      <c r="E94" s="135" t="str">
        <f>IF(ISNUMBER(#REF!),#REF!, " ")</f>
        <v xml:space="preserve"> </v>
      </c>
      <c r="F94" s="135" t="str">
        <f>IF(ISNUMBER(#REF!),#REF!, " ")</f>
        <v xml:space="preserve"> </v>
      </c>
      <c r="G94" s="135" t="str">
        <f>IF(ISNUMBER(#REF!),#REF!, " ")</f>
        <v xml:space="preserve"> </v>
      </c>
      <c r="H94" s="135" t="str">
        <f>IF(ISNUMBER(#REF!),#REF!, " ")</f>
        <v xml:space="preserve"> </v>
      </c>
      <c r="I94" s="135" t="str">
        <f>IF(ISNUMBER(#REF!),#REF!, " ")</f>
        <v xml:space="preserve"> </v>
      </c>
      <c r="J94" s="135" t="str">
        <f>IF(ISNUMBER(#REF!),#REF!, " ")</f>
        <v xml:space="preserve"> </v>
      </c>
      <c r="K94" s="135" t="str">
        <f>IF(ISNUMBER(#REF!),#REF!, " ")</f>
        <v xml:space="preserve"> </v>
      </c>
      <c r="L94" s="135" t="str">
        <f>IF(ISNUMBER(#REF!),#REF!, " ")</f>
        <v xml:space="preserve"> </v>
      </c>
      <c r="M94" s="135" t="str">
        <f>IF(ISNUMBER(#REF!),#REF!, " ")</f>
        <v xml:space="preserve"> </v>
      </c>
      <c r="N94" s="135" t="str">
        <f>IF(ISNUMBER(#REF!),#REF!, " ")</f>
        <v xml:space="preserve"> </v>
      </c>
    </row>
    <row r="95" spans="1:14" ht="25" customHeight="1" x14ac:dyDescent="0.2">
      <c r="B95" s="134" t="s">
        <v>99</v>
      </c>
      <c r="C95" s="135" t="str">
        <f>IF(ISNUMBER(#REF!),#REF!, " ")</f>
        <v xml:space="preserve"> </v>
      </c>
      <c r="D95" s="135" t="str">
        <f>IF(ISNUMBER(#REF!),#REF!, " ")</f>
        <v xml:space="preserve"> </v>
      </c>
      <c r="E95" s="135" t="str">
        <f>IF(ISNUMBER(#REF!),#REF!, " ")</f>
        <v xml:space="preserve"> </v>
      </c>
      <c r="F95" s="135" t="str">
        <f>IF(ISNUMBER(#REF!),#REF!, " ")</f>
        <v xml:space="preserve"> </v>
      </c>
      <c r="G95" s="135" t="str">
        <f>IF(ISNUMBER(#REF!),#REF!, " ")</f>
        <v xml:space="preserve"> </v>
      </c>
      <c r="H95" s="135" t="str">
        <f>IF(ISNUMBER(#REF!),#REF!, " ")</f>
        <v xml:space="preserve"> </v>
      </c>
      <c r="I95" s="135" t="str">
        <f>IF(ISNUMBER(#REF!),#REF!, " ")</f>
        <v xml:space="preserve"> </v>
      </c>
      <c r="J95" s="135" t="str">
        <f>IF(ISNUMBER(#REF!),#REF!, " ")</f>
        <v xml:space="preserve"> </v>
      </c>
      <c r="K95" s="135" t="str">
        <f>IF(ISNUMBER(#REF!),#REF!, " ")</f>
        <v xml:space="preserve"> </v>
      </c>
      <c r="L95" s="135" t="str">
        <f>IF(ISNUMBER(#REF!),#REF!, " ")</f>
        <v xml:space="preserve"> </v>
      </c>
      <c r="M95" s="135" t="str">
        <f>IF(ISNUMBER(#REF!),#REF!, " ")</f>
        <v xml:space="preserve"> </v>
      </c>
      <c r="N95" s="135" t="str">
        <f>IF(ISNUMBER(#REF!),#REF!, " ")</f>
        <v xml:space="preserve"> </v>
      </c>
    </row>
    <row r="96" spans="1:14" ht="25" customHeight="1" thickBot="1" x14ac:dyDescent="0.25">
      <c r="B96" s="134" t="s">
        <v>100</v>
      </c>
      <c r="C96" s="135" t="str">
        <f>IF(ISNUMBER(#REF!),#REF!, " ")</f>
        <v xml:space="preserve"> </v>
      </c>
      <c r="D96" s="135" t="str">
        <f>IF(ISNUMBER(#REF!),#REF!, " ")</f>
        <v xml:space="preserve"> </v>
      </c>
      <c r="E96" s="135" t="str">
        <f>IF(ISNUMBER(#REF!),#REF!, " ")</f>
        <v xml:space="preserve"> </v>
      </c>
      <c r="F96" s="135" t="str">
        <f>IF(ISNUMBER(#REF!),#REF!, " ")</f>
        <v xml:space="preserve"> </v>
      </c>
      <c r="G96" s="135" t="str">
        <f>IF(ISNUMBER(#REF!),#REF!, " ")</f>
        <v xml:space="preserve"> </v>
      </c>
      <c r="H96" s="135" t="str">
        <f>IF(ISNUMBER(#REF!),#REF!, " ")</f>
        <v xml:space="preserve"> </v>
      </c>
      <c r="I96" s="135" t="str">
        <f>IF(ISNUMBER(#REF!),#REF!, " ")</f>
        <v xml:space="preserve"> </v>
      </c>
      <c r="J96" s="135" t="str">
        <f>IF(ISNUMBER(#REF!),#REF!, " ")</f>
        <v xml:space="preserve"> </v>
      </c>
      <c r="K96" s="135" t="str">
        <f>IF(ISNUMBER(#REF!),#REF!, " ")</f>
        <v xml:space="preserve"> </v>
      </c>
      <c r="L96" s="135" t="str">
        <f>IF(ISNUMBER(#REF!),#REF!, " ")</f>
        <v xml:space="preserve"> </v>
      </c>
      <c r="M96" s="135" t="str">
        <f>IF(ISNUMBER(#REF!),#REF!, " ")</f>
        <v xml:space="preserve"> </v>
      </c>
      <c r="N96" s="135" t="str">
        <f>IF(ISNUMBER(#REF!),#REF!, " ")</f>
        <v xml:space="preserve"> </v>
      </c>
    </row>
    <row r="97" spans="1:13" ht="25" customHeight="1" thickBot="1" x14ac:dyDescent="0.25">
      <c r="A97" s="189"/>
      <c r="B97" s="117" t="s">
        <v>85</v>
      </c>
      <c r="C97"/>
      <c r="D97" s="229" t="s">
        <v>101</v>
      </c>
      <c r="E97"/>
      <c r="F97"/>
      <c r="G97" s="181" t="s">
        <v>90</v>
      </c>
      <c r="H97" s="224"/>
      <c r="I97"/>
      <c r="J97"/>
    </row>
    <row r="98" spans="1:13" ht="25" customHeight="1" x14ac:dyDescent="0.2">
      <c r="A98"/>
      <c r="B98"/>
      <c r="C98"/>
      <c r="D98" s="230" t="s">
        <v>102</v>
      </c>
      <c r="E98" s="268" t="str">
        <f>IF($H$97&gt;0,CONCATENATE($H$97," cycles"),"___cycles")</f>
        <v>___cycles</v>
      </c>
      <c r="F98"/>
      <c r="G98"/>
      <c r="H98"/>
      <c r="I98"/>
      <c r="J98"/>
    </row>
    <row r="99" spans="1:13" ht="25" customHeight="1" x14ac:dyDescent="0.2">
      <c r="A99"/>
      <c r="B99"/>
      <c r="C99"/>
      <c r="D99" s="230" t="s">
        <v>103</v>
      </c>
      <c r="E99" s="269"/>
      <c r="F99"/>
      <c r="G99"/>
      <c r="H99"/>
      <c r="I99"/>
      <c r="J99"/>
    </row>
    <row r="100" spans="1:13" ht="25" customHeight="1" x14ac:dyDescent="0.2">
      <c r="A100"/>
      <c r="B100"/>
      <c r="C100"/>
      <c r="D100" s="230" t="s">
        <v>104</v>
      </c>
      <c r="E100" s="270"/>
      <c r="F100"/>
      <c r="G100"/>
      <c r="H100"/>
      <c r="I100"/>
      <c r="J100"/>
    </row>
    <row r="101" spans="1:13" ht="25" customHeight="1" x14ac:dyDescent="0.2">
      <c r="A101"/>
      <c r="B101"/>
      <c r="C101"/>
      <c r="D101" s="229" t="s">
        <v>89</v>
      </c>
      <c r="E101"/>
      <c r="F101"/>
      <c r="G101"/>
      <c r="H101"/>
      <c r="I101"/>
      <c r="J101"/>
    </row>
    <row r="102" spans="1:13" ht="25" customHeight="1" thickBot="1" x14ac:dyDescent="0.25">
      <c r="A102"/>
      <c r="B102"/>
      <c r="C102"/>
      <c r="D102" s="229" t="s">
        <v>310</v>
      </c>
      <c r="E102"/>
      <c r="F102"/>
      <c r="G102"/>
      <c r="H102"/>
      <c r="I102"/>
      <c r="J102"/>
    </row>
    <row r="103" spans="1:13" ht="25" customHeight="1" thickBot="1" x14ac:dyDescent="0.25">
      <c r="A103" s="189"/>
      <c r="B103" s="275" t="s">
        <v>324</v>
      </c>
      <c r="C103" s="274"/>
      <c r="D103" s="274"/>
      <c r="E103" s="274"/>
      <c r="F103" s="274"/>
      <c r="G103" s="274"/>
      <c r="H103" s="274"/>
      <c r="I103" s="274"/>
      <c r="J103"/>
      <c r="K103" s="130" t="s">
        <v>315</v>
      </c>
    </row>
    <row r="104" spans="1:13" ht="12" customHeight="1" thickBot="1" x14ac:dyDescent="0.25">
      <c r="A104"/>
      <c r="B104" s="274"/>
      <c r="C104" s="274"/>
      <c r="D104" s="274"/>
      <c r="E104" s="274"/>
      <c r="F104" s="274"/>
      <c r="G104" s="274"/>
      <c r="H104" s="274"/>
      <c r="I104" s="274"/>
      <c r="J104"/>
      <c r="K104" s="130"/>
    </row>
    <row r="105" spans="1:13" ht="25" customHeight="1" thickBot="1" x14ac:dyDescent="0.25">
      <c r="A105" s="189"/>
      <c r="B105" s="117" t="s">
        <v>325</v>
      </c>
      <c r="C105"/>
      <c r="D105"/>
      <c r="E105"/>
      <c r="F105"/>
      <c r="G105"/>
      <c r="H105"/>
      <c r="I105"/>
      <c r="J105"/>
    </row>
    <row r="106" spans="1:13" ht="26.25" customHeight="1" thickBot="1" x14ac:dyDescent="0.25">
      <c r="A106" s="227"/>
      <c r="B106" s="276" t="s">
        <v>326</v>
      </c>
      <c r="C106" s="277"/>
      <c r="D106" s="277"/>
      <c r="E106" s="277"/>
      <c r="F106" s="277"/>
      <c r="G106" s="277"/>
      <c r="H106" s="277"/>
      <c r="I106" s="277"/>
      <c r="J106" s="277"/>
      <c r="K106" s="277"/>
      <c r="L106" s="277"/>
      <c r="M106" s="278"/>
    </row>
    <row r="107" spans="1:13" ht="26.25" customHeight="1" thickBot="1" x14ac:dyDescent="0.25">
      <c r="A107" s="214"/>
      <c r="B107" s="117" t="s">
        <v>327</v>
      </c>
      <c r="C107" s="190"/>
      <c r="E107" s="231"/>
    </row>
    <row r="108" spans="1:13" ht="26.25" customHeight="1" thickBot="1" x14ac:dyDescent="0.25">
      <c r="A108" s="214"/>
      <c r="B108" s="190" t="s">
        <v>328</v>
      </c>
      <c r="C108"/>
      <c r="D108"/>
      <c r="E108"/>
    </row>
    <row r="109" spans="1:13" ht="26.25" customHeight="1" x14ac:dyDescent="0.2">
      <c r="A109" s="218"/>
      <c r="C109" s="117" t="s">
        <v>112</v>
      </c>
      <c r="D109" s="117"/>
      <c r="E109" s="117"/>
      <c r="F109" s="117" t="s">
        <v>329</v>
      </c>
      <c r="G109" s="190"/>
    </row>
    <row r="110" spans="1:13" ht="25.5" customHeight="1" x14ac:dyDescent="0.2">
      <c r="A110" s="218"/>
      <c r="C110" s="265" t="s">
        <v>113</v>
      </c>
      <c r="D110" s="265"/>
      <c r="E110" s="265"/>
      <c r="F110" s="265"/>
      <c r="G110" s="265"/>
      <c r="H110" s="265"/>
      <c r="I110" s="265"/>
      <c r="J110" s="265"/>
      <c r="K110" s="266" t="s">
        <v>114</v>
      </c>
      <c r="L110" s="266"/>
    </row>
    <row r="111" spans="1:13" ht="26.25" customHeight="1" x14ac:dyDescent="0.2">
      <c r="A111" s="218"/>
      <c r="C111" s="265" t="s">
        <v>330</v>
      </c>
      <c r="D111" s="265"/>
      <c r="E111" s="265"/>
      <c r="F111" s="265"/>
      <c r="G111" s="265"/>
      <c r="H111" s="265"/>
      <c r="I111" s="265"/>
      <c r="J111" s="265"/>
      <c r="K111" s="266" t="s">
        <v>331</v>
      </c>
      <c r="L111" s="266"/>
    </row>
    <row r="112" spans="1:13" ht="26.25" customHeight="1" x14ac:dyDescent="0.2">
      <c r="A112" s="218"/>
      <c r="C112" s="265" t="s">
        <v>332</v>
      </c>
      <c r="D112" s="265"/>
      <c r="E112" s="265"/>
      <c r="F112" s="265"/>
      <c r="G112" s="265"/>
      <c r="H112" s="265"/>
      <c r="I112" s="265"/>
      <c r="J112" s="265"/>
      <c r="K112" s="266" t="s">
        <v>333</v>
      </c>
      <c r="L112" s="266"/>
    </row>
    <row r="113" spans="1:12" ht="31.5" customHeight="1" x14ac:dyDescent="0.2">
      <c r="A113" s="218"/>
      <c r="C113" s="265" t="s">
        <v>334</v>
      </c>
      <c r="D113" s="265"/>
      <c r="E113" s="265"/>
      <c r="F113" s="265"/>
      <c r="G113" s="265"/>
      <c r="H113" s="265"/>
      <c r="I113" s="265"/>
      <c r="J113" s="265"/>
      <c r="K113" s="266" t="s">
        <v>335</v>
      </c>
      <c r="L113" s="266"/>
    </row>
    <row r="116" spans="1:12" ht="26.25" customHeight="1" x14ac:dyDescent="0.2">
      <c r="C116" s="267" t="s">
        <v>115</v>
      </c>
      <c r="D116" s="267"/>
      <c r="E116" s="267"/>
      <c r="F116" s="257" t="s">
        <v>336</v>
      </c>
      <c r="G116" s="258"/>
      <c r="H116" s="258"/>
      <c r="I116" s="259"/>
    </row>
    <row r="117" spans="1:12" ht="26.25" customHeight="1" x14ac:dyDescent="0.2">
      <c r="C117" s="264" t="s">
        <v>116</v>
      </c>
      <c r="D117" s="264"/>
      <c r="E117" s="264"/>
      <c r="F117" s="257" t="s">
        <v>117</v>
      </c>
      <c r="G117" s="258"/>
      <c r="H117" s="258"/>
      <c r="I117" s="259"/>
    </row>
    <row r="118" spans="1:12" ht="26.25" customHeight="1" x14ac:dyDescent="0.2">
      <c r="C118" s="264" t="s">
        <v>118</v>
      </c>
      <c r="D118" s="264"/>
      <c r="E118" s="264"/>
      <c r="F118" s="257" t="s">
        <v>119</v>
      </c>
      <c r="G118" s="258"/>
      <c r="H118" s="258"/>
      <c r="I118" s="259"/>
    </row>
    <row r="119" spans="1:12" ht="30.5" customHeight="1" x14ac:dyDescent="0.2">
      <c r="C119" s="257" t="s">
        <v>120</v>
      </c>
      <c r="D119" s="258"/>
      <c r="E119" s="259"/>
      <c r="F119" s="257" t="s">
        <v>265</v>
      </c>
      <c r="G119" s="258"/>
      <c r="H119" s="258"/>
      <c r="I119" s="259"/>
    </row>
    <row r="120" spans="1:12" ht="26.25" customHeight="1" x14ac:dyDescent="0.2">
      <c r="C120" s="257" t="s">
        <v>121</v>
      </c>
      <c r="D120" s="258"/>
      <c r="E120" s="259"/>
      <c r="F120" s="257" t="s">
        <v>122</v>
      </c>
      <c r="G120" s="258"/>
      <c r="H120" s="258"/>
      <c r="I120" s="259"/>
    </row>
    <row r="121" spans="1:12" ht="26.25" customHeight="1" x14ac:dyDescent="0.2">
      <c r="C121" s="257" t="s">
        <v>123</v>
      </c>
      <c r="D121" s="258"/>
      <c r="E121" s="259"/>
      <c r="F121" s="257" t="s">
        <v>337</v>
      </c>
      <c r="G121" s="258"/>
      <c r="H121" s="258"/>
      <c r="I121" s="259"/>
    </row>
    <row r="122" spans="1:12" ht="26.25" customHeight="1" x14ac:dyDescent="0.2">
      <c r="C122" s="257" t="s">
        <v>124</v>
      </c>
      <c r="D122" s="258"/>
      <c r="E122" s="259"/>
      <c r="F122" s="260">
        <v>45552</v>
      </c>
      <c r="G122" s="258"/>
      <c r="H122" s="258"/>
      <c r="I122" s="259"/>
    </row>
    <row r="123" spans="1:12" ht="26.25" customHeight="1" x14ac:dyDescent="0.2">
      <c r="C123" s="257" t="s">
        <v>125</v>
      </c>
      <c r="D123" s="258"/>
      <c r="E123" s="259"/>
      <c r="F123" s="261">
        <v>20240726</v>
      </c>
      <c r="G123" s="262"/>
      <c r="H123" s="262"/>
      <c r="I123" s="263"/>
    </row>
  </sheetData>
  <mergeCells count="74">
    <mergeCell ref="A4:D4"/>
    <mergeCell ref="E4:G4"/>
    <mergeCell ref="J4:K4"/>
    <mergeCell ref="C1:J1"/>
    <mergeCell ref="A2:D2"/>
    <mergeCell ref="E2:G2"/>
    <mergeCell ref="A3:D3"/>
    <mergeCell ref="E3:G3"/>
    <mergeCell ref="A5:D5"/>
    <mergeCell ref="E5:G5"/>
    <mergeCell ref="A6:D6"/>
    <mergeCell ref="E6:G6"/>
    <mergeCell ref="A7:D7"/>
    <mergeCell ref="E7:G7"/>
    <mergeCell ref="A8:D8"/>
    <mergeCell ref="E8:G8"/>
    <mergeCell ref="A9:D9"/>
    <mergeCell ref="E9:G9"/>
    <mergeCell ref="A10:D10"/>
    <mergeCell ref="E10:G10"/>
    <mergeCell ref="G31:H31"/>
    <mergeCell ref="A11:D11"/>
    <mergeCell ref="B12:M12"/>
    <mergeCell ref="G23:H23"/>
    <mergeCell ref="J23:L23"/>
    <mergeCell ref="G24:H24"/>
    <mergeCell ref="G25:H25"/>
    <mergeCell ref="G26:H26"/>
    <mergeCell ref="G27:H27"/>
    <mergeCell ref="G28:H28"/>
    <mergeCell ref="G29:H29"/>
    <mergeCell ref="G30:H30"/>
    <mergeCell ref="B38:M38"/>
    <mergeCell ref="B41:F41"/>
    <mergeCell ref="G42:I42"/>
    <mergeCell ref="C43:E44"/>
    <mergeCell ref="G43:I43"/>
    <mergeCell ref="G44:I44"/>
    <mergeCell ref="B106:M106"/>
    <mergeCell ref="G45:I45"/>
    <mergeCell ref="C48:D48"/>
    <mergeCell ref="C49:D49"/>
    <mergeCell ref="C50:D50"/>
    <mergeCell ref="G54:I54"/>
    <mergeCell ref="G55:I55"/>
    <mergeCell ref="E58:E60"/>
    <mergeCell ref="B63:M63"/>
    <mergeCell ref="B74:I75"/>
    <mergeCell ref="E98:E100"/>
    <mergeCell ref="B103:I104"/>
    <mergeCell ref="C110:J110"/>
    <mergeCell ref="K110:L110"/>
    <mergeCell ref="C111:J111"/>
    <mergeCell ref="K111:L111"/>
    <mergeCell ref="C112:J112"/>
    <mergeCell ref="K112:L112"/>
    <mergeCell ref="C113:J113"/>
    <mergeCell ref="K113:L113"/>
    <mergeCell ref="C116:E116"/>
    <mergeCell ref="F116:I116"/>
    <mergeCell ref="C117:E117"/>
    <mergeCell ref="F117:I117"/>
    <mergeCell ref="C118:E118"/>
    <mergeCell ref="F118:I118"/>
    <mergeCell ref="C119:E119"/>
    <mergeCell ref="F119:I119"/>
    <mergeCell ref="C120:E120"/>
    <mergeCell ref="F120:I120"/>
    <mergeCell ref="C121:E121"/>
    <mergeCell ref="F121:I121"/>
    <mergeCell ref="C122:E122"/>
    <mergeCell ref="F122:I122"/>
    <mergeCell ref="C123:E123"/>
    <mergeCell ref="F123:I123"/>
  </mergeCells>
  <conditionalFormatting sqref="D16:D19">
    <cfRule type="iconSet" priority="1">
      <iconSet>
        <cfvo type="percent" val="0"/>
        <cfvo type="percent" val="33"/>
        <cfvo type="percent" val="67"/>
      </iconSet>
    </cfRule>
  </conditionalFormatting>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0</xdr:col>
                    <xdr:colOff>38100</xdr:colOff>
                    <xdr:row>39</xdr:row>
                    <xdr:rowOff>50800</xdr:rowOff>
                  </from>
                  <to>
                    <xdr:col>1</xdr:col>
                    <xdr:colOff>76200</xdr:colOff>
                    <xdr:row>39</xdr:row>
                    <xdr:rowOff>279400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0</xdr:col>
                    <xdr:colOff>38100</xdr:colOff>
                    <xdr:row>38</xdr:row>
                    <xdr:rowOff>50800</xdr:rowOff>
                  </from>
                  <to>
                    <xdr:col>1</xdr:col>
                    <xdr:colOff>76200</xdr:colOff>
                    <xdr:row>38</xdr:row>
                    <xdr:rowOff>279400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0</xdr:col>
                    <xdr:colOff>38100</xdr:colOff>
                    <xdr:row>34</xdr:row>
                    <xdr:rowOff>50800</xdr:rowOff>
                  </from>
                  <to>
                    <xdr:col>1</xdr:col>
                    <xdr:colOff>76200</xdr:colOff>
                    <xdr:row>34</xdr:row>
                    <xdr:rowOff>279400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0</xdr:col>
                    <xdr:colOff>38100</xdr:colOff>
                    <xdr:row>32</xdr:row>
                    <xdr:rowOff>50800</xdr:rowOff>
                  </from>
                  <to>
                    <xdr:col>1</xdr:col>
                    <xdr:colOff>76200</xdr:colOff>
                    <xdr:row>32</xdr:row>
                    <xdr:rowOff>279400</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0</xdr:col>
                    <xdr:colOff>38100</xdr:colOff>
                    <xdr:row>31</xdr:row>
                    <xdr:rowOff>50800</xdr:rowOff>
                  </from>
                  <to>
                    <xdr:col>1</xdr:col>
                    <xdr:colOff>76200</xdr:colOff>
                    <xdr:row>31</xdr:row>
                    <xdr:rowOff>279400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0</xdr:col>
                    <xdr:colOff>38100</xdr:colOff>
                    <xdr:row>21</xdr:row>
                    <xdr:rowOff>50800</xdr:rowOff>
                  </from>
                  <to>
                    <xdr:col>1</xdr:col>
                    <xdr:colOff>76200</xdr:colOff>
                    <xdr:row>21</xdr:row>
                    <xdr:rowOff>279400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0</xdr:col>
                    <xdr:colOff>38100</xdr:colOff>
                    <xdr:row>20</xdr:row>
                    <xdr:rowOff>50800</xdr:rowOff>
                  </from>
                  <to>
                    <xdr:col>1</xdr:col>
                    <xdr:colOff>76200</xdr:colOff>
                    <xdr:row>20</xdr:row>
                    <xdr:rowOff>279400</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0</xdr:col>
                    <xdr:colOff>38100</xdr:colOff>
                    <xdr:row>15</xdr:row>
                    <xdr:rowOff>50800</xdr:rowOff>
                  </from>
                  <to>
                    <xdr:col>1</xdr:col>
                    <xdr:colOff>76200</xdr:colOff>
                    <xdr:row>15</xdr:row>
                    <xdr:rowOff>279400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0</xdr:col>
                    <xdr:colOff>38100</xdr:colOff>
                    <xdr:row>13</xdr:row>
                    <xdr:rowOff>50800</xdr:rowOff>
                  </from>
                  <to>
                    <xdr:col>1</xdr:col>
                    <xdr:colOff>76200</xdr:colOff>
                    <xdr:row>13</xdr:row>
                    <xdr:rowOff>279400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0</xdr:col>
                    <xdr:colOff>38100</xdr:colOff>
                    <xdr:row>12</xdr:row>
                    <xdr:rowOff>50800</xdr:rowOff>
                  </from>
                  <to>
                    <xdr:col>1</xdr:col>
                    <xdr:colOff>76200</xdr:colOff>
                    <xdr:row>12</xdr:row>
                    <xdr:rowOff>279400</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0</xdr:col>
                    <xdr:colOff>38100</xdr:colOff>
                    <xdr:row>35</xdr:row>
                    <xdr:rowOff>50800</xdr:rowOff>
                  </from>
                  <to>
                    <xdr:col>1</xdr:col>
                    <xdr:colOff>76200</xdr:colOff>
                    <xdr:row>35</xdr:row>
                    <xdr:rowOff>279400</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0</xdr:col>
                    <xdr:colOff>38100</xdr:colOff>
                    <xdr:row>40</xdr:row>
                    <xdr:rowOff>50800</xdr:rowOff>
                  </from>
                  <to>
                    <xdr:col>1</xdr:col>
                    <xdr:colOff>76200</xdr:colOff>
                    <xdr:row>40</xdr:row>
                    <xdr:rowOff>279400</xdr:rowOff>
                  </to>
                </anchor>
              </controlPr>
            </control>
          </mc:Choice>
        </mc:AlternateContent>
        <mc:AlternateContent xmlns:mc="http://schemas.openxmlformats.org/markup-compatibility/2006">
          <mc:Choice Requires="x14">
            <control shapeId="6157" r:id="rId16" name="Check Box 13">
              <controlPr defaultSize="0" autoFill="0" autoLine="0" autoPict="0">
                <anchor moveWithCells="1">
                  <from>
                    <xdr:col>0</xdr:col>
                    <xdr:colOff>38100</xdr:colOff>
                    <xdr:row>46</xdr:row>
                    <xdr:rowOff>50800</xdr:rowOff>
                  </from>
                  <to>
                    <xdr:col>1</xdr:col>
                    <xdr:colOff>76200</xdr:colOff>
                    <xdr:row>46</xdr:row>
                    <xdr:rowOff>279400</xdr:rowOff>
                  </to>
                </anchor>
              </controlPr>
            </control>
          </mc:Choice>
        </mc:AlternateContent>
        <mc:AlternateContent xmlns:mc="http://schemas.openxmlformats.org/markup-compatibility/2006">
          <mc:Choice Requires="x14">
            <control shapeId="6158" r:id="rId17" name="Check Box 14">
              <controlPr defaultSize="0" autoFill="0" autoLine="0" autoPict="0">
                <anchor moveWithCells="1">
                  <from>
                    <xdr:col>0</xdr:col>
                    <xdr:colOff>38100</xdr:colOff>
                    <xdr:row>51</xdr:row>
                    <xdr:rowOff>50800</xdr:rowOff>
                  </from>
                  <to>
                    <xdr:col>1</xdr:col>
                    <xdr:colOff>76200</xdr:colOff>
                    <xdr:row>51</xdr:row>
                    <xdr:rowOff>279400</xdr:rowOff>
                  </to>
                </anchor>
              </controlPr>
            </control>
          </mc:Choice>
        </mc:AlternateContent>
        <mc:AlternateContent xmlns:mc="http://schemas.openxmlformats.org/markup-compatibility/2006">
          <mc:Choice Requires="x14">
            <control shapeId="6159" r:id="rId18" name="Check Box 15">
              <controlPr defaultSize="0" autoFill="0" autoLine="0" autoPict="0">
                <anchor moveWithCells="1">
                  <from>
                    <xdr:col>0</xdr:col>
                    <xdr:colOff>38100</xdr:colOff>
                    <xdr:row>52</xdr:row>
                    <xdr:rowOff>50800</xdr:rowOff>
                  </from>
                  <to>
                    <xdr:col>1</xdr:col>
                    <xdr:colOff>76200</xdr:colOff>
                    <xdr:row>52</xdr:row>
                    <xdr:rowOff>279400</xdr:rowOff>
                  </to>
                </anchor>
              </controlPr>
            </control>
          </mc:Choice>
        </mc:AlternateContent>
        <mc:AlternateContent xmlns:mc="http://schemas.openxmlformats.org/markup-compatibility/2006">
          <mc:Choice Requires="x14">
            <control shapeId="6160" r:id="rId19" name="Check Box 16">
              <controlPr defaultSize="0" autoFill="0" autoLine="0" autoPict="0">
                <anchor moveWithCells="1">
                  <from>
                    <xdr:col>0</xdr:col>
                    <xdr:colOff>38100</xdr:colOff>
                    <xdr:row>56</xdr:row>
                    <xdr:rowOff>50800</xdr:rowOff>
                  </from>
                  <to>
                    <xdr:col>1</xdr:col>
                    <xdr:colOff>76200</xdr:colOff>
                    <xdr:row>57</xdr:row>
                    <xdr:rowOff>38100</xdr:rowOff>
                  </to>
                </anchor>
              </controlPr>
            </control>
          </mc:Choice>
        </mc:AlternateContent>
        <mc:AlternateContent xmlns:mc="http://schemas.openxmlformats.org/markup-compatibility/2006">
          <mc:Choice Requires="x14">
            <control shapeId="6161" r:id="rId20" name="Check Box 17">
              <controlPr defaultSize="0" autoFill="0" autoLine="0" autoPict="0">
                <anchor moveWithCells="1">
                  <from>
                    <xdr:col>0</xdr:col>
                    <xdr:colOff>38100</xdr:colOff>
                    <xdr:row>61</xdr:row>
                    <xdr:rowOff>50800</xdr:rowOff>
                  </from>
                  <to>
                    <xdr:col>1</xdr:col>
                    <xdr:colOff>76200</xdr:colOff>
                    <xdr:row>61</xdr:row>
                    <xdr:rowOff>279400</xdr:rowOff>
                  </to>
                </anchor>
              </controlPr>
            </control>
          </mc:Choice>
        </mc:AlternateContent>
        <mc:AlternateContent xmlns:mc="http://schemas.openxmlformats.org/markup-compatibility/2006">
          <mc:Choice Requires="x14">
            <control shapeId="6162" r:id="rId21" name="Check Box 18">
              <controlPr defaultSize="0" autoFill="0" autoLine="0" autoPict="0">
                <anchor moveWithCells="1">
                  <from>
                    <xdr:col>0</xdr:col>
                    <xdr:colOff>38100</xdr:colOff>
                    <xdr:row>63</xdr:row>
                    <xdr:rowOff>50800</xdr:rowOff>
                  </from>
                  <to>
                    <xdr:col>1</xdr:col>
                    <xdr:colOff>76200</xdr:colOff>
                    <xdr:row>63</xdr:row>
                    <xdr:rowOff>279400</xdr:rowOff>
                  </to>
                </anchor>
              </controlPr>
            </control>
          </mc:Choice>
        </mc:AlternateContent>
        <mc:AlternateContent xmlns:mc="http://schemas.openxmlformats.org/markup-compatibility/2006">
          <mc:Choice Requires="x14">
            <control shapeId="6163" r:id="rId22" name="Check Box 19">
              <controlPr defaultSize="0" autoFill="0" autoLine="0" autoPict="0">
                <anchor moveWithCells="1">
                  <from>
                    <xdr:col>0</xdr:col>
                    <xdr:colOff>38100</xdr:colOff>
                    <xdr:row>64</xdr:row>
                    <xdr:rowOff>50800</xdr:rowOff>
                  </from>
                  <to>
                    <xdr:col>1</xdr:col>
                    <xdr:colOff>76200</xdr:colOff>
                    <xdr:row>64</xdr:row>
                    <xdr:rowOff>279400</xdr:rowOff>
                  </to>
                </anchor>
              </controlPr>
            </control>
          </mc:Choice>
        </mc:AlternateContent>
        <mc:AlternateContent xmlns:mc="http://schemas.openxmlformats.org/markup-compatibility/2006">
          <mc:Choice Requires="x14">
            <control shapeId="6164" r:id="rId23" name="Check Box 20">
              <controlPr defaultSize="0" autoFill="0" autoLine="0" autoPict="0">
                <anchor moveWithCells="1">
                  <from>
                    <xdr:col>0</xdr:col>
                    <xdr:colOff>38100</xdr:colOff>
                    <xdr:row>66</xdr:row>
                    <xdr:rowOff>50800</xdr:rowOff>
                  </from>
                  <to>
                    <xdr:col>1</xdr:col>
                    <xdr:colOff>76200</xdr:colOff>
                    <xdr:row>66</xdr:row>
                    <xdr:rowOff>279400</xdr:rowOff>
                  </to>
                </anchor>
              </controlPr>
            </control>
          </mc:Choice>
        </mc:AlternateContent>
        <mc:AlternateContent xmlns:mc="http://schemas.openxmlformats.org/markup-compatibility/2006">
          <mc:Choice Requires="x14">
            <control shapeId="6165" r:id="rId24" name="Check Box 21">
              <controlPr defaultSize="0" autoFill="0" autoLine="0" autoPict="0">
                <anchor moveWithCells="1">
                  <from>
                    <xdr:col>0</xdr:col>
                    <xdr:colOff>38100</xdr:colOff>
                    <xdr:row>69</xdr:row>
                    <xdr:rowOff>50800</xdr:rowOff>
                  </from>
                  <to>
                    <xdr:col>1</xdr:col>
                    <xdr:colOff>76200</xdr:colOff>
                    <xdr:row>70</xdr:row>
                    <xdr:rowOff>12700</xdr:rowOff>
                  </to>
                </anchor>
              </controlPr>
            </control>
          </mc:Choice>
        </mc:AlternateContent>
        <mc:AlternateContent xmlns:mc="http://schemas.openxmlformats.org/markup-compatibility/2006">
          <mc:Choice Requires="x14">
            <control shapeId="6166" r:id="rId25" name="Check Box 22">
              <controlPr defaultSize="0" autoFill="0" autoLine="0" autoPict="0">
                <anchor moveWithCells="1">
                  <from>
                    <xdr:col>0</xdr:col>
                    <xdr:colOff>38100</xdr:colOff>
                    <xdr:row>73</xdr:row>
                    <xdr:rowOff>50800</xdr:rowOff>
                  </from>
                  <to>
                    <xdr:col>1</xdr:col>
                    <xdr:colOff>76200</xdr:colOff>
                    <xdr:row>73</xdr:row>
                    <xdr:rowOff>279400</xdr:rowOff>
                  </to>
                </anchor>
              </controlPr>
            </control>
          </mc:Choice>
        </mc:AlternateContent>
        <mc:AlternateContent xmlns:mc="http://schemas.openxmlformats.org/markup-compatibility/2006">
          <mc:Choice Requires="x14">
            <control shapeId="6167" r:id="rId26" name="Check Box 23">
              <controlPr defaultSize="0" autoFill="0" autoLine="0" autoPict="0">
                <anchor moveWithCells="1">
                  <from>
                    <xdr:col>0</xdr:col>
                    <xdr:colOff>38100</xdr:colOff>
                    <xdr:row>75</xdr:row>
                    <xdr:rowOff>50800</xdr:rowOff>
                  </from>
                  <to>
                    <xdr:col>1</xdr:col>
                    <xdr:colOff>76200</xdr:colOff>
                    <xdr:row>75</xdr:row>
                    <xdr:rowOff>279400</xdr:rowOff>
                  </to>
                </anchor>
              </controlPr>
            </control>
          </mc:Choice>
        </mc:AlternateContent>
        <mc:AlternateContent xmlns:mc="http://schemas.openxmlformats.org/markup-compatibility/2006">
          <mc:Choice Requires="x14">
            <control shapeId="6168" r:id="rId27" name="Check Box 24">
              <controlPr defaultSize="0" autoFill="0" autoLine="0" autoPict="0">
                <anchor moveWithCells="1">
                  <from>
                    <xdr:col>0</xdr:col>
                    <xdr:colOff>38100</xdr:colOff>
                    <xdr:row>77</xdr:row>
                    <xdr:rowOff>50800</xdr:rowOff>
                  </from>
                  <to>
                    <xdr:col>1</xdr:col>
                    <xdr:colOff>76200</xdr:colOff>
                    <xdr:row>77</xdr:row>
                    <xdr:rowOff>279400</xdr:rowOff>
                  </to>
                </anchor>
              </controlPr>
            </control>
          </mc:Choice>
        </mc:AlternateContent>
        <mc:AlternateContent xmlns:mc="http://schemas.openxmlformats.org/markup-compatibility/2006">
          <mc:Choice Requires="x14">
            <control shapeId="6169" r:id="rId28" name="Check Box 25">
              <controlPr defaultSize="0" autoFill="0" autoLine="0" autoPict="0">
                <anchor moveWithCells="1">
                  <from>
                    <xdr:col>0</xdr:col>
                    <xdr:colOff>38100</xdr:colOff>
                    <xdr:row>81</xdr:row>
                    <xdr:rowOff>50800</xdr:rowOff>
                  </from>
                  <to>
                    <xdr:col>1</xdr:col>
                    <xdr:colOff>76200</xdr:colOff>
                    <xdr:row>82</xdr:row>
                    <xdr:rowOff>25400</xdr:rowOff>
                  </to>
                </anchor>
              </controlPr>
            </control>
          </mc:Choice>
        </mc:AlternateContent>
        <mc:AlternateContent xmlns:mc="http://schemas.openxmlformats.org/markup-compatibility/2006">
          <mc:Choice Requires="x14">
            <control shapeId="6170" r:id="rId29" name="Check Box 26">
              <controlPr defaultSize="0" autoFill="0" autoLine="0" autoPict="0">
                <anchor moveWithCells="1">
                  <from>
                    <xdr:col>0</xdr:col>
                    <xdr:colOff>38100</xdr:colOff>
                    <xdr:row>83</xdr:row>
                    <xdr:rowOff>50800</xdr:rowOff>
                  </from>
                  <to>
                    <xdr:col>1</xdr:col>
                    <xdr:colOff>76200</xdr:colOff>
                    <xdr:row>83</xdr:row>
                    <xdr:rowOff>279400</xdr:rowOff>
                  </to>
                </anchor>
              </controlPr>
            </control>
          </mc:Choice>
        </mc:AlternateContent>
        <mc:AlternateContent xmlns:mc="http://schemas.openxmlformats.org/markup-compatibility/2006">
          <mc:Choice Requires="x14">
            <control shapeId="6171" r:id="rId30" name="Check Box 27">
              <controlPr defaultSize="0" autoFill="0" autoLine="0" autoPict="0">
                <anchor moveWithCells="1">
                  <from>
                    <xdr:col>0</xdr:col>
                    <xdr:colOff>38100</xdr:colOff>
                    <xdr:row>85</xdr:row>
                    <xdr:rowOff>50800</xdr:rowOff>
                  </from>
                  <to>
                    <xdr:col>1</xdr:col>
                    <xdr:colOff>76200</xdr:colOff>
                    <xdr:row>85</xdr:row>
                    <xdr:rowOff>279400</xdr:rowOff>
                  </to>
                </anchor>
              </controlPr>
            </control>
          </mc:Choice>
        </mc:AlternateContent>
        <mc:AlternateContent xmlns:mc="http://schemas.openxmlformats.org/markup-compatibility/2006">
          <mc:Choice Requires="x14">
            <control shapeId="6172" r:id="rId31" name="Check Box 28">
              <controlPr defaultSize="0" autoFill="0" autoLine="0" autoPict="0">
                <anchor moveWithCells="1">
                  <from>
                    <xdr:col>0</xdr:col>
                    <xdr:colOff>38100</xdr:colOff>
                    <xdr:row>84</xdr:row>
                    <xdr:rowOff>50800</xdr:rowOff>
                  </from>
                  <to>
                    <xdr:col>1</xdr:col>
                    <xdr:colOff>76200</xdr:colOff>
                    <xdr:row>84</xdr:row>
                    <xdr:rowOff>279400</xdr:rowOff>
                  </to>
                </anchor>
              </controlPr>
            </control>
          </mc:Choice>
        </mc:AlternateContent>
        <mc:AlternateContent xmlns:mc="http://schemas.openxmlformats.org/markup-compatibility/2006">
          <mc:Choice Requires="x14">
            <control shapeId="6173" r:id="rId32" name="Check Box 29">
              <controlPr defaultSize="0" autoFill="0" autoLine="0" autoPict="0">
                <anchor moveWithCells="1">
                  <from>
                    <xdr:col>0</xdr:col>
                    <xdr:colOff>38100</xdr:colOff>
                    <xdr:row>96</xdr:row>
                    <xdr:rowOff>50800</xdr:rowOff>
                  </from>
                  <to>
                    <xdr:col>1</xdr:col>
                    <xdr:colOff>76200</xdr:colOff>
                    <xdr:row>96</xdr:row>
                    <xdr:rowOff>279400</xdr:rowOff>
                  </to>
                </anchor>
              </controlPr>
            </control>
          </mc:Choice>
        </mc:AlternateContent>
        <mc:AlternateContent xmlns:mc="http://schemas.openxmlformats.org/markup-compatibility/2006">
          <mc:Choice Requires="x14">
            <control shapeId="6174" r:id="rId33" name="Check Box 30">
              <controlPr defaultSize="0" autoFill="0" autoLine="0" autoPict="0">
                <anchor moveWithCells="1">
                  <from>
                    <xdr:col>0</xdr:col>
                    <xdr:colOff>38100</xdr:colOff>
                    <xdr:row>102</xdr:row>
                    <xdr:rowOff>50800</xdr:rowOff>
                  </from>
                  <to>
                    <xdr:col>1</xdr:col>
                    <xdr:colOff>76200</xdr:colOff>
                    <xdr:row>102</xdr:row>
                    <xdr:rowOff>279400</xdr:rowOff>
                  </to>
                </anchor>
              </controlPr>
            </control>
          </mc:Choice>
        </mc:AlternateContent>
        <mc:AlternateContent xmlns:mc="http://schemas.openxmlformats.org/markup-compatibility/2006">
          <mc:Choice Requires="x14">
            <control shapeId="6175" r:id="rId34" name="Check Box 31">
              <controlPr defaultSize="0" autoFill="0" autoLine="0" autoPict="0">
                <anchor moveWithCells="1">
                  <from>
                    <xdr:col>0</xdr:col>
                    <xdr:colOff>38100</xdr:colOff>
                    <xdr:row>102</xdr:row>
                    <xdr:rowOff>50800</xdr:rowOff>
                  </from>
                  <to>
                    <xdr:col>1</xdr:col>
                    <xdr:colOff>76200</xdr:colOff>
                    <xdr:row>102</xdr:row>
                    <xdr:rowOff>279400</xdr:rowOff>
                  </to>
                </anchor>
              </controlPr>
            </control>
          </mc:Choice>
        </mc:AlternateContent>
        <mc:AlternateContent xmlns:mc="http://schemas.openxmlformats.org/markup-compatibility/2006">
          <mc:Choice Requires="x14">
            <control shapeId="6176" r:id="rId35" name="Check Box 32">
              <controlPr defaultSize="0" autoFill="0" autoLine="0" autoPict="0">
                <anchor moveWithCells="1">
                  <from>
                    <xdr:col>0</xdr:col>
                    <xdr:colOff>38100</xdr:colOff>
                    <xdr:row>104</xdr:row>
                    <xdr:rowOff>50800</xdr:rowOff>
                  </from>
                  <to>
                    <xdr:col>1</xdr:col>
                    <xdr:colOff>76200</xdr:colOff>
                    <xdr:row>104</xdr:row>
                    <xdr:rowOff>279400</xdr:rowOff>
                  </to>
                </anchor>
              </controlPr>
            </control>
          </mc:Choice>
        </mc:AlternateContent>
        <mc:AlternateContent xmlns:mc="http://schemas.openxmlformats.org/markup-compatibility/2006">
          <mc:Choice Requires="x14">
            <control shapeId="6177" r:id="rId36" name="Check Box 33">
              <controlPr defaultSize="0" autoFill="0" autoLine="0" autoPict="0">
                <anchor moveWithCells="1">
                  <from>
                    <xdr:col>0</xdr:col>
                    <xdr:colOff>38100</xdr:colOff>
                    <xdr:row>86</xdr:row>
                    <xdr:rowOff>50800</xdr:rowOff>
                  </from>
                  <to>
                    <xdr:col>1</xdr:col>
                    <xdr:colOff>76200</xdr:colOff>
                    <xdr:row>86</xdr:row>
                    <xdr:rowOff>304800</xdr:rowOff>
                  </to>
                </anchor>
              </controlPr>
            </control>
          </mc:Choice>
        </mc:AlternateContent>
        <mc:AlternateContent xmlns:mc="http://schemas.openxmlformats.org/markup-compatibility/2006">
          <mc:Choice Requires="x14">
            <control shapeId="6178" r:id="rId37" name="Check Box 34">
              <controlPr defaultSize="0" autoFill="0" autoLine="0" autoPict="0">
                <anchor moveWithCells="1">
                  <from>
                    <xdr:col>0</xdr:col>
                    <xdr:colOff>38100</xdr:colOff>
                    <xdr:row>33</xdr:row>
                    <xdr:rowOff>50800</xdr:rowOff>
                  </from>
                  <to>
                    <xdr:col>1</xdr:col>
                    <xdr:colOff>76200</xdr:colOff>
                    <xdr:row>33</xdr:row>
                    <xdr:rowOff>279400</xdr:rowOff>
                  </to>
                </anchor>
              </controlPr>
            </control>
          </mc:Choice>
        </mc:AlternateContent>
        <mc:AlternateContent xmlns:mc="http://schemas.openxmlformats.org/markup-compatibility/2006">
          <mc:Choice Requires="x14">
            <control shapeId="6179" r:id="rId38" name="Check Box 35">
              <controlPr defaultSize="0" autoFill="0" autoLine="0" autoPict="0">
                <anchor moveWithCells="1">
                  <from>
                    <xdr:col>0</xdr:col>
                    <xdr:colOff>38100</xdr:colOff>
                    <xdr:row>106</xdr:row>
                    <xdr:rowOff>0</xdr:rowOff>
                  </from>
                  <to>
                    <xdr:col>1</xdr:col>
                    <xdr:colOff>76200</xdr:colOff>
                    <xdr:row>107</xdr:row>
                    <xdr:rowOff>50800</xdr:rowOff>
                  </to>
                </anchor>
              </controlPr>
            </control>
          </mc:Choice>
        </mc:AlternateContent>
        <mc:AlternateContent xmlns:mc="http://schemas.openxmlformats.org/markup-compatibility/2006">
          <mc:Choice Requires="x14">
            <control shapeId="6180" r:id="rId39" name="Check Box 36">
              <controlPr defaultSize="0" autoFill="0" autoLine="0" autoPict="0">
                <anchor moveWithCells="1">
                  <from>
                    <xdr:col>0</xdr:col>
                    <xdr:colOff>38100</xdr:colOff>
                    <xdr:row>106</xdr:row>
                    <xdr:rowOff>304800</xdr:rowOff>
                  </from>
                  <to>
                    <xdr:col>1</xdr:col>
                    <xdr:colOff>88900</xdr:colOff>
                    <xdr:row>108</xdr:row>
                    <xdr:rowOff>12700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A5341-8555-4B06-A88E-56A5E080506B}">
  <dimension ref="A1:AK148"/>
  <sheetViews>
    <sheetView topLeftCell="A7" zoomScale="80" zoomScaleNormal="80" workbookViewId="0">
      <selection activeCell="A23" sqref="A23:XFD32"/>
    </sheetView>
  </sheetViews>
  <sheetFormatPr baseColWidth="10" defaultColWidth="8.83203125" defaultRowHeight="26.25" customHeight="1" x14ac:dyDescent="0.2"/>
  <cols>
    <col min="1" max="1" width="4.5" style="180" customWidth="1"/>
    <col min="2" max="2" width="5.83203125" style="180" customWidth="1"/>
    <col min="3" max="3" width="5.33203125" style="180" customWidth="1"/>
    <col min="4" max="4" width="12.5" style="180" customWidth="1"/>
    <col min="5" max="5" width="11.83203125" style="180" customWidth="1"/>
    <col min="6" max="6" width="12.83203125" style="180" customWidth="1"/>
    <col min="7" max="7" width="5.6640625" style="180" customWidth="1"/>
    <col min="8" max="8" width="9.6640625" style="180" customWidth="1"/>
    <col min="9" max="9" width="12.5" style="180" customWidth="1"/>
    <col min="10" max="10" width="6.83203125" style="180" customWidth="1"/>
    <col min="11" max="11" width="11.1640625" style="180" customWidth="1"/>
    <col min="12" max="12" width="7.5" style="180" customWidth="1"/>
    <col min="13" max="13" width="5.83203125" style="180" customWidth="1"/>
    <col min="14" max="14" width="8.6640625" style="180" customWidth="1"/>
    <col min="15" max="15" width="8.83203125" style="180"/>
    <col min="16" max="16" width="8.1640625" style="180" customWidth="1"/>
    <col min="17" max="17" width="5.6640625" style="180" customWidth="1"/>
    <col min="18" max="18" width="5.83203125" style="180" customWidth="1"/>
    <col min="19" max="19" width="5.5" style="180" customWidth="1"/>
    <col min="20" max="20" width="6.5" style="180" customWidth="1"/>
    <col min="21" max="21" width="5.83203125" style="180" customWidth="1"/>
    <col min="22" max="22" width="5.5" style="180" customWidth="1"/>
    <col min="23" max="23" width="6.1640625" style="180" customWidth="1"/>
    <col min="24" max="25" width="5.83203125" style="180" customWidth="1"/>
    <col min="26" max="27" width="6.5" style="180" customWidth="1"/>
    <col min="28" max="28" width="6.1640625" style="180" customWidth="1"/>
    <col min="29" max="29" width="5.83203125" style="180" customWidth="1"/>
    <col min="30" max="31" width="8.83203125" style="180"/>
    <col min="32" max="32" width="9.5" style="180" customWidth="1"/>
    <col min="33" max="16384" width="8.83203125" style="180"/>
  </cols>
  <sheetData>
    <row r="1" spans="1:37" ht="26.25" customHeight="1" x14ac:dyDescent="0.2">
      <c r="B1" s="91"/>
      <c r="C1" s="313" t="s">
        <v>338</v>
      </c>
      <c r="D1" s="313"/>
      <c r="E1" s="313"/>
      <c r="F1" s="313"/>
      <c r="G1" s="313"/>
      <c r="H1" s="313"/>
      <c r="I1" s="313"/>
      <c r="J1" s="313"/>
      <c r="Q1" s="91"/>
    </row>
    <row r="2" spans="1:37" ht="26.25" customHeight="1" x14ac:dyDescent="0.2">
      <c r="A2" s="312" t="s">
        <v>61</v>
      </c>
      <c r="B2" s="312"/>
      <c r="C2" s="312"/>
      <c r="D2" s="312"/>
      <c r="E2" s="304"/>
      <c r="F2" s="304"/>
      <c r="G2" s="304"/>
      <c r="K2" s="185" t="s">
        <v>62</v>
      </c>
      <c r="L2" s="96" t="s">
        <v>267</v>
      </c>
    </row>
    <row r="3" spans="1:37" ht="26.25" customHeight="1" thickBot="1" x14ac:dyDescent="0.25">
      <c r="A3" s="314" t="s">
        <v>63</v>
      </c>
      <c r="B3" s="315"/>
      <c r="C3" s="315"/>
      <c r="D3" s="316"/>
      <c r="E3" s="347"/>
      <c r="F3" s="348"/>
      <c r="G3" s="349"/>
      <c r="J3" s="317" t="s">
        <v>64</v>
      </c>
      <c r="K3" s="318"/>
      <c r="L3" s="232"/>
      <c r="M3" s="266" t="s">
        <v>65</v>
      </c>
      <c r="N3" s="266"/>
      <c r="O3" s="345" t="s">
        <v>339</v>
      </c>
      <c r="P3" s="346"/>
    </row>
    <row r="4" spans="1:37" ht="26.25" customHeight="1" thickBot="1" x14ac:dyDescent="0.25">
      <c r="A4" s="312" t="s">
        <v>340</v>
      </c>
      <c r="B4" s="312"/>
      <c r="C4" s="312"/>
      <c r="D4" s="312"/>
      <c r="E4" s="347"/>
      <c r="F4" s="348"/>
      <c r="G4" s="349"/>
      <c r="J4" s="233"/>
      <c r="K4" s="234" t="s">
        <v>341</v>
      </c>
      <c r="L4" s="234" t="s">
        <v>342</v>
      </c>
      <c r="M4" s="291" t="s">
        <v>267</v>
      </c>
      <c r="N4" s="266"/>
      <c r="O4" s="345"/>
      <c r="P4" s="346"/>
    </row>
    <row r="5" spans="1:37" ht="24.75" customHeight="1" thickBot="1" x14ac:dyDescent="0.25">
      <c r="A5" s="312" t="s">
        <v>343</v>
      </c>
      <c r="B5" s="312"/>
      <c r="C5" s="312"/>
      <c r="D5" s="312"/>
      <c r="E5" s="304"/>
      <c r="F5" s="304"/>
      <c r="G5" s="304"/>
      <c r="J5" s="233"/>
      <c r="K5" s="234" t="s">
        <v>344</v>
      </c>
      <c r="L5" s="234" t="s">
        <v>345</v>
      </c>
      <c r="M5" s="291" t="s">
        <v>346</v>
      </c>
      <c r="N5" s="266"/>
    </row>
    <row r="6" spans="1:37" ht="23.5" customHeight="1" x14ac:dyDescent="0.2">
      <c r="A6" s="312" t="s">
        <v>270</v>
      </c>
      <c r="B6" s="312"/>
      <c r="C6" s="312"/>
      <c r="D6" s="312"/>
      <c r="E6" s="304"/>
      <c r="F6" s="304"/>
      <c r="G6" s="304"/>
      <c r="AK6" s="186"/>
    </row>
    <row r="7" spans="1:37" ht="33.75" customHeight="1" x14ac:dyDescent="0.2">
      <c r="A7" s="312" t="s">
        <v>347</v>
      </c>
      <c r="B7" s="312"/>
      <c r="C7" s="312"/>
      <c r="D7" s="312"/>
      <c r="E7" s="304"/>
      <c r="F7" s="304"/>
      <c r="G7" s="304"/>
      <c r="AK7" s="186"/>
    </row>
    <row r="8" spans="1:37" ht="28.5" customHeight="1" x14ac:dyDescent="0.2">
      <c r="A8" s="312" t="s">
        <v>348</v>
      </c>
      <c r="B8" s="312"/>
      <c r="C8" s="312"/>
      <c r="D8" s="312"/>
      <c r="E8" s="304"/>
      <c r="F8" s="304"/>
      <c r="G8" s="304"/>
      <c r="J8" s="274" t="s">
        <v>349</v>
      </c>
      <c r="K8" s="274"/>
      <c r="L8" s="274"/>
      <c r="M8" s="274"/>
      <c r="N8" s="274"/>
      <c r="O8"/>
      <c r="AK8" s="186"/>
    </row>
    <row r="9" spans="1:37" ht="33.75" customHeight="1" x14ac:dyDescent="0.2">
      <c r="A9" s="312" t="s">
        <v>66</v>
      </c>
      <c r="B9" s="312"/>
      <c r="C9" s="312"/>
      <c r="D9" s="312"/>
      <c r="E9" s="303"/>
      <c r="F9" s="303"/>
      <c r="G9" s="303"/>
      <c r="I9"/>
      <c r="J9" s="274"/>
      <c r="K9" s="274"/>
      <c r="L9" s="274"/>
      <c r="M9" s="274"/>
      <c r="N9" s="274"/>
      <c r="O9"/>
    </row>
    <row r="10" spans="1:37" ht="26.25" customHeight="1" x14ac:dyDescent="0.2">
      <c r="A10" s="312" t="s">
        <v>67</v>
      </c>
      <c r="B10" s="312"/>
      <c r="C10" s="312"/>
      <c r="D10" s="312"/>
      <c r="E10" s="304"/>
      <c r="F10" s="304"/>
      <c r="G10" s="304"/>
      <c r="I10"/>
      <c r="J10" s="274" t="s">
        <v>350</v>
      </c>
      <c r="K10" s="274"/>
      <c r="L10" s="274"/>
      <c r="M10" s="274"/>
      <c r="N10" s="274"/>
      <c r="O10"/>
      <c r="P10"/>
      <c r="Q10"/>
      <c r="R10"/>
    </row>
    <row r="11" spans="1:37" ht="34.5" customHeight="1" x14ac:dyDescent="0.2">
      <c r="A11" s="312" t="s">
        <v>68</v>
      </c>
      <c r="B11" s="312"/>
      <c r="C11" s="312"/>
      <c r="D11" s="312"/>
      <c r="E11" s="308"/>
      <c r="F11" s="309"/>
      <c r="G11" s="310"/>
      <c r="J11" s="274"/>
      <c r="K11" s="274"/>
      <c r="L11" s="274"/>
      <c r="M11" s="274"/>
      <c r="N11" s="274"/>
    </row>
    <row r="12" spans="1:37" ht="20.5" customHeight="1" thickBot="1" x14ac:dyDescent="0.25">
      <c r="A12" s="312" t="s">
        <v>208</v>
      </c>
      <c r="B12" s="312"/>
      <c r="C12" s="312"/>
      <c r="D12" s="312"/>
      <c r="E12" s="187">
        <v>4</v>
      </c>
      <c r="F12"/>
      <c r="G12"/>
      <c r="H12"/>
      <c r="I12"/>
    </row>
    <row r="13" spans="1:37" ht="26.25" customHeight="1" thickBot="1" x14ac:dyDescent="0.25">
      <c r="A13" s="188"/>
      <c r="B13" s="295" t="s">
        <v>69</v>
      </c>
      <c r="C13" s="296"/>
      <c r="D13" s="296"/>
      <c r="E13" s="296"/>
      <c r="F13" s="296"/>
      <c r="G13" s="296"/>
      <c r="H13" s="296"/>
      <c r="I13" s="296"/>
      <c r="J13" s="296"/>
      <c r="K13" s="296"/>
      <c r="L13" s="296"/>
      <c r="M13" s="297"/>
      <c r="O13" s="102"/>
    </row>
    <row r="14" spans="1:37" ht="26.25" customHeight="1" thickBot="1" x14ac:dyDescent="0.25">
      <c r="A14" s="189"/>
      <c r="B14" s="190" t="s">
        <v>70</v>
      </c>
      <c r="C14" s="190"/>
      <c r="D14" s="190"/>
      <c r="E14" s="190"/>
      <c r="O14" s="102"/>
    </row>
    <row r="15" spans="1:37" ht="26.25" customHeight="1" thickBot="1" x14ac:dyDescent="0.25">
      <c r="A15" s="189"/>
      <c r="B15" s="190" t="s">
        <v>71</v>
      </c>
      <c r="C15" s="190"/>
      <c r="D15" s="190"/>
      <c r="E15" s="190"/>
      <c r="O15" s="102"/>
    </row>
    <row r="16" spans="1:37" ht="33.75" customHeight="1" thickBot="1" x14ac:dyDescent="0.25">
      <c r="A16"/>
      <c r="B16" s="190"/>
      <c r="C16" s="190"/>
      <c r="E16" s="215" t="s">
        <v>72</v>
      </c>
      <c r="F16" s="235" t="str">
        <f>CONCATENATE(" Volume for ",$E$12," samples")</f>
        <v xml:space="preserve"> Volume for 4 samples</v>
      </c>
      <c r="O16" s="102"/>
    </row>
    <row r="17" spans="1:18" ht="26.25" customHeight="1" thickBot="1" x14ac:dyDescent="0.25">
      <c r="A17" s="189"/>
      <c r="B17" s="190" t="s">
        <v>73</v>
      </c>
      <c r="C17" s="236"/>
      <c r="D17" s="107" t="s">
        <v>273</v>
      </c>
      <c r="E17" s="194">
        <v>18.8</v>
      </c>
      <c r="F17" s="195">
        <f>E17*$E$12*1.1</f>
        <v>82.720000000000013</v>
      </c>
      <c r="G17" s="182" t="s">
        <v>74</v>
      </c>
      <c r="O17" s="102"/>
      <c r="Q17" s="190"/>
    </row>
    <row r="18" spans="1:18" ht="26.25" customHeight="1" x14ac:dyDescent="0.2">
      <c r="A18" s="188"/>
      <c r="B18" s="190"/>
      <c r="C18" s="236"/>
      <c r="D18" s="107" t="s">
        <v>274</v>
      </c>
      <c r="E18" s="198">
        <v>2.4</v>
      </c>
      <c r="F18" s="195">
        <f>E18*$E$12*1.1</f>
        <v>10.56</v>
      </c>
      <c r="G18" s="182" t="s">
        <v>74</v>
      </c>
      <c r="O18" s="102"/>
      <c r="Q18" s="190"/>
    </row>
    <row r="19" spans="1:18" ht="28.5" customHeight="1" x14ac:dyDescent="0.2">
      <c r="A19" s="188"/>
      <c r="B19" s="190"/>
      <c r="C19" s="236"/>
      <c r="D19" s="107" t="s">
        <v>75</v>
      </c>
      <c r="E19" s="198">
        <v>2</v>
      </c>
      <c r="F19" s="195">
        <f>E19*$E$12*1.1</f>
        <v>8.8000000000000007</v>
      </c>
      <c r="G19" s="182" t="s">
        <v>74</v>
      </c>
      <c r="O19" s="102"/>
      <c r="Q19" s="190"/>
    </row>
    <row r="20" spans="1:18" ht="23.25" customHeight="1" thickBot="1" x14ac:dyDescent="0.25">
      <c r="A20" s="188"/>
      <c r="B20" s="190"/>
      <c r="C20" s="200"/>
      <c r="D20" s="237" t="s">
        <v>275</v>
      </c>
      <c r="E20" s="202">
        <v>8.6999999999999993</v>
      </c>
      <c r="F20" s="202">
        <f>E20*$E$12*1.1</f>
        <v>38.28</v>
      </c>
      <c r="G20" s="203" t="s">
        <v>74</v>
      </c>
      <c r="O20" s="102"/>
    </row>
    <row r="21" spans="1:18" ht="16" customHeight="1" thickBot="1" x14ac:dyDescent="0.25">
      <c r="A21" s="188"/>
      <c r="B21" s="190"/>
      <c r="D21" s="204"/>
      <c r="E21" s="205">
        <f>SUM(E17:E20)</f>
        <v>31.9</v>
      </c>
      <c r="F21" s="205">
        <f>SUM(F17:F20)</f>
        <v>140.36000000000001</v>
      </c>
      <c r="G21" s="206" t="s">
        <v>74</v>
      </c>
      <c r="H21" s="180" t="s">
        <v>76</v>
      </c>
      <c r="O21" s="102"/>
    </row>
    <row r="22" spans="1:18" ht="26.25" customHeight="1" thickBot="1" x14ac:dyDescent="0.25">
      <c r="A22" s="189"/>
      <c r="B22" s="190" t="s">
        <v>351</v>
      </c>
      <c r="D22" s="115"/>
      <c r="E22" s="190"/>
      <c r="F22" s="116"/>
      <c r="O22" s="102"/>
    </row>
    <row r="23" spans="1:18" ht="26.25" customHeight="1" thickBot="1" x14ac:dyDescent="0.25">
      <c r="A23" s="189"/>
      <c r="B23" s="117" t="s">
        <v>352</v>
      </c>
      <c r="C23"/>
      <c r="D23"/>
      <c r="E23"/>
      <c r="F23"/>
      <c r="G23"/>
      <c r="H23"/>
      <c r="I23"/>
      <c r="J23"/>
      <c r="K23"/>
      <c r="L23"/>
      <c r="M23"/>
      <c r="N23"/>
    </row>
    <row r="24" spans="1:18" ht="26.25" customHeight="1" thickBot="1" x14ac:dyDescent="0.25">
      <c r="A24" s="188"/>
      <c r="C24" s="338" t="s">
        <v>278</v>
      </c>
      <c r="D24" s="339"/>
      <c r="E24" s="208" t="s">
        <v>279</v>
      </c>
      <c r="F24" s="202" t="s">
        <v>353</v>
      </c>
      <c r="G24" s="338" t="s">
        <v>354</v>
      </c>
      <c r="H24" s="339"/>
      <c r="J24"/>
      <c r="K24" s="340" t="s">
        <v>355</v>
      </c>
      <c r="L24" s="340"/>
      <c r="M24" s="340"/>
      <c r="O24"/>
      <c r="P24"/>
      <c r="Q24"/>
      <c r="R24"/>
    </row>
    <row r="25" spans="1:18" ht="15.5" customHeight="1" x14ac:dyDescent="0.2">
      <c r="A25" s="188"/>
      <c r="C25" s="341">
        <f>'10X_table'!B2</f>
        <v>0</v>
      </c>
      <c r="D25" s="342"/>
      <c r="E25" s="238"/>
      <c r="F25" s="238"/>
      <c r="G25" s="343"/>
      <c r="H25" s="344"/>
      <c r="J25"/>
      <c r="K25"/>
      <c r="O25"/>
      <c r="Q25"/>
      <c r="R25"/>
    </row>
    <row r="26" spans="1:18" ht="15.5" customHeight="1" x14ac:dyDescent="0.2">
      <c r="A26" s="188"/>
      <c r="C26" s="336">
        <f>'10X_table'!B3</f>
        <v>0</v>
      </c>
      <c r="D26" s="337"/>
      <c r="E26" s="239"/>
      <c r="F26" s="239"/>
      <c r="G26" s="319"/>
      <c r="H26" s="320"/>
      <c r="J26"/>
      <c r="K26"/>
      <c r="O26"/>
      <c r="P26"/>
      <c r="Q26"/>
      <c r="R26"/>
    </row>
    <row r="27" spans="1:18" ht="15.5" customHeight="1" x14ac:dyDescent="0.2">
      <c r="A27" s="188"/>
      <c r="C27" s="336">
        <f>'10X_table'!B4</f>
        <v>0</v>
      </c>
      <c r="D27" s="337"/>
      <c r="E27" s="239"/>
      <c r="F27" s="239"/>
      <c r="G27" s="319"/>
      <c r="H27" s="320"/>
      <c r="J27"/>
      <c r="K27"/>
      <c r="O27"/>
      <c r="P27"/>
      <c r="Q27"/>
      <c r="R27"/>
    </row>
    <row r="28" spans="1:18" ht="15.5" customHeight="1" x14ac:dyDescent="0.2">
      <c r="A28" s="188"/>
      <c r="C28" s="336">
        <f>'10X_table'!B5</f>
        <v>0</v>
      </c>
      <c r="D28" s="337"/>
      <c r="E28" s="239"/>
      <c r="F28" s="239"/>
      <c r="G28" s="319"/>
      <c r="H28" s="320"/>
      <c r="J28"/>
      <c r="K28"/>
      <c r="O28"/>
      <c r="P28"/>
      <c r="Q28"/>
      <c r="R28"/>
    </row>
    <row r="29" spans="1:18" ht="15.5" customHeight="1" x14ac:dyDescent="0.2">
      <c r="A29" s="188"/>
      <c r="C29" s="336">
        <f>'10X_table'!B6</f>
        <v>0</v>
      </c>
      <c r="D29" s="337"/>
      <c r="E29" s="239"/>
      <c r="F29" s="239"/>
      <c r="G29" s="319"/>
      <c r="H29" s="320"/>
      <c r="J29"/>
      <c r="K29"/>
      <c r="O29"/>
      <c r="P29"/>
      <c r="Q29"/>
      <c r="R29"/>
    </row>
    <row r="30" spans="1:18" ht="15.5" customHeight="1" x14ac:dyDescent="0.2">
      <c r="A30" s="188"/>
      <c r="C30" s="336">
        <f>'10X_table'!B7</f>
        <v>0</v>
      </c>
      <c r="D30" s="337"/>
      <c r="E30" s="239"/>
      <c r="F30" s="239"/>
      <c r="G30" s="319"/>
      <c r="H30" s="320"/>
      <c r="J30"/>
      <c r="K30"/>
      <c r="O30"/>
      <c r="P30"/>
      <c r="Q30"/>
      <c r="R30"/>
    </row>
    <row r="31" spans="1:18" ht="15.5" customHeight="1" x14ac:dyDescent="0.2">
      <c r="A31" s="188"/>
      <c r="C31" s="336">
        <f>'10X_table'!B8</f>
        <v>0</v>
      </c>
      <c r="D31" s="337"/>
      <c r="E31" s="239"/>
      <c r="F31" s="239"/>
      <c r="G31" s="319"/>
      <c r="H31" s="320"/>
      <c r="J31"/>
      <c r="K31"/>
      <c r="O31"/>
      <c r="P31"/>
      <c r="Q31"/>
      <c r="R31"/>
    </row>
    <row r="32" spans="1:18" ht="15.5" customHeight="1" thickBot="1" x14ac:dyDescent="0.25">
      <c r="A32" s="188"/>
      <c r="C32" s="336">
        <f>'10X_table'!B9</f>
        <v>0</v>
      </c>
      <c r="D32" s="337"/>
      <c r="E32" s="239"/>
      <c r="F32" s="239"/>
      <c r="G32" s="319"/>
      <c r="H32" s="320"/>
      <c r="J32"/>
      <c r="K32"/>
      <c r="O32"/>
      <c r="P32"/>
      <c r="Q32"/>
      <c r="R32"/>
    </row>
    <row r="33" spans="1:13" ht="26.25" customHeight="1" thickBot="1" x14ac:dyDescent="0.25">
      <c r="A33" s="189"/>
      <c r="B33" s="117" t="s">
        <v>283</v>
      </c>
      <c r="C33"/>
      <c r="D33"/>
      <c r="E33"/>
      <c r="F33"/>
      <c r="H33"/>
      <c r="I33"/>
      <c r="J33"/>
      <c r="K33"/>
    </row>
    <row r="34" spans="1:13" ht="26.25" customHeight="1" thickBot="1" x14ac:dyDescent="0.25">
      <c r="A34" s="213"/>
      <c r="B34" s="117" t="s">
        <v>284</v>
      </c>
      <c r="C34"/>
      <c r="D34"/>
      <c r="E34"/>
      <c r="F34"/>
    </row>
    <row r="35" spans="1:13" ht="26.25" customHeight="1" thickBot="1" x14ac:dyDescent="0.25">
      <c r="A35" s="213"/>
      <c r="B35" s="117" t="s">
        <v>285</v>
      </c>
      <c r="C35"/>
      <c r="D35"/>
      <c r="E35"/>
      <c r="F35"/>
    </row>
    <row r="36" spans="1:13" ht="26.25" customHeight="1" thickBot="1" x14ac:dyDescent="0.25">
      <c r="A36" s="189"/>
      <c r="B36" s="117" t="s">
        <v>286</v>
      </c>
      <c r="C36"/>
      <c r="D36"/>
      <c r="E36"/>
      <c r="F36"/>
    </row>
    <row r="37" spans="1:13" ht="26.25" customHeight="1" thickBot="1" x14ac:dyDescent="0.25">
      <c r="A37" s="189"/>
      <c r="B37" s="117" t="s">
        <v>77</v>
      </c>
      <c r="C37"/>
      <c r="D37"/>
      <c r="E37"/>
      <c r="F37"/>
      <c r="I37" s="115"/>
      <c r="J37" s="115" t="s">
        <v>287</v>
      </c>
      <c r="L37" s="190" t="s">
        <v>78</v>
      </c>
    </row>
    <row r="38" spans="1:13" ht="22" customHeight="1" thickBot="1" x14ac:dyDescent="0.25">
      <c r="A38" s="188"/>
      <c r="B38" s="117"/>
      <c r="C38"/>
      <c r="D38"/>
      <c r="E38"/>
      <c r="F38"/>
      <c r="I38" s="115"/>
      <c r="J38" s="115" t="s">
        <v>288</v>
      </c>
    </row>
    <row r="39" spans="1:13" ht="26.25" customHeight="1" thickBot="1" x14ac:dyDescent="0.25">
      <c r="A39" s="188"/>
      <c r="B39" s="285" t="s">
        <v>289</v>
      </c>
      <c r="C39" s="286"/>
      <c r="D39" s="286"/>
      <c r="E39" s="286"/>
      <c r="F39" s="286"/>
      <c r="G39" s="286"/>
      <c r="H39" s="286"/>
      <c r="I39" s="286"/>
      <c r="J39" s="286"/>
      <c r="K39" s="286"/>
      <c r="L39" s="286"/>
      <c r="M39" s="287"/>
    </row>
    <row r="40" spans="1:13" s="190" customFormat="1" ht="26.25" customHeight="1" thickBot="1" x14ac:dyDescent="0.25">
      <c r="A40" s="214"/>
      <c r="B40" s="190" t="s">
        <v>290</v>
      </c>
      <c r="J40" s="116" t="s">
        <v>79</v>
      </c>
    </row>
    <row r="41" spans="1:13" ht="26.25" customHeight="1" thickBot="1" x14ac:dyDescent="0.25">
      <c r="A41" s="189"/>
      <c r="B41" s="117" t="s">
        <v>356</v>
      </c>
      <c r="C41"/>
      <c r="D41"/>
      <c r="E41"/>
      <c r="F41"/>
      <c r="G41"/>
      <c r="H41" s="116" t="s">
        <v>80</v>
      </c>
      <c r="I41"/>
      <c r="M41" s="120"/>
    </row>
    <row r="42" spans="1:13" ht="34.5" customHeight="1" thickBot="1" x14ac:dyDescent="0.25">
      <c r="A42" s="189"/>
      <c r="B42" s="275" t="s">
        <v>292</v>
      </c>
      <c r="C42" s="274"/>
      <c r="D42" s="274"/>
      <c r="E42" s="274"/>
      <c r="F42" s="274"/>
      <c r="G42" s="117" t="s">
        <v>293</v>
      </c>
      <c r="H42"/>
      <c r="I42"/>
      <c r="J42" s="121" t="s">
        <v>72</v>
      </c>
      <c r="K42" s="121" t="str">
        <f>CONCATENATE(" Volume for ",$E$12," samples")</f>
        <v xml:space="preserve"> Volume for 4 samples</v>
      </c>
    </row>
    <row r="43" spans="1:13" s="181" customFormat="1" ht="23.25" customHeight="1" x14ac:dyDescent="0.2">
      <c r="A43" s="122"/>
      <c r="B43" s="122"/>
      <c r="C43" s="216"/>
      <c r="D43" s="216"/>
      <c r="E43" s="216"/>
      <c r="F43" s="216"/>
      <c r="G43" s="288" t="s">
        <v>294</v>
      </c>
      <c r="H43" s="288"/>
      <c r="I43" s="288"/>
      <c r="J43" s="194">
        <v>182</v>
      </c>
      <c r="K43" s="195">
        <f>J43*$E$12*1.1</f>
        <v>800.80000000000007</v>
      </c>
      <c r="L43" s="195" t="s">
        <v>74</v>
      </c>
    </row>
    <row r="44" spans="1:13" s="181" customFormat="1" ht="23.25" customHeight="1" x14ac:dyDescent="0.2">
      <c r="B44" s="240"/>
      <c r="C44" s="289" t="s">
        <v>295</v>
      </c>
      <c r="D44" s="289"/>
      <c r="E44" s="289"/>
      <c r="F44" s="241"/>
      <c r="G44" s="288" t="s">
        <v>296</v>
      </c>
      <c r="H44" s="288"/>
      <c r="I44" s="288"/>
      <c r="J44" s="194">
        <v>8</v>
      </c>
      <c r="K44" s="195">
        <f>J44*$E$12*1.1</f>
        <v>35.200000000000003</v>
      </c>
      <c r="L44" s="195" t="s">
        <v>74</v>
      </c>
    </row>
    <row r="45" spans="1:13" s="181" customFormat="1" ht="23.25" customHeight="1" x14ac:dyDescent="0.2">
      <c r="B45" s="240"/>
      <c r="C45" s="289"/>
      <c r="D45" s="289"/>
      <c r="E45" s="289"/>
      <c r="F45" s="122"/>
      <c r="G45" s="284" t="s">
        <v>297</v>
      </c>
      <c r="H45" s="284"/>
      <c r="I45" s="284"/>
      <c r="J45" s="194">
        <v>5</v>
      </c>
      <c r="K45" s="195">
        <f>J45*$E$12*1.1</f>
        <v>22</v>
      </c>
      <c r="L45" s="195" t="s">
        <v>74</v>
      </c>
    </row>
    <row r="46" spans="1:13" s="181" customFormat="1" ht="23.25" customHeight="1" thickBot="1" x14ac:dyDescent="0.25">
      <c r="B46" s="122"/>
      <c r="C46" s="122"/>
      <c r="D46" s="122"/>
      <c r="E46" s="122"/>
      <c r="F46" s="122"/>
      <c r="G46" s="279" t="s">
        <v>81</v>
      </c>
      <c r="H46" s="279"/>
      <c r="I46" s="279"/>
      <c r="J46" s="217">
        <v>5</v>
      </c>
      <c r="K46" s="202">
        <f>J46*$E$12*1.1</f>
        <v>22</v>
      </c>
      <c r="L46" s="202" t="s">
        <v>74</v>
      </c>
    </row>
    <row r="47" spans="1:13" s="181" customFormat="1" ht="23.25" customHeight="1" thickBot="1" x14ac:dyDescent="0.25">
      <c r="B47" s="122"/>
      <c r="C47" s="122"/>
      <c r="D47" s="122"/>
      <c r="E47" s="122"/>
      <c r="F47" s="122"/>
      <c r="G47" s="122"/>
      <c r="H47" s="122"/>
      <c r="I47" s="122"/>
      <c r="J47" s="211">
        <f>SUM(J43:J46)</f>
        <v>200</v>
      </c>
      <c r="K47" s="211">
        <f>SUM(K43:K46)</f>
        <v>880.00000000000011</v>
      </c>
      <c r="L47" s="211" t="s">
        <v>74</v>
      </c>
      <c r="M47" s="218" t="s">
        <v>76</v>
      </c>
    </row>
    <row r="48" spans="1:13" ht="33" customHeight="1" thickBot="1" x14ac:dyDescent="0.25">
      <c r="A48" s="189"/>
      <c r="B48" s="117" t="s">
        <v>82</v>
      </c>
      <c r="C48"/>
      <c r="D48"/>
      <c r="E48" s="215" t="s">
        <v>72</v>
      </c>
      <c r="F48" s="242" t="str">
        <f>CONCATENATE(" Volume for ",$E$12," samples")</f>
        <v xml:space="preserve"> Volume for 4 samples</v>
      </c>
      <c r="G48"/>
      <c r="H48"/>
      <c r="I48"/>
      <c r="L48" s="185"/>
      <c r="M48" s="218"/>
    </row>
    <row r="49" spans="1:14" ht="26.25" customHeight="1" x14ac:dyDescent="0.2">
      <c r="A49" s="188"/>
      <c r="B49" s="117"/>
      <c r="C49" s="280" t="s">
        <v>83</v>
      </c>
      <c r="D49" s="281"/>
      <c r="E49" s="194">
        <v>98</v>
      </c>
      <c r="F49" s="195">
        <f>IF($E$12&lt;2, E49,E49*0.5*$E$12)</f>
        <v>196</v>
      </c>
      <c r="G49" s="182" t="s">
        <v>74</v>
      </c>
      <c r="I49"/>
      <c r="L49" s="185"/>
      <c r="M49" s="218"/>
    </row>
    <row r="50" spans="1:14" ht="26.25" customHeight="1" x14ac:dyDescent="0.2">
      <c r="A50" s="188"/>
      <c r="B50" s="117"/>
      <c r="C50" s="280" t="s">
        <v>84</v>
      </c>
      <c r="D50" s="281"/>
      <c r="E50" s="194">
        <v>1</v>
      </c>
      <c r="F50" s="195">
        <f t="shared" ref="F50:F51" si="0">IF($E$12&lt;2, E50,E50*0.5*$E$12)</f>
        <v>2</v>
      </c>
      <c r="G50" s="182" t="s">
        <v>74</v>
      </c>
      <c r="I50"/>
      <c r="L50" s="185"/>
      <c r="M50" s="218"/>
    </row>
    <row r="51" spans="1:14" ht="26.25" customHeight="1" thickBot="1" x14ac:dyDescent="0.25">
      <c r="A51" s="188"/>
      <c r="B51" s="117"/>
      <c r="C51" s="282" t="s">
        <v>75</v>
      </c>
      <c r="D51" s="283"/>
      <c r="E51" s="217">
        <v>1</v>
      </c>
      <c r="F51" s="202">
        <f t="shared" si="0"/>
        <v>2</v>
      </c>
      <c r="G51" s="203" t="s">
        <v>74</v>
      </c>
      <c r="I51"/>
      <c r="L51" s="185"/>
      <c r="M51" s="218"/>
    </row>
    <row r="52" spans="1:14" ht="26.25" customHeight="1" thickBot="1" x14ac:dyDescent="0.25">
      <c r="A52" s="188"/>
      <c r="B52"/>
      <c r="C52"/>
      <c r="D52"/>
      <c r="E52" s="211">
        <f>SUM(E49:E51)</f>
        <v>100</v>
      </c>
      <c r="F52" s="211">
        <f>SUM(F49:F51)</f>
        <v>200</v>
      </c>
      <c r="G52" s="206" t="s">
        <v>74</v>
      </c>
      <c r="H52" s="218" t="s">
        <v>76</v>
      </c>
      <c r="I52"/>
    </row>
    <row r="53" spans="1:14" ht="23.25" customHeight="1" thickBot="1" x14ac:dyDescent="0.25">
      <c r="A53" s="189"/>
      <c r="B53" s="117" t="s">
        <v>298</v>
      </c>
      <c r="C53"/>
      <c r="D53"/>
      <c r="E53"/>
      <c r="F53"/>
      <c r="G53"/>
      <c r="H53"/>
      <c r="I53"/>
      <c r="L53" s="185"/>
      <c r="M53" s="218"/>
    </row>
    <row r="54" spans="1:14" ht="31" customHeight="1" thickBot="1" x14ac:dyDescent="0.25">
      <c r="A54" s="189"/>
      <c r="B54" s="243" t="s">
        <v>299</v>
      </c>
      <c r="C54"/>
      <c r="D54"/>
      <c r="E54"/>
      <c r="I54" s="218" t="s">
        <v>300</v>
      </c>
      <c r="J54"/>
      <c r="K54" s="215" t="s">
        <v>72</v>
      </c>
      <c r="L54" s="235" t="str">
        <f>CONCATENATE(" Volume for ",$E$12," samples")</f>
        <v xml:space="preserve"> Volume for 4 samples</v>
      </c>
    </row>
    <row r="55" spans="1:14" ht="21.75" customHeight="1" x14ac:dyDescent="0.2">
      <c r="A55" s="188"/>
      <c r="B55" s="117"/>
      <c r="C55"/>
      <c r="D55"/>
      <c r="E55"/>
      <c r="F55"/>
      <c r="I55" s="284" t="s">
        <v>301</v>
      </c>
      <c r="J55" s="284"/>
      <c r="K55" s="198">
        <v>50</v>
      </c>
      <c r="L55" s="244">
        <f>K55*$E$12*1.1</f>
        <v>220.00000000000003</v>
      </c>
      <c r="M55" s="245" t="s">
        <v>74</v>
      </c>
    </row>
    <row r="56" spans="1:14" ht="21.75" customHeight="1" thickBot="1" x14ac:dyDescent="0.25">
      <c r="A56" s="188"/>
      <c r="B56" s="117"/>
      <c r="C56"/>
      <c r="D56"/>
      <c r="E56"/>
      <c r="F56"/>
      <c r="I56" s="334" t="s">
        <v>357</v>
      </c>
      <c r="J56" s="335"/>
      <c r="K56" s="198">
        <v>15</v>
      </c>
      <c r="L56" s="244">
        <f>K56*$E$12*1.1</f>
        <v>66</v>
      </c>
      <c r="M56" s="245" t="s">
        <v>74</v>
      </c>
    </row>
    <row r="57" spans="1:14" ht="26.25" customHeight="1" thickBot="1" x14ac:dyDescent="0.25">
      <c r="A57"/>
      <c r="B57" s="246"/>
      <c r="C57"/>
      <c r="D57"/>
      <c r="E57"/>
      <c r="F57"/>
      <c r="I57" s="328" t="str">
        <f>IF($L$4="Yes","HTO Primer (0.2 µM)",IF($L$5="Yes","ADT Primer (0.2 µM)", "Fill out boxes above"))</f>
        <v>ADT Primer (0.2 µM)</v>
      </c>
      <c r="J57" s="329"/>
      <c r="K57" s="247">
        <v>1</v>
      </c>
      <c r="L57" s="248">
        <f>IF(ISNUMBER(K57),K57*$E$12*1.1," ")</f>
        <v>4.4000000000000004</v>
      </c>
      <c r="M57" s="249" t="str">
        <f>IF($L$4="YES","µL"," ")</f>
        <v xml:space="preserve"> </v>
      </c>
      <c r="N57" s="120" t="s">
        <v>358</v>
      </c>
    </row>
    <row r="58" spans="1:14" ht="21.75" customHeight="1" thickBot="1" x14ac:dyDescent="0.25">
      <c r="A58"/>
      <c r="B58"/>
      <c r="C58"/>
      <c r="D58"/>
      <c r="E58"/>
      <c r="F58"/>
      <c r="I58"/>
      <c r="J58"/>
      <c r="K58" s="211">
        <f>SUM(K55:K57)</f>
        <v>66</v>
      </c>
      <c r="L58" s="211">
        <f>SUM(L55:L57)</f>
        <v>290.39999999999998</v>
      </c>
      <c r="M58" s="206" t="s">
        <v>74</v>
      </c>
      <c r="N58" s="218" t="s">
        <v>76</v>
      </c>
    </row>
    <row r="59" spans="1:14" ht="26.25" customHeight="1" thickBot="1" x14ac:dyDescent="0.25">
      <c r="A59" s="189"/>
      <c r="B59" s="117" t="s">
        <v>85</v>
      </c>
      <c r="C59"/>
      <c r="D59" s="126" t="s">
        <v>86</v>
      </c>
      <c r="E59"/>
      <c r="F59"/>
      <c r="G59"/>
      <c r="H59"/>
      <c r="I59"/>
      <c r="L59" s="185"/>
      <c r="M59" s="218"/>
    </row>
    <row r="60" spans="1:14" ht="20.25" customHeight="1" x14ac:dyDescent="0.2">
      <c r="A60"/>
      <c r="B60"/>
      <c r="C60"/>
      <c r="D60" s="127" t="s">
        <v>87</v>
      </c>
      <c r="E60" s="268" t="s">
        <v>303</v>
      </c>
      <c r="F60"/>
      <c r="G60"/>
      <c r="H60"/>
      <c r="I60"/>
      <c r="L60" s="185"/>
      <c r="M60" s="218"/>
    </row>
    <row r="61" spans="1:14" ht="20.25" customHeight="1" x14ac:dyDescent="0.2">
      <c r="A61"/>
      <c r="B61"/>
      <c r="C61"/>
      <c r="D61" s="127" t="s">
        <v>88</v>
      </c>
      <c r="E61" s="269"/>
      <c r="F61"/>
      <c r="G61"/>
      <c r="H61"/>
      <c r="I61"/>
      <c r="L61" s="185"/>
      <c r="M61" s="218"/>
    </row>
    <row r="62" spans="1:14" ht="20.25" customHeight="1" x14ac:dyDescent="0.2">
      <c r="A62"/>
      <c r="B62"/>
      <c r="C62"/>
      <c r="D62" s="127" t="s">
        <v>89</v>
      </c>
      <c r="E62" s="270"/>
      <c r="F62"/>
      <c r="G62" s="181" t="s">
        <v>90</v>
      </c>
      <c r="H62" s="224"/>
      <c r="I62"/>
      <c r="J62"/>
      <c r="L62" s="185"/>
      <c r="M62" s="218"/>
    </row>
    <row r="63" spans="1:14" ht="20.25" customHeight="1" thickBot="1" x14ac:dyDescent="0.25">
      <c r="A63"/>
      <c r="B63"/>
      <c r="C63"/>
      <c r="D63" s="126" t="s">
        <v>89</v>
      </c>
      <c r="E63"/>
      <c r="F63"/>
      <c r="G63"/>
      <c r="H63"/>
      <c r="I63"/>
      <c r="J63"/>
    </row>
    <row r="64" spans="1:14" ht="25" customHeight="1" thickBot="1" x14ac:dyDescent="0.25">
      <c r="A64"/>
      <c r="B64" s="271" t="s">
        <v>359</v>
      </c>
      <c r="C64" s="272"/>
      <c r="D64" s="272"/>
      <c r="E64" s="272"/>
      <c r="F64" s="272"/>
      <c r="G64" s="272"/>
      <c r="H64" s="272"/>
      <c r="I64" s="272"/>
      <c r="J64" s="272"/>
      <c r="K64" s="272"/>
      <c r="L64" s="272"/>
      <c r="M64" s="273"/>
    </row>
    <row r="65" spans="1:16" ht="20.25" customHeight="1" thickBot="1" x14ac:dyDescent="0.25">
      <c r="A65" s="189"/>
      <c r="B65" s="330" t="s">
        <v>360</v>
      </c>
      <c r="C65" s="331"/>
      <c r="D65" s="331"/>
      <c r="E65" s="331"/>
      <c r="F65" s="331"/>
      <c r="G65" s="331"/>
      <c r="H65" s="331"/>
      <c r="I65" s="331"/>
      <c r="J65" s="331"/>
      <c r="K65" s="331"/>
      <c r="L65" s="331"/>
      <c r="M65" s="332"/>
    </row>
    <row r="66" spans="1:16" ht="20.25" customHeight="1" x14ac:dyDescent="0.2">
      <c r="A66"/>
      <c r="B66" s="333" t="s">
        <v>361</v>
      </c>
      <c r="C66" s="333"/>
      <c r="D66" s="333"/>
      <c r="E66" s="333"/>
      <c r="F66" s="333"/>
      <c r="G66"/>
      <c r="H66" s="333" t="s">
        <v>362</v>
      </c>
      <c r="I66" s="333"/>
      <c r="J66" s="333"/>
      <c r="K66" s="333"/>
      <c r="L66" s="333"/>
      <c r="M66" s="333"/>
    </row>
    <row r="67" spans="1:16" ht="20.25" customHeight="1" x14ac:dyDescent="0.2">
      <c r="A67"/>
      <c r="B67" s="325" t="s">
        <v>363</v>
      </c>
      <c r="C67" s="325"/>
      <c r="D67" s="325"/>
      <c r="E67" s="325"/>
      <c r="F67" s="325"/>
      <c r="G67"/>
      <c r="H67" s="327" t="s">
        <v>364</v>
      </c>
      <c r="I67" s="327"/>
      <c r="J67" s="327"/>
      <c r="K67" s="327"/>
      <c r="L67" s="327"/>
      <c r="M67" s="327"/>
    </row>
    <row r="68" spans="1:16" ht="20.25" customHeight="1" x14ac:dyDescent="0.2">
      <c r="A68"/>
      <c r="B68" s="325" t="s">
        <v>365</v>
      </c>
      <c r="C68" s="325"/>
      <c r="D68" s="325"/>
      <c r="E68" s="325"/>
      <c r="F68" s="325"/>
      <c r="G68"/>
      <c r="H68" s="325" t="s">
        <v>366</v>
      </c>
      <c r="I68" s="325"/>
      <c r="J68" s="325"/>
      <c r="K68" s="325"/>
      <c r="L68" s="325"/>
      <c r="M68" s="325"/>
    </row>
    <row r="69" spans="1:16" ht="20.25" customHeight="1" x14ac:dyDescent="0.2">
      <c r="A69"/>
      <c r="B69" s="325" t="s">
        <v>367</v>
      </c>
      <c r="C69" s="325"/>
      <c r="D69" s="325"/>
      <c r="E69" s="325"/>
      <c r="F69" s="325"/>
      <c r="G69"/>
      <c r="H69" s="325" t="s">
        <v>368</v>
      </c>
      <c r="I69" s="325"/>
      <c r="J69" s="325"/>
      <c r="K69" s="325"/>
      <c r="L69" s="325"/>
      <c r="M69" s="325"/>
    </row>
    <row r="70" spans="1:16" ht="20.25" customHeight="1" x14ac:dyDescent="0.2">
      <c r="A70"/>
      <c r="B70" s="325" t="s">
        <v>369</v>
      </c>
      <c r="C70" s="325"/>
      <c r="D70" s="325"/>
      <c r="E70" s="325"/>
      <c r="F70" s="325"/>
      <c r="G70"/>
      <c r="H70" s="325" t="s">
        <v>365</v>
      </c>
      <c r="I70" s="325"/>
      <c r="J70" s="325"/>
      <c r="K70" s="325"/>
      <c r="L70" s="325"/>
      <c r="M70" s="325"/>
    </row>
    <row r="71" spans="1:16" ht="20.25" customHeight="1" x14ac:dyDescent="0.2">
      <c r="A71"/>
      <c r="B71" s="326"/>
      <c r="C71" s="326"/>
      <c r="D71" s="326"/>
      <c r="E71" s="326"/>
      <c r="F71" s="326"/>
      <c r="G71"/>
      <c r="H71" s="325" t="s">
        <v>367</v>
      </c>
      <c r="I71" s="325"/>
      <c r="J71" s="325"/>
      <c r="K71" s="325"/>
      <c r="L71" s="325"/>
      <c r="M71" s="325"/>
    </row>
    <row r="72" spans="1:16" ht="26.25" customHeight="1" thickBot="1" x14ac:dyDescent="0.25">
      <c r="H72" s="325" t="s">
        <v>370</v>
      </c>
      <c r="I72" s="325"/>
      <c r="J72" s="325"/>
      <c r="K72" s="325"/>
      <c r="L72" s="325"/>
      <c r="M72" s="325"/>
    </row>
    <row r="73" spans="1:16" ht="26.25" customHeight="1" thickBot="1" x14ac:dyDescent="0.25">
      <c r="A73"/>
      <c r="B73" s="271" t="s">
        <v>305</v>
      </c>
      <c r="C73" s="272"/>
      <c r="D73" s="272"/>
      <c r="E73" s="272"/>
      <c r="F73" s="272"/>
      <c r="G73" s="272"/>
      <c r="H73" s="272"/>
      <c r="I73" s="272"/>
      <c r="J73" s="272"/>
      <c r="K73" s="272"/>
      <c r="L73" s="272"/>
      <c r="M73" s="273"/>
      <c r="N73"/>
      <c r="O73"/>
      <c r="P73"/>
    </row>
    <row r="74" spans="1:16" ht="25" customHeight="1" thickBot="1" x14ac:dyDescent="0.25">
      <c r="A74" s="189"/>
      <c r="B74" s="117" t="s">
        <v>306</v>
      </c>
      <c r="C74"/>
      <c r="D74"/>
      <c r="E74"/>
      <c r="F74"/>
      <c r="G74"/>
      <c r="H74"/>
      <c r="I74"/>
      <c r="J74"/>
    </row>
    <row r="75" spans="1:16" ht="25" customHeight="1" thickBot="1" x14ac:dyDescent="0.25">
      <c r="A75" s="189"/>
      <c r="B75" s="117" t="s">
        <v>307</v>
      </c>
      <c r="C75"/>
      <c r="D75"/>
      <c r="E75"/>
      <c r="F75"/>
      <c r="G75"/>
      <c r="H75"/>
      <c r="I75"/>
      <c r="J75"/>
    </row>
    <row r="76" spans="1:16" ht="36" customHeight="1" thickBot="1" x14ac:dyDescent="0.25">
      <c r="A76"/>
      <c r="B76"/>
      <c r="C76"/>
      <c r="D76"/>
      <c r="E76" s="215" t="s">
        <v>72</v>
      </c>
      <c r="F76" s="121" t="str">
        <f>CONCATENATE(" Volume for ",$E$12," samples")</f>
        <v xml:space="preserve"> Volume for 4 samples</v>
      </c>
      <c r="J76"/>
      <c r="K76"/>
      <c r="L76"/>
      <c r="M76"/>
      <c r="N76"/>
      <c r="O76"/>
      <c r="P76"/>
    </row>
    <row r="77" spans="1:16" ht="26.25" customHeight="1" thickBot="1" x14ac:dyDescent="0.25">
      <c r="A77" s="189"/>
      <c r="B77" s="190" t="s">
        <v>73</v>
      </c>
      <c r="C77" s="225"/>
      <c r="D77" s="171" t="s">
        <v>308</v>
      </c>
      <c r="E77" s="194">
        <v>5</v>
      </c>
      <c r="F77" s="195">
        <f>E77*$E$12*1.1</f>
        <v>22</v>
      </c>
      <c r="G77" s="182" t="s">
        <v>74</v>
      </c>
      <c r="J77"/>
      <c r="K77"/>
      <c r="L77"/>
      <c r="M77"/>
      <c r="N77"/>
      <c r="O77"/>
      <c r="P77"/>
    </row>
    <row r="78" spans="1:16" ht="26.25" customHeight="1" thickBot="1" x14ac:dyDescent="0.25">
      <c r="A78"/>
      <c r="B78"/>
      <c r="C78" s="226"/>
      <c r="D78" s="220" t="s">
        <v>309</v>
      </c>
      <c r="E78" s="217">
        <v>10</v>
      </c>
      <c r="F78" s="202">
        <f>E78*$E$12*1.1</f>
        <v>44</v>
      </c>
      <c r="G78" s="203" t="s">
        <v>74</v>
      </c>
      <c r="J78"/>
      <c r="K78"/>
      <c r="L78"/>
      <c r="M78"/>
      <c r="N78"/>
      <c r="O78"/>
      <c r="P78"/>
    </row>
    <row r="79" spans="1:16" ht="21.75" customHeight="1" thickBot="1" x14ac:dyDescent="0.25">
      <c r="A79"/>
      <c r="B79"/>
      <c r="C79"/>
      <c r="D79"/>
      <c r="E79" s="211">
        <f>SUM(E77:E78)</f>
        <v>15</v>
      </c>
      <c r="F79" s="211">
        <f>SUM(F77:F78)</f>
        <v>66</v>
      </c>
      <c r="G79" s="206" t="s">
        <v>74</v>
      </c>
      <c r="H79" s="218" t="s">
        <v>76</v>
      </c>
      <c r="I79" s="218"/>
      <c r="J79"/>
      <c r="K79"/>
      <c r="L79"/>
      <c r="M79"/>
      <c r="N79"/>
      <c r="O79"/>
      <c r="P79"/>
    </row>
    <row r="80" spans="1:16" ht="21.75" customHeight="1" thickBot="1" x14ac:dyDescent="0.25">
      <c r="A80" s="189"/>
      <c r="B80" s="117" t="s">
        <v>85</v>
      </c>
      <c r="C80"/>
      <c r="D80" s="115" t="s">
        <v>310</v>
      </c>
      <c r="E80"/>
      <c r="F80"/>
      <c r="G80"/>
      <c r="H80"/>
      <c r="I80"/>
      <c r="J80"/>
      <c r="K80"/>
      <c r="L80"/>
      <c r="M80"/>
      <c r="N80"/>
      <c r="O80"/>
      <c r="P80"/>
    </row>
    <row r="81" spans="1:16" ht="21.75" customHeight="1" x14ac:dyDescent="0.2">
      <c r="A81"/>
      <c r="B81"/>
      <c r="C81"/>
      <c r="D81" s="115" t="s">
        <v>311</v>
      </c>
      <c r="E81"/>
      <c r="F81"/>
      <c r="G81"/>
      <c r="H81"/>
      <c r="I81"/>
      <c r="J81"/>
      <c r="K81"/>
      <c r="L81"/>
      <c r="M81"/>
      <c r="N81"/>
      <c r="O81"/>
      <c r="P81"/>
    </row>
    <row r="82" spans="1:16" ht="21.75" customHeight="1" x14ac:dyDescent="0.2">
      <c r="A82"/>
      <c r="B82"/>
      <c r="C82"/>
      <c r="D82" s="115" t="s">
        <v>312</v>
      </c>
      <c r="E82"/>
      <c r="F82"/>
      <c r="G82"/>
      <c r="H82"/>
      <c r="I82"/>
      <c r="J82"/>
      <c r="K82"/>
      <c r="L82"/>
      <c r="M82"/>
      <c r="N82"/>
      <c r="O82"/>
      <c r="P82"/>
    </row>
    <row r="83" spans="1:16" ht="21.75" customHeight="1" thickBot="1" x14ac:dyDescent="0.25">
      <c r="A83"/>
      <c r="B83"/>
      <c r="C83"/>
      <c r="D83" s="115" t="s">
        <v>313</v>
      </c>
      <c r="E83"/>
      <c r="F83"/>
      <c r="G83"/>
      <c r="H83"/>
      <c r="I83"/>
      <c r="J83"/>
      <c r="K83"/>
      <c r="L83"/>
      <c r="M83"/>
      <c r="N83"/>
      <c r="O83"/>
      <c r="P83"/>
    </row>
    <row r="84" spans="1:16" ht="25" customHeight="1" thickBot="1" x14ac:dyDescent="0.25">
      <c r="A84" s="189"/>
      <c r="B84" s="274" t="s">
        <v>314</v>
      </c>
      <c r="C84" s="274"/>
      <c r="D84" s="274"/>
      <c r="E84" s="274"/>
      <c r="F84" s="274"/>
      <c r="G84" s="274"/>
      <c r="H84" s="274"/>
      <c r="I84" s="274"/>
      <c r="J84"/>
      <c r="K84" s="130" t="s">
        <v>315</v>
      </c>
    </row>
    <row r="85" spans="1:16" ht="17.5" customHeight="1" thickBot="1" x14ac:dyDescent="0.25">
      <c r="A85"/>
      <c r="B85" s="274"/>
      <c r="C85" s="274"/>
      <c r="D85" s="274"/>
      <c r="E85" s="274"/>
      <c r="F85" s="274"/>
      <c r="G85" s="274"/>
      <c r="H85" s="274"/>
      <c r="I85" s="274"/>
      <c r="J85"/>
      <c r="K85"/>
      <c r="L85"/>
      <c r="M85"/>
      <c r="N85"/>
      <c r="O85"/>
      <c r="P85"/>
    </row>
    <row r="86" spans="1:16" ht="25" customHeight="1" thickBot="1" x14ac:dyDescent="0.25">
      <c r="A86" s="189"/>
      <c r="B86" s="117" t="s">
        <v>316</v>
      </c>
      <c r="C86"/>
      <c r="D86"/>
      <c r="E86"/>
      <c r="F86"/>
      <c r="G86"/>
      <c r="H86"/>
      <c r="I86"/>
      <c r="J86"/>
    </row>
    <row r="87" spans="1:16" ht="33" customHeight="1" thickBot="1" x14ac:dyDescent="0.25">
      <c r="A87"/>
      <c r="B87"/>
      <c r="C87"/>
      <c r="D87"/>
      <c r="E87" s="215" t="s">
        <v>72</v>
      </c>
      <c r="F87" s="121" t="str">
        <f>CONCATENATE(" Volume for ",$E$12," samples")</f>
        <v xml:space="preserve"> Volume for 4 samples</v>
      </c>
      <c r="I87"/>
      <c r="J87"/>
      <c r="K87"/>
      <c r="L87"/>
      <c r="M87"/>
      <c r="N87"/>
      <c r="O87"/>
      <c r="P87"/>
    </row>
    <row r="88" spans="1:16" ht="26.25" customHeight="1" thickBot="1" x14ac:dyDescent="0.25">
      <c r="A88" s="189"/>
      <c r="B88" s="117" t="s">
        <v>317</v>
      </c>
      <c r="C88" s="225"/>
      <c r="D88" s="171" t="s">
        <v>318</v>
      </c>
      <c r="E88" s="194">
        <v>20</v>
      </c>
      <c r="F88" s="195">
        <f>E88*$E$12*1.1</f>
        <v>88</v>
      </c>
      <c r="G88" s="182" t="s">
        <v>74</v>
      </c>
      <c r="I88"/>
      <c r="J88"/>
      <c r="K88"/>
      <c r="L88"/>
      <c r="M88"/>
      <c r="N88"/>
      <c r="O88"/>
      <c r="P88"/>
    </row>
    <row r="89" spans="1:16" ht="26.25" customHeight="1" x14ac:dyDescent="0.2">
      <c r="A89" s="188"/>
      <c r="B89" s="190"/>
      <c r="C89" s="225"/>
      <c r="D89" s="171" t="s">
        <v>319</v>
      </c>
      <c r="E89" s="198">
        <v>10</v>
      </c>
      <c r="F89" s="195">
        <f>E89*$E$12*1.1</f>
        <v>44</v>
      </c>
      <c r="G89" s="182" t="s">
        <v>74</v>
      </c>
      <c r="I89"/>
      <c r="J89"/>
      <c r="K89"/>
      <c r="L89"/>
      <c r="M89"/>
      <c r="N89"/>
      <c r="O89"/>
      <c r="P89"/>
    </row>
    <row r="90" spans="1:16" ht="26.25" customHeight="1" thickBot="1" x14ac:dyDescent="0.25">
      <c r="A90"/>
      <c r="B90"/>
      <c r="C90" s="226"/>
      <c r="D90" s="220" t="s">
        <v>320</v>
      </c>
      <c r="E90" s="217">
        <v>20</v>
      </c>
      <c r="F90" s="202">
        <f>E90*$E$12*1.1</f>
        <v>88</v>
      </c>
      <c r="G90" s="203" t="s">
        <v>74</v>
      </c>
      <c r="I90"/>
      <c r="J90"/>
      <c r="K90"/>
      <c r="L90"/>
      <c r="M90"/>
      <c r="N90"/>
      <c r="O90"/>
      <c r="P90"/>
    </row>
    <row r="91" spans="1:16" ht="26.25" customHeight="1" thickBot="1" x14ac:dyDescent="0.25">
      <c r="A91"/>
      <c r="B91"/>
      <c r="C91"/>
      <c r="D91"/>
      <c r="E91" s="211">
        <f>SUM(E88:E90)</f>
        <v>50</v>
      </c>
      <c r="F91" s="211">
        <f>SUM(F88:F90)</f>
        <v>220</v>
      </c>
      <c r="G91" s="206" t="s">
        <v>74</v>
      </c>
      <c r="H91" s="218" t="s">
        <v>76</v>
      </c>
    </row>
    <row r="92" spans="1:16" ht="20.5" customHeight="1" thickBot="1" x14ac:dyDescent="0.25">
      <c r="A92" s="189"/>
      <c r="B92" s="117" t="s">
        <v>85</v>
      </c>
      <c r="C92"/>
      <c r="D92" s="115" t="s">
        <v>321</v>
      </c>
      <c r="G92" s="185"/>
      <c r="H92" s="218"/>
    </row>
    <row r="93" spans="1:16" ht="20.5" customHeight="1" thickBot="1" x14ac:dyDescent="0.25">
      <c r="A93"/>
      <c r="B93"/>
      <c r="C93"/>
      <c r="D93" s="115" t="s">
        <v>310</v>
      </c>
      <c r="G93" s="185"/>
      <c r="H93" s="218"/>
    </row>
    <row r="94" spans="1:16" ht="25" customHeight="1" thickBot="1" x14ac:dyDescent="0.25">
      <c r="A94" s="189"/>
      <c r="B94" s="117" t="s">
        <v>322</v>
      </c>
      <c r="C94"/>
      <c r="D94"/>
      <c r="E94"/>
      <c r="F94"/>
      <c r="G94"/>
      <c r="H94"/>
      <c r="I94"/>
      <c r="J94"/>
    </row>
    <row r="95" spans="1:16" ht="25" customHeight="1" thickBot="1" x14ac:dyDescent="0.25">
      <c r="A95" s="189"/>
      <c r="B95" s="117" t="s">
        <v>323</v>
      </c>
      <c r="C95"/>
      <c r="D95"/>
      <c r="E95"/>
      <c r="F95"/>
      <c r="G95"/>
      <c r="H95"/>
      <c r="I95"/>
      <c r="J95"/>
    </row>
    <row r="96" spans="1:16" ht="25" customHeight="1" thickBot="1" x14ac:dyDescent="0.25">
      <c r="A96" s="189"/>
      <c r="B96" s="117" t="str">
        <f>CONCATENATE("Add 20 µL of indexes of the plate ", L2)</f>
        <v>Add 20 µL of indexes of the plate TT Set A</v>
      </c>
      <c r="C96"/>
      <c r="D96"/>
      <c r="E96"/>
      <c r="F96"/>
      <c r="G96"/>
      <c r="H96"/>
      <c r="I96"/>
      <c r="J96"/>
    </row>
    <row r="97" spans="1:14" ht="25" customHeight="1" thickBot="1" x14ac:dyDescent="0.25">
      <c r="A97" s="227"/>
      <c r="B97" s="218" t="s">
        <v>91</v>
      </c>
      <c r="G97" s="180" t="s">
        <v>92</v>
      </c>
      <c r="H97" s="224"/>
    </row>
    <row r="98" spans="1:14" ht="25" customHeight="1" x14ac:dyDescent="0.2">
      <c r="A98" s="188"/>
      <c r="B98" s="228"/>
      <c r="C98" s="133">
        <v>1</v>
      </c>
      <c r="D98" s="133">
        <v>2</v>
      </c>
      <c r="E98" s="133">
        <v>3</v>
      </c>
      <c r="F98" s="133">
        <v>4</v>
      </c>
      <c r="G98" s="133">
        <v>5</v>
      </c>
      <c r="H98" s="133">
        <v>6</v>
      </c>
      <c r="I98" s="133">
        <v>7</v>
      </c>
      <c r="J98" s="133">
        <v>8</v>
      </c>
      <c r="K98" s="133">
        <v>9</v>
      </c>
      <c r="L98" s="133">
        <v>10</v>
      </c>
      <c r="M98" s="133">
        <v>11</v>
      </c>
      <c r="N98" s="133">
        <v>12</v>
      </c>
    </row>
    <row r="99" spans="1:14" ht="17.5" customHeight="1" x14ac:dyDescent="0.2">
      <c r="A99" s="188"/>
      <c r="B99" s="134" t="s">
        <v>93</v>
      </c>
      <c r="C99" s="135" t="str">
        <f>IF(ISNUMBER(#REF!),#REF!, " ")</f>
        <v xml:space="preserve"> </v>
      </c>
      <c r="D99" s="135" t="str">
        <f>IF(ISNUMBER(#REF!),#REF!, " ")</f>
        <v xml:space="preserve"> </v>
      </c>
      <c r="E99" s="135" t="str">
        <f>IF(ISNUMBER(#REF!),#REF!, " ")</f>
        <v xml:space="preserve"> </v>
      </c>
      <c r="F99" s="135" t="str">
        <f>IF(ISNUMBER(#REF!),#REF!, " ")</f>
        <v xml:space="preserve"> </v>
      </c>
      <c r="G99" s="135" t="str">
        <f>IF(ISNUMBER(#REF!),#REF!, " ")</f>
        <v xml:space="preserve"> </v>
      </c>
      <c r="H99" s="135" t="str">
        <f>IF(ISNUMBER(#REF!),#REF!, " ")</f>
        <v xml:space="preserve"> </v>
      </c>
      <c r="I99" s="135" t="str">
        <f>IF(ISNUMBER(#REF!),#REF!, " ")</f>
        <v xml:space="preserve"> </v>
      </c>
      <c r="J99" s="135" t="str">
        <f>IF(ISNUMBER(#REF!),#REF!, " ")</f>
        <v xml:space="preserve"> </v>
      </c>
      <c r="K99" s="135" t="str">
        <f>IF(ISNUMBER(#REF!),#REF!, " ")</f>
        <v xml:space="preserve"> </v>
      </c>
      <c r="L99" s="135" t="str">
        <f>IF(ISNUMBER(#REF!),#REF!, " ")</f>
        <v xml:space="preserve"> </v>
      </c>
      <c r="M99" s="135" t="str">
        <f>IF(ISNUMBER(#REF!),#REF!, " ")</f>
        <v xml:space="preserve"> </v>
      </c>
      <c r="N99" s="135" t="str">
        <f>IF(ISNUMBER(#REF!),#REF!, " ")</f>
        <v xml:space="preserve"> </v>
      </c>
    </row>
    <row r="100" spans="1:14" ht="17.5" customHeight="1" x14ac:dyDescent="0.2">
      <c r="B100" s="134" t="s">
        <v>94</v>
      </c>
      <c r="C100" s="135" t="str">
        <f>IF(ISNUMBER(#REF!),#REF!, " ")</f>
        <v xml:space="preserve"> </v>
      </c>
      <c r="D100" s="135" t="str">
        <f>IF(ISNUMBER(#REF!),#REF!, " ")</f>
        <v xml:space="preserve"> </v>
      </c>
      <c r="E100" s="135" t="str">
        <f>IF(ISNUMBER(#REF!),#REF!, " ")</f>
        <v xml:space="preserve"> </v>
      </c>
      <c r="F100" s="135" t="str">
        <f>IF(ISNUMBER(#REF!),#REF!, " ")</f>
        <v xml:space="preserve"> </v>
      </c>
      <c r="G100" s="135" t="str">
        <f>IF(ISNUMBER(#REF!),#REF!, " ")</f>
        <v xml:space="preserve"> </v>
      </c>
      <c r="H100" s="135" t="str">
        <f>IF(ISNUMBER(#REF!),#REF!, " ")</f>
        <v xml:space="preserve"> </v>
      </c>
      <c r="I100" s="135" t="str">
        <f>IF(ISNUMBER(#REF!),#REF!, " ")</f>
        <v xml:space="preserve"> </v>
      </c>
      <c r="J100" s="135" t="str">
        <f>IF(ISNUMBER(#REF!),#REF!, " ")</f>
        <v xml:space="preserve"> </v>
      </c>
      <c r="K100" s="135" t="str">
        <f>IF(ISNUMBER(#REF!),#REF!, " ")</f>
        <v xml:space="preserve"> </v>
      </c>
      <c r="L100" s="135" t="str">
        <f>IF(ISNUMBER(#REF!),#REF!, " ")</f>
        <v xml:space="preserve"> </v>
      </c>
      <c r="M100" s="135" t="str">
        <f>IF(ISNUMBER(#REF!),#REF!, " ")</f>
        <v xml:space="preserve"> </v>
      </c>
      <c r="N100" s="135" t="str">
        <f>IF(ISNUMBER(#REF!),#REF!, " ")</f>
        <v xml:space="preserve"> </v>
      </c>
    </row>
    <row r="101" spans="1:14" ht="17.5" customHeight="1" x14ac:dyDescent="0.2">
      <c r="B101" s="134" t="s">
        <v>95</v>
      </c>
      <c r="C101" s="135" t="str">
        <f>IF(ISNUMBER(#REF!),#REF!, " ")</f>
        <v xml:space="preserve"> </v>
      </c>
      <c r="D101" s="135" t="str">
        <f>IF(ISNUMBER(#REF!),#REF!, " ")</f>
        <v xml:space="preserve"> </v>
      </c>
      <c r="E101" s="135" t="str">
        <f>IF(ISNUMBER(#REF!),#REF!, " ")</f>
        <v xml:space="preserve"> </v>
      </c>
      <c r="F101" s="135" t="str">
        <f>IF(ISNUMBER(#REF!),#REF!, " ")</f>
        <v xml:space="preserve"> </v>
      </c>
      <c r="G101" s="135" t="str">
        <f>IF(ISNUMBER(#REF!),#REF!, " ")</f>
        <v xml:space="preserve"> </v>
      </c>
      <c r="H101" s="135" t="str">
        <f>IF(ISNUMBER(#REF!),#REF!, " ")</f>
        <v xml:space="preserve"> </v>
      </c>
      <c r="I101" s="135" t="str">
        <f>IF(ISNUMBER(#REF!),#REF!, " ")</f>
        <v xml:space="preserve"> </v>
      </c>
      <c r="J101" s="135" t="str">
        <f>IF(ISNUMBER(#REF!),#REF!, " ")</f>
        <v xml:space="preserve"> </v>
      </c>
      <c r="K101" s="135" t="str">
        <f>IF(ISNUMBER(#REF!),#REF!, " ")</f>
        <v xml:space="preserve"> </v>
      </c>
      <c r="L101" s="135" t="str">
        <f>IF(ISNUMBER(#REF!),#REF!, " ")</f>
        <v xml:space="preserve"> </v>
      </c>
      <c r="M101" s="135" t="str">
        <f>IF(ISNUMBER(#REF!),#REF!, " ")</f>
        <v xml:space="preserve"> </v>
      </c>
      <c r="N101" s="135" t="str">
        <f>IF(ISNUMBER(#REF!),#REF!, " ")</f>
        <v xml:space="preserve"> </v>
      </c>
    </row>
    <row r="102" spans="1:14" ht="17.5" customHeight="1" x14ac:dyDescent="0.2">
      <c r="B102" s="134" t="s">
        <v>96</v>
      </c>
      <c r="C102" s="135" t="str">
        <f>IF(ISNUMBER(#REF!),#REF!, " ")</f>
        <v xml:space="preserve"> </v>
      </c>
      <c r="D102" s="135" t="str">
        <f>IF(ISNUMBER(#REF!),#REF!, " ")</f>
        <v xml:space="preserve"> </v>
      </c>
      <c r="E102" s="135" t="str">
        <f>IF(ISNUMBER(#REF!),#REF!, " ")</f>
        <v xml:space="preserve"> </v>
      </c>
      <c r="F102" s="135" t="str">
        <f>IF(ISNUMBER(#REF!),#REF!, " ")</f>
        <v xml:space="preserve"> </v>
      </c>
      <c r="G102" s="135" t="str">
        <f>IF(ISNUMBER(#REF!),#REF!, " ")</f>
        <v xml:space="preserve"> </v>
      </c>
      <c r="H102" s="135" t="str">
        <f>IF(ISNUMBER(#REF!),#REF!, " ")</f>
        <v xml:space="preserve"> </v>
      </c>
      <c r="I102" s="135" t="str">
        <f>IF(ISNUMBER(#REF!),#REF!, " ")</f>
        <v xml:space="preserve"> </v>
      </c>
      <c r="J102" s="135" t="str">
        <f>IF(ISNUMBER(#REF!),#REF!, " ")</f>
        <v xml:space="preserve"> </v>
      </c>
      <c r="K102" s="135" t="str">
        <f>IF(ISNUMBER(#REF!),#REF!, " ")</f>
        <v xml:space="preserve"> </v>
      </c>
      <c r="L102" s="135" t="str">
        <f>IF(ISNUMBER(#REF!),#REF!, " ")</f>
        <v xml:space="preserve"> </v>
      </c>
      <c r="M102" s="135" t="str">
        <f>IF(ISNUMBER(#REF!),#REF!, " ")</f>
        <v xml:space="preserve"> </v>
      </c>
      <c r="N102" s="135" t="str">
        <f>IF(ISNUMBER(#REF!),#REF!, " ")</f>
        <v xml:space="preserve"> </v>
      </c>
    </row>
    <row r="103" spans="1:14" ht="17.5" customHeight="1" x14ac:dyDescent="0.2">
      <c r="B103" s="134" t="s">
        <v>97</v>
      </c>
      <c r="C103" s="135" t="str">
        <f>IF(ISNUMBER(#REF!),#REF!, " ")</f>
        <v xml:space="preserve"> </v>
      </c>
      <c r="D103" s="135" t="str">
        <f>IF(ISNUMBER(#REF!),#REF!, " ")</f>
        <v xml:space="preserve"> </v>
      </c>
      <c r="E103" s="135" t="str">
        <f>IF(ISNUMBER(#REF!),#REF!, " ")</f>
        <v xml:space="preserve"> </v>
      </c>
      <c r="F103" s="135" t="str">
        <f>IF(ISNUMBER(#REF!),#REF!, " ")</f>
        <v xml:space="preserve"> </v>
      </c>
      <c r="G103" s="135" t="str">
        <f>IF(ISNUMBER(#REF!),#REF!, " ")</f>
        <v xml:space="preserve"> </v>
      </c>
      <c r="H103" s="135" t="str">
        <f>IF(ISNUMBER(#REF!),#REF!, " ")</f>
        <v xml:space="preserve"> </v>
      </c>
      <c r="I103" s="135" t="str">
        <f>IF(ISNUMBER(#REF!),#REF!, " ")</f>
        <v xml:space="preserve"> </v>
      </c>
      <c r="J103" s="135" t="str">
        <f>IF(ISNUMBER(#REF!),#REF!, " ")</f>
        <v xml:space="preserve"> </v>
      </c>
      <c r="K103" s="135" t="str">
        <f>IF(ISNUMBER(#REF!),#REF!, " ")</f>
        <v xml:space="preserve"> </v>
      </c>
      <c r="L103" s="135" t="str">
        <f>IF(ISNUMBER(#REF!),#REF!, " ")</f>
        <v xml:space="preserve"> </v>
      </c>
      <c r="M103" s="135" t="str">
        <f>IF(ISNUMBER(#REF!),#REF!, " ")</f>
        <v xml:space="preserve"> </v>
      </c>
      <c r="N103" s="135" t="str">
        <f>IF(ISNUMBER(#REF!),#REF!, " ")</f>
        <v xml:space="preserve"> </v>
      </c>
    </row>
    <row r="104" spans="1:14" ht="17.5" customHeight="1" x14ac:dyDescent="0.2">
      <c r="B104" s="134" t="s">
        <v>98</v>
      </c>
      <c r="C104" s="135" t="str">
        <f>IF(ISNUMBER(#REF!),#REF!, " ")</f>
        <v xml:space="preserve"> </v>
      </c>
      <c r="D104" s="135" t="str">
        <f>IF(ISNUMBER(#REF!),#REF!, " ")</f>
        <v xml:space="preserve"> </v>
      </c>
      <c r="E104" s="135" t="str">
        <f>IF(ISNUMBER(#REF!),#REF!, " ")</f>
        <v xml:space="preserve"> </v>
      </c>
      <c r="F104" s="135" t="str">
        <f>IF(ISNUMBER(#REF!),#REF!, " ")</f>
        <v xml:space="preserve"> </v>
      </c>
      <c r="G104" s="135" t="str">
        <f>IF(ISNUMBER(#REF!),#REF!, " ")</f>
        <v xml:space="preserve"> </v>
      </c>
      <c r="H104" s="135" t="str">
        <f>IF(ISNUMBER(#REF!),#REF!, " ")</f>
        <v xml:space="preserve"> </v>
      </c>
      <c r="I104" s="135" t="str">
        <f>IF(ISNUMBER(#REF!),#REF!, " ")</f>
        <v xml:space="preserve"> </v>
      </c>
      <c r="J104" s="135" t="str">
        <f>IF(ISNUMBER(#REF!),#REF!, " ")</f>
        <v xml:space="preserve"> </v>
      </c>
      <c r="K104" s="135" t="str">
        <f>IF(ISNUMBER(#REF!),#REF!, " ")</f>
        <v xml:space="preserve"> </v>
      </c>
      <c r="L104" s="135" t="str">
        <f>IF(ISNUMBER(#REF!),#REF!, " ")</f>
        <v xml:space="preserve"> </v>
      </c>
      <c r="M104" s="135" t="str">
        <f>IF(ISNUMBER(#REF!),#REF!, " ")</f>
        <v xml:space="preserve"> </v>
      </c>
      <c r="N104" s="135" t="str">
        <f>IF(ISNUMBER(#REF!),#REF!, " ")</f>
        <v xml:space="preserve"> </v>
      </c>
    </row>
    <row r="105" spans="1:14" ht="17.5" customHeight="1" x14ac:dyDescent="0.2">
      <c r="B105" s="134" t="s">
        <v>99</v>
      </c>
      <c r="C105" s="135" t="str">
        <f>IF(ISNUMBER(#REF!),#REF!, " ")</f>
        <v xml:space="preserve"> </v>
      </c>
      <c r="D105" s="135" t="str">
        <f>IF(ISNUMBER(#REF!),#REF!, " ")</f>
        <v xml:space="preserve"> </v>
      </c>
      <c r="E105" s="135" t="str">
        <f>IF(ISNUMBER(#REF!),#REF!, " ")</f>
        <v xml:space="preserve"> </v>
      </c>
      <c r="F105" s="135" t="str">
        <f>IF(ISNUMBER(#REF!),#REF!, " ")</f>
        <v xml:space="preserve"> </v>
      </c>
      <c r="G105" s="135" t="str">
        <f>IF(ISNUMBER(#REF!),#REF!, " ")</f>
        <v xml:space="preserve"> </v>
      </c>
      <c r="H105" s="135" t="str">
        <f>IF(ISNUMBER(#REF!),#REF!, " ")</f>
        <v xml:space="preserve"> </v>
      </c>
      <c r="I105" s="135" t="str">
        <f>IF(ISNUMBER(#REF!),#REF!, " ")</f>
        <v xml:space="preserve"> </v>
      </c>
      <c r="J105" s="135" t="str">
        <f>IF(ISNUMBER(#REF!),#REF!, " ")</f>
        <v xml:space="preserve"> </v>
      </c>
      <c r="K105" s="135" t="str">
        <f>IF(ISNUMBER(#REF!),#REF!, " ")</f>
        <v xml:space="preserve"> </v>
      </c>
      <c r="L105" s="135" t="str">
        <f>IF(ISNUMBER(#REF!),#REF!, " ")</f>
        <v xml:space="preserve"> </v>
      </c>
      <c r="M105" s="135" t="str">
        <f>IF(ISNUMBER(#REF!),#REF!, " ")</f>
        <v xml:space="preserve"> </v>
      </c>
      <c r="N105" s="135" t="str">
        <f>IF(ISNUMBER(#REF!),#REF!, " ")</f>
        <v xml:space="preserve"> </v>
      </c>
    </row>
    <row r="106" spans="1:14" ht="17.5" customHeight="1" thickBot="1" x14ac:dyDescent="0.25">
      <c r="B106" s="134" t="s">
        <v>100</v>
      </c>
      <c r="C106" s="135" t="str">
        <f>IF(ISNUMBER(#REF!),#REF!, " ")</f>
        <v xml:space="preserve"> </v>
      </c>
      <c r="D106" s="135" t="str">
        <f>IF(ISNUMBER(#REF!),#REF!, " ")</f>
        <v xml:space="preserve"> </v>
      </c>
      <c r="E106" s="135" t="str">
        <f>IF(ISNUMBER(#REF!),#REF!, " ")</f>
        <v xml:space="preserve"> </v>
      </c>
      <c r="F106" s="135" t="str">
        <f>IF(ISNUMBER(#REF!),#REF!, " ")</f>
        <v xml:space="preserve"> </v>
      </c>
      <c r="G106" s="135" t="str">
        <f>IF(ISNUMBER(#REF!),#REF!, " ")</f>
        <v xml:space="preserve"> </v>
      </c>
      <c r="H106" s="135" t="str">
        <f>IF(ISNUMBER(#REF!),#REF!, " ")</f>
        <v xml:space="preserve"> </v>
      </c>
      <c r="I106" s="135" t="str">
        <f>IF(ISNUMBER(#REF!),#REF!, " ")</f>
        <v xml:space="preserve"> </v>
      </c>
      <c r="J106" s="135" t="str">
        <f>IF(ISNUMBER(#REF!),#REF!, " ")</f>
        <v xml:space="preserve"> </v>
      </c>
      <c r="K106" s="135" t="str">
        <f>IF(ISNUMBER(#REF!),#REF!, " ")</f>
        <v xml:space="preserve"> </v>
      </c>
      <c r="L106" s="135" t="str">
        <f>IF(ISNUMBER(#REF!),#REF!, " ")</f>
        <v xml:space="preserve"> </v>
      </c>
      <c r="M106" s="135" t="str">
        <f>IF(ISNUMBER(#REF!),#REF!, " ")</f>
        <v xml:space="preserve"> </v>
      </c>
      <c r="N106" s="135" t="str">
        <f>IF(ISNUMBER(#REF!),#REF!, " ")</f>
        <v xml:space="preserve"> </v>
      </c>
    </row>
    <row r="107" spans="1:14" ht="25" customHeight="1" thickBot="1" x14ac:dyDescent="0.25">
      <c r="A107" s="189"/>
      <c r="B107" s="117" t="s">
        <v>85</v>
      </c>
      <c r="C107"/>
      <c r="D107" s="115" t="s">
        <v>101</v>
      </c>
      <c r="E107"/>
      <c r="F107"/>
      <c r="G107" s="181" t="s">
        <v>90</v>
      </c>
      <c r="H107" s="224"/>
      <c r="I107"/>
      <c r="J107"/>
    </row>
    <row r="108" spans="1:14" ht="25" customHeight="1" x14ac:dyDescent="0.2">
      <c r="A108"/>
      <c r="B108"/>
      <c r="C108"/>
      <c r="D108" s="136" t="s">
        <v>102</v>
      </c>
      <c r="E108" s="268" t="str">
        <f>IF($H$107&gt;0,CONCATENATE($H$107," cycles"),"___cycles")</f>
        <v>___cycles</v>
      </c>
      <c r="F108"/>
      <c r="G108"/>
      <c r="H108"/>
      <c r="I108"/>
      <c r="J108"/>
    </row>
    <row r="109" spans="1:14" ht="25" customHeight="1" x14ac:dyDescent="0.2">
      <c r="A109"/>
      <c r="B109"/>
      <c r="C109"/>
      <c r="D109" s="136" t="s">
        <v>103</v>
      </c>
      <c r="E109" s="269"/>
      <c r="F109"/>
      <c r="G109"/>
      <c r="H109"/>
      <c r="I109"/>
      <c r="J109"/>
    </row>
    <row r="110" spans="1:14" ht="25" customHeight="1" x14ac:dyDescent="0.2">
      <c r="A110"/>
      <c r="B110"/>
      <c r="C110"/>
      <c r="D110" s="136" t="s">
        <v>104</v>
      </c>
      <c r="E110" s="270"/>
      <c r="F110"/>
      <c r="G110"/>
      <c r="H110"/>
      <c r="I110"/>
      <c r="J110"/>
    </row>
    <row r="111" spans="1:14" ht="25" customHeight="1" thickBot="1" x14ac:dyDescent="0.25">
      <c r="A111"/>
      <c r="B111"/>
      <c r="C111"/>
      <c r="D111" s="115" t="s">
        <v>105</v>
      </c>
      <c r="E111"/>
      <c r="F111"/>
      <c r="G111"/>
      <c r="H111"/>
      <c r="I111"/>
      <c r="J111"/>
    </row>
    <row r="112" spans="1:14" ht="25" customHeight="1" thickBot="1" x14ac:dyDescent="0.25">
      <c r="A112" s="189"/>
      <c r="B112" s="275" t="s">
        <v>324</v>
      </c>
      <c r="C112" s="274"/>
      <c r="D112" s="274"/>
      <c r="E112" s="274"/>
      <c r="F112" s="274"/>
      <c r="G112" s="274"/>
      <c r="H112" s="274"/>
      <c r="I112" s="274"/>
      <c r="J112"/>
      <c r="K112" s="130" t="s">
        <v>315</v>
      </c>
    </row>
    <row r="113" spans="1:14" ht="12" customHeight="1" thickBot="1" x14ac:dyDescent="0.25">
      <c r="A113"/>
      <c r="B113" s="274"/>
      <c r="C113" s="274"/>
      <c r="D113" s="274"/>
      <c r="E113" s="274"/>
      <c r="F113" s="274"/>
      <c r="G113" s="274"/>
      <c r="H113" s="274"/>
      <c r="I113" s="274"/>
      <c r="J113"/>
      <c r="K113" s="130"/>
    </row>
    <row r="114" spans="1:14" ht="25" customHeight="1" thickBot="1" x14ac:dyDescent="0.25">
      <c r="A114" s="189"/>
      <c r="B114" s="117" t="s">
        <v>325</v>
      </c>
      <c r="C114"/>
      <c r="D114"/>
      <c r="E114"/>
      <c r="F114"/>
      <c r="G114"/>
      <c r="H114"/>
      <c r="I114"/>
      <c r="J114"/>
    </row>
    <row r="115" spans="1:14" ht="25" customHeight="1" thickBot="1" x14ac:dyDescent="0.25">
      <c r="A115"/>
      <c r="B115" s="321" t="s">
        <v>371</v>
      </c>
      <c r="C115" s="322"/>
      <c r="D115" s="322"/>
      <c r="E115" s="322"/>
      <c r="F115" s="322"/>
      <c r="G115" s="322"/>
      <c r="H115" s="322"/>
      <c r="I115" s="322"/>
      <c r="J115" s="322"/>
      <c r="K115" s="322"/>
      <c r="L115" s="322"/>
      <c r="M115" s="322"/>
      <c r="N115" s="323"/>
    </row>
    <row r="116" spans="1:14" ht="25" customHeight="1" thickBot="1" x14ac:dyDescent="0.25">
      <c r="A116" s="189"/>
      <c r="B116" s="117" t="s">
        <v>372</v>
      </c>
      <c r="C116"/>
      <c r="D116"/>
      <c r="E116"/>
      <c r="F116"/>
      <c r="G116"/>
      <c r="H116"/>
      <c r="I116"/>
      <c r="J116"/>
    </row>
    <row r="117" spans="1:14" ht="29.5" customHeight="1" x14ac:dyDescent="0.2">
      <c r="A117" s="188"/>
      <c r="B117" s="117"/>
      <c r="C117"/>
      <c r="D117"/>
      <c r="E117" s="250" t="s">
        <v>72</v>
      </c>
      <c r="F117" s="121" t="str">
        <f>CONCATENATE(" Volume for ",$E$12," samples")</f>
        <v xml:space="preserve"> Volume for 4 samples</v>
      </c>
      <c r="G117"/>
      <c r="H117"/>
      <c r="I117"/>
      <c r="J117"/>
    </row>
    <row r="118" spans="1:14" ht="25" customHeight="1" x14ac:dyDescent="0.2">
      <c r="A118"/>
      <c r="B118"/>
      <c r="C118"/>
      <c r="D118" s="137" t="s">
        <v>373</v>
      </c>
      <c r="E118" s="137">
        <v>25</v>
      </c>
      <c r="F118" s="137">
        <f>E118*1.1*$E$12</f>
        <v>110.00000000000001</v>
      </c>
      <c r="G118" s="137" t="s">
        <v>74</v>
      </c>
      <c r="H118"/>
      <c r="I118"/>
      <c r="K118" s="251" t="s">
        <v>344</v>
      </c>
      <c r="L118" s="252" t="s">
        <v>346</v>
      </c>
    </row>
    <row r="119" spans="1:14" ht="25" customHeight="1" x14ac:dyDescent="0.2">
      <c r="A119"/>
      <c r="B119"/>
      <c r="C119"/>
      <c r="D119" s="242" t="s">
        <v>81</v>
      </c>
      <c r="E119" s="137" t="str">
        <f>IF($L$4="Yes","5",IF($L$5="Yes","11", "Fill out boxes above"))</f>
        <v>11</v>
      </c>
      <c r="F119" s="137">
        <f>E119*1.1*$E$12</f>
        <v>48.400000000000006</v>
      </c>
      <c r="G119" s="242" t="s">
        <v>74</v>
      </c>
      <c r="H119"/>
      <c r="I119"/>
      <c r="K119" s="251" t="s">
        <v>374</v>
      </c>
      <c r="L119" s="252" t="s">
        <v>267</v>
      </c>
      <c r="M119" s="120" t="s">
        <v>375</v>
      </c>
      <c r="N119" s="253"/>
    </row>
    <row r="120" spans="1:14" ht="25" customHeight="1" x14ac:dyDescent="0.2">
      <c r="A120"/>
      <c r="B120"/>
      <c r="C120"/>
      <c r="D120" s="254" t="s">
        <v>376</v>
      </c>
      <c r="E120" s="137">
        <v>10</v>
      </c>
      <c r="F120" s="137" t="s">
        <v>377</v>
      </c>
      <c r="G120" s="137" t="s">
        <v>74</v>
      </c>
      <c r="H120"/>
      <c r="I120"/>
      <c r="K120" s="251" t="s">
        <v>378</v>
      </c>
      <c r="L120" s="252" t="s">
        <v>379</v>
      </c>
      <c r="M120" s="253"/>
      <c r="N120" s="253"/>
    </row>
    <row r="121" spans="1:14" ht="25" customHeight="1" thickBot="1" x14ac:dyDescent="0.25">
      <c r="A121"/>
      <c r="B121"/>
      <c r="C121"/>
      <c r="D121" s="255" t="str">
        <f>IF($L$4="Yes","TT Set A",IF($L$5="Yes","i5/i7", "Fill out boxes above"))</f>
        <v>i5/i7</v>
      </c>
      <c r="E121" s="168" t="str">
        <f>IF($L$4="Yes","10",IF($L$5="Yes","2µL each", "Fill out boxes above"))</f>
        <v>2µL each</v>
      </c>
      <c r="F121" s="209" t="s">
        <v>377</v>
      </c>
      <c r="G121" s="209" t="s">
        <v>74</v>
      </c>
      <c r="H121"/>
      <c r="I121"/>
      <c r="K121" s="251" t="s">
        <v>380</v>
      </c>
      <c r="L121" s="252" t="s">
        <v>381</v>
      </c>
      <c r="M121" s="253"/>
      <c r="N121" s="253"/>
    </row>
    <row r="122" spans="1:14" ht="24.75" customHeight="1" thickBot="1" x14ac:dyDescent="0.25">
      <c r="A122"/>
      <c r="B122"/>
      <c r="C122"/>
      <c r="D122" s="128" t="s">
        <v>106</v>
      </c>
      <c r="E122" s="128">
        <v>50</v>
      </c>
      <c r="F122" s="128">
        <f>SUM(F118:F119)</f>
        <v>158.40000000000003</v>
      </c>
      <c r="G122" s="128" t="s">
        <v>74</v>
      </c>
      <c r="H122"/>
      <c r="I122"/>
      <c r="J122"/>
    </row>
    <row r="123" spans="1:14" ht="25" customHeight="1" thickBot="1" x14ac:dyDescent="0.25">
      <c r="A123" s="189"/>
      <c r="B123" s="117" t="s">
        <v>85</v>
      </c>
      <c r="C123"/>
      <c r="D123" s="126" t="s">
        <v>382</v>
      </c>
      <c r="E123"/>
      <c r="F123"/>
      <c r="G123"/>
      <c r="H123"/>
      <c r="I123"/>
      <c r="J123"/>
    </row>
    <row r="124" spans="1:14" ht="25" customHeight="1" x14ac:dyDescent="0.2">
      <c r="A124"/>
      <c r="B124"/>
      <c r="C124"/>
      <c r="D124" s="127" t="s">
        <v>102</v>
      </c>
      <c r="E124" s="268" t="s">
        <v>383</v>
      </c>
      <c r="F124"/>
      <c r="G124"/>
      <c r="H124"/>
      <c r="I124"/>
      <c r="J124"/>
    </row>
    <row r="125" spans="1:14" ht="25" customHeight="1" x14ac:dyDescent="0.2">
      <c r="A125"/>
      <c r="B125"/>
      <c r="C125"/>
      <c r="D125" s="127" t="s">
        <v>103</v>
      </c>
      <c r="E125" s="269"/>
      <c r="F125"/>
      <c r="G125"/>
      <c r="H125"/>
      <c r="I125"/>
      <c r="J125"/>
    </row>
    <row r="126" spans="1:14" ht="25" customHeight="1" x14ac:dyDescent="0.2">
      <c r="A126"/>
      <c r="B126"/>
      <c r="C126"/>
      <c r="D126" s="256" t="s">
        <v>104</v>
      </c>
      <c r="E126" s="270"/>
      <c r="F126"/>
      <c r="G126" s="158"/>
      <c r="H126"/>
      <c r="I126"/>
      <c r="J126"/>
    </row>
    <row r="127" spans="1:14" ht="25" customHeight="1" thickBot="1" x14ac:dyDescent="0.25">
      <c r="A127"/>
      <c r="B127"/>
      <c r="C127"/>
      <c r="D127" s="126" t="s">
        <v>384</v>
      </c>
      <c r="E127"/>
      <c r="F127"/>
      <c r="G127"/>
      <c r="H127"/>
      <c r="I127"/>
      <c r="J127"/>
    </row>
    <row r="128" spans="1:14" ht="25" customHeight="1" thickBot="1" x14ac:dyDescent="0.25">
      <c r="A128" s="189"/>
      <c r="B128" s="117" t="s">
        <v>385</v>
      </c>
      <c r="C128"/>
      <c r="D128"/>
      <c r="E128"/>
      <c r="F128"/>
      <c r="G128"/>
      <c r="H128"/>
      <c r="I128"/>
      <c r="J128"/>
    </row>
    <row r="129" spans="1:13" ht="26.25" customHeight="1" thickBot="1" x14ac:dyDescent="0.25">
      <c r="A129" s="227"/>
      <c r="B129" s="276" t="s">
        <v>107</v>
      </c>
      <c r="C129" s="277"/>
      <c r="D129" s="277"/>
      <c r="E129" s="324"/>
      <c r="F129" s="324"/>
      <c r="G129" s="277"/>
      <c r="H129" s="277"/>
      <c r="I129" s="277"/>
      <c r="J129" s="277"/>
      <c r="K129" s="277"/>
      <c r="L129" s="277"/>
      <c r="M129" s="278"/>
    </row>
    <row r="130" spans="1:13" ht="26.25" customHeight="1" thickBot="1" x14ac:dyDescent="0.25">
      <c r="A130" s="214"/>
      <c r="B130" s="117" t="s">
        <v>108</v>
      </c>
      <c r="C130" s="190"/>
      <c r="E130" s="138" t="s">
        <v>109</v>
      </c>
      <c r="F130" s="121" t="s">
        <v>110</v>
      </c>
      <c r="H130" s="138" t="s">
        <v>109</v>
      </c>
      <c r="I130" s="121" t="s">
        <v>110</v>
      </c>
    </row>
    <row r="131" spans="1:13" ht="26.25" customHeight="1" x14ac:dyDescent="0.2">
      <c r="A131" s="218"/>
      <c r="B131" s="117"/>
      <c r="C131" s="190"/>
      <c r="E131" s="138"/>
      <c r="F131" s="121"/>
      <c r="H131" s="138"/>
      <c r="I131" s="121"/>
    </row>
    <row r="132" spans="1:13" ht="26.25" customHeight="1" thickBot="1" x14ac:dyDescent="0.25">
      <c r="A132" s="218"/>
      <c r="B132" s="117"/>
      <c r="C132" s="190"/>
      <c r="E132" s="195"/>
      <c r="F132" s="195"/>
      <c r="H132" s="195"/>
      <c r="I132" s="195"/>
    </row>
    <row r="133" spans="1:13" ht="26.25" customHeight="1" thickBot="1" x14ac:dyDescent="0.25">
      <c r="A133" s="214"/>
      <c r="B133" s="190" t="s">
        <v>111</v>
      </c>
      <c r="C133"/>
      <c r="D133"/>
      <c r="E133"/>
    </row>
    <row r="134" spans="1:13" ht="26.25" customHeight="1" x14ac:dyDescent="0.2">
      <c r="A134" s="218"/>
      <c r="C134" s="117" t="s">
        <v>112</v>
      </c>
      <c r="D134" s="117"/>
      <c r="E134" s="117"/>
      <c r="F134" s="117" t="s">
        <v>329</v>
      </c>
      <c r="G134" s="190"/>
    </row>
    <row r="135" spans="1:13" ht="25.5" customHeight="1" x14ac:dyDescent="0.2">
      <c r="A135" s="218"/>
      <c r="C135" s="265" t="s">
        <v>113</v>
      </c>
      <c r="D135" s="265"/>
      <c r="E135" s="265"/>
      <c r="F135" s="265"/>
      <c r="G135" s="265"/>
      <c r="H135" s="265"/>
      <c r="I135" s="265"/>
      <c r="J135" s="265"/>
      <c r="K135" s="266" t="s">
        <v>114</v>
      </c>
      <c r="L135" s="266"/>
    </row>
    <row r="136" spans="1:13" ht="26.25" customHeight="1" x14ac:dyDescent="0.2">
      <c r="A136" s="218"/>
      <c r="C136" s="265" t="s">
        <v>330</v>
      </c>
      <c r="D136" s="265"/>
      <c r="E136" s="265"/>
      <c r="F136" s="265"/>
      <c r="G136" s="265"/>
      <c r="H136" s="265"/>
      <c r="I136" s="265"/>
      <c r="J136" s="265"/>
      <c r="K136" s="266" t="s">
        <v>331</v>
      </c>
      <c r="L136" s="266"/>
    </row>
    <row r="137" spans="1:13" ht="26.25" customHeight="1" x14ac:dyDescent="0.2">
      <c r="A137" s="218"/>
      <c r="C137" s="265" t="s">
        <v>332</v>
      </c>
      <c r="D137" s="265"/>
      <c r="E137" s="265"/>
      <c r="F137" s="265"/>
      <c r="G137" s="265"/>
      <c r="H137" s="265"/>
      <c r="I137" s="265"/>
      <c r="J137" s="265"/>
      <c r="K137" s="266" t="s">
        <v>333</v>
      </c>
      <c r="L137" s="266"/>
    </row>
    <row r="138" spans="1:13" ht="31.5" customHeight="1" x14ac:dyDescent="0.2">
      <c r="A138" s="218"/>
      <c r="C138" s="265" t="s">
        <v>334</v>
      </c>
      <c r="D138" s="265"/>
      <c r="E138" s="265"/>
      <c r="F138" s="265"/>
      <c r="G138" s="265"/>
      <c r="H138" s="265"/>
      <c r="I138" s="265"/>
      <c r="J138" s="265"/>
      <c r="K138" s="266" t="s">
        <v>335</v>
      </c>
      <c r="L138" s="266"/>
    </row>
    <row r="141" spans="1:13" ht="26.25" customHeight="1" x14ac:dyDescent="0.2">
      <c r="C141" s="267" t="s">
        <v>115</v>
      </c>
      <c r="D141" s="267"/>
      <c r="E141" s="267"/>
      <c r="F141" s="257" t="s">
        <v>386</v>
      </c>
      <c r="G141" s="258"/>
      <c r="H141" s="258"/>
      <c r="I141" s="259"/>
    </row>
    <row r="142" spans="1:13" ht="26.25" customHeight="1" x14ac:dyDescent="0.2">
      <c r="C142" s="264" t="s">
        <v>116</v>
      </c>
      <c r="D142" s="264"/>
      <c r="E142" s="264"/>
      <c r="F142" s="257" t="s">
        <v>117</v>
      </c>
      <c r="G142" s="258"/>
      <c r="H142" s="258"/>
      <c r="I142" s="259"/>
    </row>
    <row r="143" spans="1:13" ht="26.25" customHeight="1" x14ac:dyDescent="0.2">
      <c r="C143" s="264" t="s">
        <v>118</v>
      </c>
      <c r="D143" s="264"/>
      <c r="E143" s="264"/>
      <c r="F143" s="257" t="s">
        <v>119</v>
      </c>
      <c r="G143" s="258"/>
      <c r="H143" s="258"/>
      <c r="I143" s="259"/>
    </row>
    <row r="144" spans="1:13" ht="30.75" customHeight="1" x14ac:dyDescent="0.2">
      <c r="C144" s="257" t="s">
        <v>120</v>
      </c>
      <c r="D144" s="258"/>
      <c r="E144" s="259"/>
      <c r="F144" s="257" t="s">
        <v>387</v>
      </c>
      <c r="G144" s="258"/>
      <c r="H144" s="258"/>
      <c r="I144" s="259"/>
    </row>
    <row r="145" spans="3:9" ht="26.25" customHeight="1" x14ac:dyDescent="0.2">
      <c r="C145" s="257" t="s">
        <v>121</v>
      </c>
      <c r="D145" s="258"/>
      <c r="E145" s="259"/>
      <c r="F145" s="257" t="s">
        <v>122</v>
      </c>
      <c r="G145" s="258"/>
      <c r="H145" s="258"/>
      <c r="I145" s="259"/>
    </row>
    <row r="146" spans="3:9" ht="26.25" customHeight="1" x14ac:dyDescent="0.2">
      <c r="C146" s="257" t="s">
        <v>123</v>
      </c>
      <c r="D146" s="258"/>
      <c r="E146" s="259"/>
      <c r="F146" s="257" t="s">
        <v>388</v>
      </c>
      <c r="G146" s="258"/>
      <c r="H146" s="258"/>
      <c r="I146" s="259"/>
    </row>
    <row r="147" spans="3:9" ht="26.25" customHeight="1" x14ac:dyDescent="0.2">
      <c r="C147" s="257" t="s">
        <v>124</v>
      </c>
      <c r="D147" s="258"/>
      <c r="E147" s="259"/>
      <c r="F147" s="261">
        <v>20241031</v>
      </c>
      <c r="G147" s="262"/>
      <c r="H147" s="262"/>
      <c r="I147" s="263"/>
    </row>
    <row r="148" spans="3:9" ht="26.25" customHeight="1" x14ac:dyDescent="0.2">
      <c r="C148" s="257" t="s">
        <v>125</v>
      </c>
      <c r="D148" s="258"/>
      <c r="E148" s="259"/>
      <c r="F148" s="261">
        <v>20241023</v>
      </c>
      <c r="G148" s="262"/>
      <c r="H148" s="262"/>
      <c r="I148" s="263"/>
    </row>
  </sheetData>
  <mergeCells count="109">
    <mergeCell ref="M3:N3"/>
    <mergeCell ref="O3:P4"/>
    <mergeCell ref="A4:D4"/>
    <mergeCell ref="E4:G4"/>
    <mergeCell ref="M4:N4"/>
    <mergeCell ref="A5:D5"/>
    <mergeCell ref="E5:G5"/>
    <mergeCell ref="M5:N5"/>
    <mergeCell ref="C1:J1"/>
    <mergeCell ref="A2:D2"/>
    <mergeCell ref="E2:G2"/>
    <mergeCell ref="A3:D3"/>
    <mergeCell ref="E3:G3"/>
    <mergeCell ref="J3:K3"/>
    <mergeCell ref="J8:N9"/>
    <mergeCell ref="A9:D9"/>
    <mergeCell ref="E9:G9"/>
    <mergeCell ref="A10:D10"/>
    <mergeCell ref="E10:G10"/>
    <mergeCell ref="J10:N11"/>
    <mergeCell ref="A11:D11"/>
    <mergeCell ref="E11:G11"/>
    <mergeCell ref="A6:D6"/>
    <mergeCell ref="E6:G6"/>
    <mergeCell ref="A7:D7"/>
    <mergeCell ref="E7:G7"/>
    <mergeCell ref="A8:D8"/>
    <mergeCell ref="E8:G8"/>
    <mergeCell ref="C29:D29"/>
    <mergeCell ref="C30:D30"/>
    <mergeCell ref="C31:D31"/>
    <mergeCell ref="C26:D26"/>
    <mergeCell ref="C27:D27"/>
    <mergeCell ref="C28:D28"/>
    <mergeCell ref="A12:D12"/>
    <mergeCell ref="B13:M13"/>
    <mergeCell ref="C24:D24"/>
    <mergeCell ref="G24:H24"/>
    <mergeCell ref="K24:M24"/>
    <mergeCell ref="C25:D25"/>
    <mergeCell ref="G25:H25"/>
    <mergeCell ref="G46:I46"/>
    <mergeCell ref="C49:D49"/>
    <mergeCell ref="C50:D50"/>
    <mergeCell ref="C51:D51"/>
    <mergeCell ref="I55:J55"/>
    <mergeCell ref="I56:J56"/>
    <mergeCell ref="C32:D32"/>
    <mergeCell ref="G32:H32"/>
    <mergeCell ref="B39:M39"/>
    <mergeCell ref="B42:F42"/>
    <mergeCell ref="G43:I43"/>
    <mergeCell ref="C44:E45"/>
    <mergeCell ref="G44:I44"/>
    <mergeCell ref="G45:I45"/>
    <mergeCell ref="B68:F68"/>
    <mergeCell ref="H68:M68"/>
    <mergeCell ref="B69:F69"/>
    <mergeCell ref="H69:M69"/>
    <mergeCell ref="I57:J57"/>
    <mergeCell ref="E60:E62"/>
    <mergeCell ref="B64:M64"/>
    <mergeCell ref="B65:M65"/>
    <mergeCell ref="B66:F66"/>
    <mergeCell ref="H66:M66"/>
    <mergeCell ref="K138:L138"/>
    <mergeCell ref="C141:E141"/>
    <mergeCell ref="F141:I141"/>
    <mergeCell ref="C142:E142"/>
    <mergeCell ref="F142:I142"/>
    <mergeCell ref="C135:J135"/>
    <mergeCell ref="K135:L135"/>
    <mergeCell ref="C136:J136"/>
    <mergeCell ref="K136:L136"/>
    <mergeCell ref="C137:J137"/>
    <mergeCell ref="K137:L137"/>
    <mergeCell ref="C148:E148"/>
    <mergeCell ref="F148:I148"/>
    <mergeCell ref="C143:E143"/>
    <mergeCell ref="F143:I143"/>
    <mergeCell ref="C144:E144"/>
    <mergeCell ref="F144:I144"/>
    <mergeCell ref="C145:E145"/>
    <mergeCell ref="F145:I145"/>
    <mergeCell ref="C138:J138"/>
    <mergeCell ref="G28:H28"/>
    <mergeCell ref="G27:H27"/>
    <mergeCell ref="G26:H26"/>
    <mergeCell ref="G31:H31"/>
    <mergeCell ref="G30:H30"/>
    <mergeCell ref="G29:H29"/>
    <mergeCell ref="C146:E146"/>
    <mergeCell ref="F146:I146"/>
    <mergeCell ref="C147:E147"/>
    <mergeCell ref="F147:I147"/>
    <mergeCell ref="B84:I85"/>
    <mergeCell ref="E108:E110"/>
    <mergeCell ref="B112:I113"/>
    <mergeCell ref="B115:N115"/>
    <mergeCell ref="E124:E126"/>
    <mergeCell ref="B129:M129"/>
    <mergeCell ref="B70:F70"/>
    <mergeCell ref="H70:M70"/>
    <mergeCell ref="B71:F71"/>
    <mergeCell ref="H71:M71"/>
    <mergeCell ref="H72:M72"/>
    <mergeCell ref="B73:M73"/>
    <mergeCell ref="B67:F67"/>
    <mergeCell ref="H67:M67"/>
  </mergeCells>
  <conditionalFormatting sqref="D17:D20">
    <cfRule type="iconSet" priority="1">
      <iconSet>
        <cfvo type="percent" val="0"/>
        <cfvo type="percent" val="33"/>
        <cfvo type="percent" val="67"/>
      </iconSet>
    </cfRule>
  </conditionalFormatting>
  <dataValidations count="1">
    <dataValidation type="list" allowBlank="1" showInputMessage="1" showErrorMessage="1" sqref="L4:L5" xr:uid="{BA1F4999-A386-4AF0-844A-9B1AF2452172}">
      <formula1>"Yes, No"</formula1>
    </dataValidation>
  </dataValidations>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0</xdr:col>
                    <xdr:colOff>38100</xdr:colOff>
                    <xdr:row>128</xdr:row>
                    <xdr:rowOff>50800</xdr:rowOff>
                  </from>
                  <to>
                    <xdr:col>1</xdr:col>
                    <xdr:colOff>76200</xdr:colOff>
                    <xdr:row>128</xdr:row>
                    <xdr:rowOff>279400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0</xdr:col>
                    <xdr:colOff>38100</xdr:colOff>
                    <xdr:row>40</xdr:row>
                    <xdr:rowOff>50800</xdr:rowOff>
                  </from>
                  <to>
                    <xdr:col>1</xdr:col>
                    <xdr:colOff>76200</xdr:colOff>
                    <xdr:row>40</xdr:row>
                    <xdr:rowOff>279400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0</xdr:col>
                    <xdr:colOff>38100</xdr:colOff>
                    <xdr:row>39</xdr:row>
                    <xdr:rowOff>50800</xdr:rowOff>
                  </from>
                  <to>
                    <xdr:col>1</xdr:col>
                    <xdr:colOff>76200</xdr:colOff>
                    <xdr:row>39</xdr:row>
                    <xdr:rowOff>279400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0</xdr:col>
                    <xdr:colOff>38100</xdr:colOff>
                    <xdr:row>35</xdr:row>
                    <xdr:rowOff>50800</xdr:rowOff>
                  </from>
                  <to>
                    <xdr:col>1</xdr:col>
                    <xdr:colOff>76200</xdr:colOff>
                    <xdr:row>35</xdr:row>
                    <xdr:rowOff>279400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0</xdr:col>
                    <xdr:colOff>38100</xdr:colOff>
                    <xdr:row>33</xdr:row>
                    <xdr:rowOff>50800</xdr:rowOff>
                  </from>
                  <to>
                    <xdr:col>1</xdr:col>
                    <xdr:colOff>76200</xdr:colOff>
                    <xdr:row>33</xdr:row>
                    <xdr:rowOff>279400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0</xdr:col>
                    <xdr:colOff>38100</xdr:colOff>
                    <xdr:row>32</xdr:row>
                    <xdr:rowOff>50800</xdr:rowOff>
                  </from>
                  <to>
                    <xdr:col>1</xdr:col>
                    <xdr:colOff>76200</xdr:colOff>
                    <xdr:row>32</xdr:row>
                    <xdr:rowOff>279400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0</xdr:col>
                    <xdr:colOff>38100</xdr:colOff>
                    <xdr:row>22</xdr:row>
                    <xdr:rowOff>50800</xdr:rowOff>
                  </from>
                  <to>
                    <xdr:col>1</xdr:col>
                    <xdr:colOff>76200</xdr:colOff>
                    <xdr:row>22</xdr:row>
                    <xdr:rowOff>279400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0</xdr:col>
                    <xdr:colOff>38100</xdr:colOff>
                    <xdr:row>21</xdr:row>
                    <xdr:rowOff>50800</xdr:rowOff>
                  </from>
                  <to>
                    <xdr:col>1</xdr:col>
                    <xdr:colOff>76200</xdr:colOff>
                    <xdr:row>21</xdr:row>
                    <xdr:rowOff>279400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0</xdr:col>
                    <xdr:colOff>38100</xdr:colOff>
                    <xdr:row>16</xdr:row>
                    <xdr:rowOff>50800</xdr:rowOff>
                  </from>
                  <to>
                    <xdr:col>1</xdr:col>
                    <xdr:colOff>76200</xdr:colOff>
                    <xdr:row>16</xdr:row>
                    <xdr:rowOff>279400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0</xdr:col>
                    <xdr:colOff>38100</xdr:colOff>
                    <xdr:row>14</xdr:row>
                    <xdr:rowOff>50800</xdr:rowOff>
                  </from>
                  <to>
                    <xdr:col>1</xdr:col>
                    <xdr:colOff>76200</xdr:colOff>
                    <xdr:row>14</xdr:row>
                    <xdr:rowOff>279400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0</xdr:col>
                    <xdr:colOff>38100</xdr:colOff>
                    <xdr:row>13</xdr:row>
                    <xdr:rowOff>50800</xdr:rowOff>
                  </from>
                  <to>
                    <xdr:col>1</xdr:col>
                    <xdr:colOff>76200</xdr:colOff>
                    <xdr:row>13</xdr:row>
                    <xdr:rowOff>279400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0</xdr:col>
                    <xdr:colOff>38100</xdr:colOff>
                    <xdr:row>36</xdr:row>
                    <xdr:rowOff>50800</xdr:rowOff>
                  </from>
                  <to>
                    <xdr:col>1</xdr:col>
                    <xdr:colOff>76200</xdr:colOff>
                    <xdr:row>36</xdr:row>
                    <xdr:rowOff>279400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0</xdr:col>
                    <xdr:colOff>38100</xdr:colOff>
                    <xdr:row>41</xdr:row>
                    <xdr:rowOff>50800</xdr:rowOff>
                  </from>
                  <to>
                    <xdr:col>1</xdr:col>
                    <xdr:colOff>76200</xdr:colOff>
                    <xdr:row>41</xdr:row>
                    <xdr:rowOff>279400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0</xdr:col>
                    <xdr:colOff>38100</xdr:colOff>
                    <xdr:row>47</xdr:row>
                    <xdr:rowOff>50800</xdr:rowOff>
                  </from>
                  <to>
                    <xdr:col>1</xdr:col>
                    <xdr:colOff>76200</xdr:colOff>
                    <xdr:row>47</xdr:row>
                    <xdr:rowOff>279400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0</xdr:col>
                    <xdr:colOff>38100</xdr:colOff>
                    <xdr:row>52</xdr:row>
                    <xdr:rowOff>50800</xdr:rowOff>
                  </from>
                  <to>
                    <xdr:col>1</xdr:col>
                    <xdr:colOff>76200</xdr:colOff>
                    <xdr:row>52</xdr:row>
                    <xdr:rowOff>279400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0</xdr:col>
                    <xdr:colOff>38100</xdr:colOff>
                    <xdr:row>53</xdr:row>
                    <xdr:rowOff>50800</xdr:rowOff>
                  </from>
                  <to>
                    <xdr:col>1</xdr:col>
                    <xdr:colOff>76200</xdr:colOff>
                    <xdr:row>53</xdr:row>
                    <xdr:rowOff>279400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0</xdr:col>
                    <xdr:colOff>38100</xdr:colOff>
                    <xdr:row>58</xdr:row>
                    <xdr:rowOff>50800</xdr:rowOff>
                  </from>
                  <to>
                    <xdr:col>1</xdr:col>
                    <xdr:colOff>76200</xdr:colOff>
                    <xdr:row>58</xdr:row>
                    <xdr:rowOff>292100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0</xdr:col>
                    <xdr:colOff>38100</xdr:colOff>
                    <xdr:row>64</xdr:row>
                    <xdr:rowOff>12700</xdr:rowOff>
                  </from>
                  <to>
                    <xdr:col>1</xdr:col>
                    <xdr:colOff>76200</xdr:colOff>
                    <xdr:row>64</xdr:row>
                    <xdr:rowOff>241300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0</xdr:col>
                    <xdr:colOff>38100</xdr:colOff>
                    <xdr:row>73</xdr:row>
                    <xdr:rowOff>50800</xdr:rowOff>
                  </from>
                  <to>
                    <xdr:col>1</xdr:col>
                    <xdr:colOff>76200</xdr:colOff>
                    <xdr:row>73</xdr:row>
                    <xdr:rowOff>279400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0</xdr:col>
                    <xdr:colOff>38100</xdr:colOff>
                    <xdr:row>74</xdr:row>
                    <xdr:rowOff>50800</xdr:rowOff>
                  </from>
                  <to>
                    <xdr:col>1</xdr:col>
                    <xdr:colOff>76200</xdr:colOff>
                    <xdr:row>74</xdr:row>
                    <xdr:rowOff>279400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0</xdr:col>
                    <xdr:colOff>38100</xdr:colOff>
                    <xdr:row>76</xdr:row>
                    <xdr:rowOff>50800</xdr:rowOff>
                  </from>
                  <to>
                    <xdr:col>1</xdr:col>
                    <xdr:colOff>76200</xdr:colOff>
                    <xdr:row>76</xdr:row>
                    <xdr:rowOff>279400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0</xdr:col>
                    <xdr:colOff>38100</xdr:colOff>
                    <xdr:row>79</xdr:row>
                    <xdr:rowOff>50800</xdr:rowOff>
                  </from>
                  <to>
                    <xdr:col>1</xdr:col>
                    <xdr:colOff>76200</xdr:colOff>
                    <xdr:row>80</xdr:row>
                    <xdr:rowOff>12700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0</xdr:col>
                    <xdr:colOff>38100</xdr:colOff>
                    <xdr:row>83</xdr:row>
                    <xdr:rowOff>50800</xdr:rowOff>
                  </from>
                  <to>
                    <xdr:col>1</xdr:col>
                    <xdr:colOff>76200</xdr:colOff>
                    <xdr:row>83</xdr:row>
                    <xdr:rowOff>279400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0</xdr:col>
                    <xdr:colOff>38100</xdr:colOff>
                    <xdr:row>85</xdr:row>
                    <xdr:rowOff>50800</xdr:rowOff>
                  </from>
                  <to>
                    <xdr:col>1</xdr:col>
                    <xdr:colOff>76200</xdr:colOff>
                    <xdr:row>85</xdr:row>
                    <xdr:rowOff>279400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0</xdr:col>
                    <xdr:colOff>38100</xdr:colOff>
                    <xdr:row>87</xdr:row>
                    <xdr:rowOff>50800</xdr:rowOff>
                  </from>
                  <to>
                    <xdr:col>1</xdr:col>
                    <xdr:colOff>76200</xdr:colOff>
                    <xdr:row>87</xdr:row>
                    <xdr:rowOff>279400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0</xdr:col>
                    <xdr:colOff>38100</xdr:colOff>
                    <xdr:row>91</xdr:row>
                    <xdr:rowOff>50800</xdr:rowOff>
                  </from>
                  <to>
                    <xdr:col>1</xdr:col>
                    <xdr:colOff>76200</xdr:colOff>
                    <xdr:row>92</xdr:row>
                    <xdr:rowOff>38100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0</xdr:col>
                    <xdr:colOff>38100</xdr:colOff>
                    <xdr:row>93</xdr:row>
                    <xdr:rowOff>50800</xdr:rowOff>
                  </from>
                  <to>
                    <xdr:col>1</xdr:col>
                    <xdr:colOff>76200</xdr:colOff>
                    <xdr:row>93</xdr:row>
                    <xdr:rowOff>279400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0</xdr:col>
                    <xdr:colOff>38100</xdr:colOff>
                    <xdr:row>95</xdr:row>
                    <xdr:rowOff>50800</xdr:rowOff>
                  </from>
                  <to>
                    <xdr:col>1</xdr:col>
                    <xdr:colOff>76200</xdr:colOff>
                    <xdr:row>95</xdr:row>
                    <xdr:rowOff>279400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0</xdr:col>
                    <xdr:colOff>38100</xdr:colOff>
                    <xdr:row>94</xdr:row>
                    <xdr:rowOff>50800</xdr:rowOff>
                  </from>
                  <to>
                    <xdr:col>1</xdr:col>
                    <xdr:colOff>76200</xdr:colOff>
                    <xdr:row>94</xdr:row>
                    <xdr:rowOff>279400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0</xdr:col>
                    <xdr:colOff>38100</xdr:colOff>
                    <xdr:row>106</xdr:row>
                    <xdr:rowOff>50800</xdr:rowOff>
                  </from>
                  <to>
                    <xdr:col>1</xdr:col>
                    <xdr:colOff>76200</xdr:colOff>
                    <xdr:row>106</xdr:row>
                    <xdr:rowOff>279400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0</xdr:col>
                    <xdr:colOff>38100</xdr:colOff>
                    <xdr:row>111</xdr:row>
                    <xdr:rowOff>50800</xdr:rowOff>
                  </from>
                  <to>
                    <xdr:col>1</xdr:col>
                    <xdr:colOff>76200</xdr:colOff>
                    <xdr:row>111</xdr:row>
                    <xdr:rowOff>279400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0</xdr:col>
                    <xdr:colOff>38100</xdr:colOff>
                    <xdr:row>111</xdr:row>
                    <xdr:rowOff>50800</xdr:rowOff>
                  </from>
                  <to>
                    <xdr:col>1</xdr:col>
                    <xdr:colOff>76200</xdr:colOff>
                    <xdr:row>111</xdr:row>
                    <xdr:rowOff>279400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0</xdr:col>
                    <xdr:colOff>38100</xdr:colOff>
                    <xdr:row>113</xdr:row>
                    <xdr:rowOff>50800</xdr:rowOff>
                  </from>
                  <to>
                    <xdr:col>1</xdr:col>
                    <xdr:colOff>76200</xdr:colOff>
                    <xdr:row>113</xdr:row>
                    <xdr:rowOff>279400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0</xdr:col>
                    <xdr:colOff>38100</xdr:colOff>
                    <xdr:row>96</xdr:row>
                    <xdr:rowOff>50800</xdr:rowOff>
                  </from>
                  <to>
                    <xdr:col>1</xdr:col>
                    <xdr:colOff>76200</xdr:colOff>
                    <xdr:row>96</xdr:row>
                    <xdr:rowOff>304800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0</xdr:col>
                    <xdr:colOff>38100</xdr:colOff>
                    <xdr:row>34</xdr:row>
                    <xdr:rowOff>50800</xdr:rowOff>
                  </from>
                  <to>
                    <xdr:col>1</xdr:col>
                    <xdr:colOff>76200</xdr:colOff>
                    <xdr:row>34</xdr:row>
                    <xdr:rowOff>279400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0</xdr:col>
                    <xdr:colOff>38100</xdr:colOff>
                    <xdr:row>129</xdr:row>
                    <xdr:rowOff>0</xdr:rowOff>
                  </from>
                  <to>
                    <xdr:col>1</xdr:col>
                    <xdr:colOff>76200</xdr:colOff>
                    <xdr:row>130</xdr:row>
                    <xdr:rowOff>63500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9</xdr:col>
                    <xdr:colOff>152400</xdr:colOff>
                    <xdr:row>3</xdr:row>
                    <xdr:rowOff>38100</xdr:rowOff>
                  </from>
                  <to>
                    <xdr:col>10</xdr:col>
                    <xdr:colOff>50800</xdr:colOff>
                    <xdr:row>3</xdr:row>
                    <xdr:rowOff>266700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6</xdr:col>
                    <xdr:colOff>101600</xdr:colOff>
                    <xdr:row>66</xdr:row>
                    <xdr:rowOff>12700</xdr:rowOff>
                  </from>
                  <to>
                    <xdr:col>7</xdr:col>
                    <xdr:colOff>50800</xdr:colOff>
                    <xdr:row>66</xdr:row>
                    <xdr:rowOff>241300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6</xdr:col>
                    <xdr:colOff>101600</xdr:colOff>
                    <xdr:row>67</xdr:row>
                    <xdr:rowOff>12700</xdr:rowOff>
                  </from>
                  <to>
                    <xdr:col>7</xdr:col>
                    <xdr:colOff>50800</xdr:colOff>
                    <xdr:row>67</xdr:row>
                    <xdr:rowOff>241300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6</xdr:col>
                    <xdr:colOff>101600</xdr:colOff>
                    <xdr:row>68</xdr:row>
                    <xdr:rowOff>12700</xdr:rowOff>
                  </from>
                  <to>
                    <xdr:col>7</xdr:col>
                    <xdr:colOff>50800</xdr:colOff>
                    <xdr:row>68</xdr:row>
                    <xdr:rowOff>241300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6</xdr:col>
                    <xdr:colOff>101600</xdr:colOff>
                    <xdr:row>69</xdr:row>
                    <xdr:rowOff>12700</xdr:rowOff>
                  </from>
                  <to>
                    <xdr:col>7</xdr:col>
                    <xdr:colOff>50800</xdr:colOff>
                    <xdr:row>69</xdr:row>
                    <xdr:rowOff>241300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6</xdr:col>
                    <xdr:colOff>101600</xdr:colOff>
                    <xdr:row>70</xdr:row>
                    <xdr:rowOff>12700</xdr:rowOff>
                  </from>
                  <to>
                    <xdr:col>7</xdr:col>
                    <xdr:colOff>50800</xdr:colOff>
                    <xdr:row>70</xdr:row>
                    <xdr:rowOff>241300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0</xdr:col>
                    <xdr:colOff>38100</xdr:colOff>
                    <xdr:row>66</xdr:row>
                    <xdr:rowOff>12700</xdr:rowOff>
                  </from>
                  <to>
                    <xdr:col>1</xdr:col>
                    <xdr:colOff>76200</xdr:colOff>
                    <xdr:row>66</xdr:row>
                    <xdr:rowOff>241300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0</xdr:col>
                    <xdr:colOff>38100</xdr:colOff>
                    <xdr:row>67</xdr:row>
                    <xdr:rowOff>12700</xdr:rowOff>
                  </from>
                  <to>
                    <xdr:col>1</xdr:col>
                    <xdr:colOff>76200</xdr:colOff>
                    <xdr:row>67</xdr:row>
                    <xdr:rowOff>241300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0</xdr:col>
                    <xdr:colOff>38100</xdr:colOff>
                    <xdr:row>68</xdr:row>
                    <xdr:rowOff>12700</xdr:rowOff>
                  </from>
                  <to>
                    <xdr:col>1</xdr:col>
                    <xdr:colOff>76200</xdr:colOff>
                    <xdr:row>68</xdr:row>
                    <xdr:rowOff>241300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0</xdr:col>
                    <xdr:colOff>38100</xdr:colOff>
                    <xdr:row>115</xdr:row>
                    <xdr:rowOff>50800</xdr:rowOff>
                  </from>
                  <to>
                    <xdr:col>1</xdr:col>
                    <xdr:colOff>76200</xdr:colOff>
                    <xdr:row>115</xdr:row>
                    <xdr:rowOff>279400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0</xdr:col>
                    <xdr:colOff>38100</xdr:colOff>
                    <xdr:row>122</xdr:row>
                    <xdr:rowOff>50800</xdr:rowOff>
                  </from>
                  <to>
                    <xdr:col>1</xdr:col>
                    <xdr:colOff>76200</xdr:colOff>
                    <xdr:row>122</xdr:row>
                    <xdr:rowOff>292100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0</xdr:col>
                    <xdr:colOff>38100</xdr:colOff>
                    <xdr:row>127</xdr:row>
                    <xdr:rowOff>50800</xdr:rowOff>
                  </from>
                  <to>
                    <xdr:col>1</xdr:col>
                    <xdr:colOff>76200</xdr:colOff>
                    <xdr:row>127</xdr:row>
                    <xdr:rowOff>279400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9</xdr:col>
                    <xdr:colOff>152400</xdr:colOff>
                    <xdr:row>4</xdr:row>
                    <xdr:rowOff>38100</xdr:rowOff>
                  </from>
                  <to>
                    <xdr:col>10</xdr:col>
                    <xdr:colOff>50800</xdr:colOff>
                    <xdr:row>4</xdr:row>
                    <xdr:rowOff>266700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0</xdr:col>
                    <xdr:colOff>38100</xdr:colOff>
                    <xdr:row>131</xdr:row>
                    <xdr:rowOff>304800</xdr:rowOff>
                  </from>
                  <to>
                    <xdr:col>1</xdr:col>
                    <xdr:colOff>76200</xdr:colOff>
                    <xdr:row>133</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43ED7-3144-49FB-91D4-DF12EAB5FA72}">
  <dimension ref="A1:AK148"/>
  <sheetViews>
    <sheetView topLeftCell="A12" zoomScaleNormal="100" workbookViewId="0">
      <selection activeCell="T21" sqref="T21"/>
    </sheetView>
  </sheetViews>
  <sheetFormatPr baseColWidth="10" defaultColWidth="8.83203125" defaultRowHeight="26.25" customHeight="1" x14ac:dyDescent="0.2"/>
  <cols>
    <col min="1" max="1" width="4.5" style="180" customWidth="1"/>
    <col min="2" max="2" width="5.83203125" style="180" customWidth="1"/>
    <col min="3" max="3" width="5.33203125" style="180" customWidth="1"/>
    <col min="4" max="4" width="12.5" style="180" customWidth="1"/>
    <col min="5" max="5" width="11.83203125" style="180" customWidth="1"/>
    <col min="6" max="6" width="11.5" style="180" customWidth="1"/>
    <col min="7" max="7" width="5.6640625" style="180" customWidth="1"/>
    <col min="8" max="8" width="7.6640625" style="180" customWidth="1"/>
    <col min="9" max="9" width="12.33203125" style="180" customWidth="1"/>
    <col min="10" max="10" width="6.83203125" style="180" customWidth="1"/>
    <col min="11" max="11" width="11.1640625" style="180" customWidth="1"/>
    <col min="12" max="12" width="7.5" style="180" customWidth="1"/>
    <col min="13" max="13" width="5.83203125" style="180" customWidth="1"/>
    <col min="14" max="14" width="8.6640625" style="180" customWidth="1"/>
    <col min="15" max="15" width="8.83203125" style="180"/>
    <col min="16" max="16" width="8.1640625" style="180" customWidth="1"/>
    <col min="17" max="17" width="5.6640625" style="180" customWidth="1"/>
    <col min="18" max="18" width="5.83203125" style="180" customWidth="1"/>
    <col min="19" max="19" width="5.5" style="180" customWidth="1"/>
    <col min="20" max="20" width="6.5" style="180" customWidth="1"/>
    <col min="21" max="21" width="5.83203125" style="180" customWidth="1"/>
    <col min="22" max="22" width="5.5" style="180" customWidth="1"/>
    <col min="23" max="23" width="6.1640625" style="180" customWidth="1"/>
    <col min="24" max="25" width="5.83203125" style="180" customWidth="1"/>
    <col min="26" max="27" width="6.5" style="180" customWidth="1"/>
    <col min="28" max="28" width="6.1640625" style="180" customWidth="1"/>
    <col min="29" max="29" width="5.83203125" style="180" customWidth="1"/>
    <col min="30" max="31" width="8.83203125" style="180"/>
    <col min="32" max="32" width="9.5" style="180" customWidth="1"/>
    <col min="33" max="16384" width="8.83203125" style="180"/>
  </cols>
  <sheetData>
    <row r="1" spans="1:37" ht="26.25" customHeight="1" x14ac:dyDescent="0.2">
      <c r="B1" s="91"/>
      <c r="C1" s="313" t="s">
        <v>390</v>
      </c>
      <c r="D1" s="313"/>
      <c r="E1" s="313"/>
      <c r="F1" s="313"/>
      <c r="G1" s="313"/>
      <c r="H1" s="313"/>
      <c r="I1" s="313"/>
      <c r="J1" s="313"/>
      <c r="Q1" s="91"/>
    </row>
    <row r="2" spans="1:37" ht="26.25" customHeight="1" x14ac:dyDescent="0.2">
      <c r="A2" s="312" t="s">
        <v>61</v>
      </c>
      <c r="B2" s="312"/>
      <c r="C2" s="312"/>
      <c r="D2" s="312"/>
      <c r="E2" s="304"/>
      <c r="F2" s="304"/>
      <c r="G2" s="304"/>
      <c r="K2" s="185" t="s">
        <v>62</v>
      </c>
      <c r="L2" s="96" t="s">
        <v>267</v>
      </c>
    </row>
    <row r="3" spans="1:37" ht="26.25" customHeight="1" thickBot="1" x14ac:dyDescent="0.25">
      <c r="A3" s="314" t="s">
        <v>63</v>
      </c>
      <c r="B3" s="315"/>
      <c r="C3" s="315"/>
      <c r="D3" s="316"/>
      <c r="E3" s="347"/>
      <c r="F3" s="348"/>
      <c r="G3" s="349"/>
      <c r="J3" s="317" t="s">
        <v>64</v>
      </c>
      <c r="K3" s="318"/>
      <c r="L3" s="232"/>
      <c r="M3" s="266" t="s">
        <v>65</v>
      </c>
      <c r="N3" s="266"/>
      <c r="O3" s="345" t="s">
        <v>391</v>
      </c>
      <c r="P3" s="346"/>
    </row>
    <row r="4" spans="1:37" ht="26.25" customHeight="1" thickBot="1" x14ac:dyDescent="0.25">
      <c r="A4" s="312" t="s">
        <v>340</v>
      </c>
      <c r="B4" s="312"/>
      <c r="C4" s="312"/>
      <c r="D4" s="312"/>
      <c r="E4" s="347"/>
      <c r="F4" s="348"/>
      <c r="G4" s="349"/>
      <c r="J4" s="233"/>
      <c r="K4" s="234" t="s">
        <v>341</v>
      </c>
      <c r="L4" s="234" t="s">
        <v>345</v>
      </c>
      <c r="M4" s="291" t="s">
        <v>346</v>
      </c>
      <c r="N4" s="266"/>
      <c r="O4" s="345"/>
      <c r="P4" s="346"/>
    </row>
    <row r="5" spans="1:37" ht="24.75" customHeight="1" x14ac:dyDescent="0.2">
      <c r="A5" s="312" t="s">
        <v>343</v>
      </c>
      <c r="B5" s="312"/>
      <c r="C5" s="312"/>
      <c r="D5" s="312"/>
      <c r="E5" s="304"/>
      <c r="F5" s="304"/>
      <c r="G5" s="304"/>
      <c r="I5"/>
      <c r="J5"/>
      <c r="K5"/>
      <c r="L5"/>
      <c r="M5"/>
      <c r="N5"/>
      <c r="O5"/>
      <c r="P5"/>
    </row>
    <row r="6" spans="1:37" ht="23.5" customHeight="1" x14ac:dyDescent="0.2">
      <c r="A6" s="312" t="s">
        <v>270</v>
      </c>
      <c r="B6" s="312"/>
      <c r="C6" s="312"/>
      <c r="D6" s="312"/>
      <c r="E6" s="304"/>
      <c r="F6" s="304"/>
      <c r="G6" s="304"/>
      <c r="AK6" s="186"/>
    </row>
    <row r="7" spans="1:37" ht="33.75" customHeight="1" x14ac:dyDescent="0.2">
      <c r="A7" s="312" t="s">
        <v>347</v>
      </c>
      <c r="B7" s="312"/>
      <c r="C7" s="312"/>
      <c r="D7" s="312"/>
      <c r="E7" s="304"/>
      <c r="F7" s="304"/>
      <c r="G7" s="304"/>
      <c r="AK7" s="186"/>
    </row>
    <row r="8" spans="1:37" ht="28.5" customHeight="1" x14ac:dyDescent="0.2">
      <c r="A8" s="312" t="s">
        <v>348</v>
      </c>
      <c r="B8" s="312"/>
      <c r="C8" s="312"/>
      <c r="D8" s="312"/>
      <c r="E8" s="304"/>
      <c r="F8" s="304"/>
      <c r="G8" s="304"/>
      <c r="J8" s="274" t="s">
        <v>349</v>
      </c>
      <c r="K8" s="274"/>
      <c r="L8" s="274"/>
      <c r="M8" s="274"/>
      <c r="N8" s="274"/>
      <c r="O8"/>
      <c r="AK8" s="186"/>
    </row>
    <row r="9" spans="1:37" ht="33.75" customHeight="1" x14ac:dyDescent="0.2">
      <c r="A9" s="312" t="s">
        <v>66</v>
      </c>
      <c r="B9" s="312"/>
      <c r="C9" s="312"/>
      <c r="D9" s="312"/>
      <c r="E9" s="303"/>
      <c r="F9" s="303"/>
      <c r="G9" s="303"/>
      <c r="I9"/>
      <c r="J9" s="274"/>
      <c r="K9" s="274"/>
      <c r="L9" s="274"/>
      <c r="M9" s="274"/>
      <c r="N9" s="274"/>
      <c r="O9"/>
    </row>
    <row r="10" spans="1:37" ht="26.25" customHeight="1" x14ac:dyDescent="0.2">
      <c r="A10" s="312" t="s">
        <v>67</v>
      </c>
      <c r="B10" s="312"/>
      <c r="C10" s="312"/>
      <c r="D10" s="312"/>
      <c r="E10" s="304"/>
      <c r="F10" s="304"/>
      <c r="G10" s="304"/>
      <c r="I10"/>
      <c r="J10" s="274"/>
      <c r="K10" s="274"/>
      <c r="L10" s="274"/>
      <c r="M10" s="274"/>
      <c r="N10" s="274"/>
      <c r="O10"/>
      <c r="P10"/>
      <c r="Q10"/>
      <c r="R10"/>
    </row>
    <row r="11" spans="1:37" ht="34.5" customHeight="1" x14ac:dyDescent="0.2">
      <c r="A11" s="312" t="s">
        <v>68</v>
      </c>
      <c r="B11" s="312"/>
      <c r="C11" s="312"/>
      <c r="D11" s="312"/>
      <c r="E11" s="308"/>
      <c r="F11" s="309"/>
      <c r="G11" s="310"/>
      <c r="J11" s="274"/>
      <c r="K11" s="274"/>
      <c r="L11" s="274"/>
      <c r="M11" s="274"/>
      <c r="N11" s="274"/>
    </row>
    <row r="12" spans="1:37" ht="20.5" customHeight="1" thickBot="1" x14ac:dyDescent="0.25">
      <c r="A12" s="312" t="s">
        <v>208</v>
      </c>
      <c r="B12" s="312"/>
      <c r="C12" s="312"/>
      <c r="D12" s="312"/>
      <c r="E12" s="187"/>
      <c r="F12"/>
      <c r="G12"/>
      <c r="H12"/>
      <c r="I12"/>
    </row>
    <row r="13" spans="1:37" ht="26.25" customHeight="1" thickBot="1" x14ac:dyDescent="0.25">
      <c r="A13" s="188"/>
      <c r="B13" s="295" t="s">
        <v>69</v>
      </c>
      <c r="C13" s="296"/>
      <c r="D13" s="296"/>
      <c r="E13" s="296"/>
      <c r="F13" s="296"/>
      <c r="G13" s="296"/>
      <c r="H13" s="296"/>
      <c r="I13" s="296"/>
      <c r="J13" s="296"/>
      <c r="K13" s="296"/>
      <c r="L13" s="296"/>
      <c r="M13" s="297"/>
      <c r="O13" s="102"/>
    </row>
    <row r="14" spans="1:37" ht="26.25" customHeight="1" thickBot="1" x14ac:dyDescent="0.25">
      <c r="A14" s="189"/>
      <c r="B14" s="190" t="s">
        <v>70</v>
      </c>
      <c r="C14" s="190"/>
      <c r="D14" s="190"/>
      <c r="E14" s="190"/>
      <c r="O14" s="102"/>
    </row>
    <row r="15" spans="1:37" ht="26.25" customHeight="1" thickBot="1" x14ac:dyDescent="0.25">
      <c r="A15" s="189"/>
      <c r="B15" s="190" t="s">
        <v>71</v>
      </c>
      <c r="C15" s="190"/>
      <c r="D15" s="190"/>
      <c r="E15" s="190"/>
      <c r="O15" s="102"/>
    </row>
    <row r="16" spans="1:37" ht="33.75" customHeight="1" thickBot="1" x14ac:dyDescent="0.25">
      <c r="A16"/>
      <c r="B16" s="190"/>
      <c r="C16" s="190"/>
      <c r="E16" s="215" t="s">
        <v>72</v>
      </c>
      <c r="F16" s="235" t="str">
        <f>CONCATENATE(" Volume for ",$E$12," samples")</f>
        <v xml:space="preserve"> Volume for  samples</v>
      </c>
      <c r="O16" s="102"/>
    </row>
    <row r="17" spans="1:18" ht="26.25" customHeight="1" thickBot="1" x14ac:dyDescent="0.25">
      <c r="A17" s="189"/>
      <c r="B17" s="190" t="s">
        <v>73</v>
      </c>
      <c r="C17" s="236"/>
      <c r="D17" s="107" t="s">
        <v>273</v>
      </c>
      <c r="E17" s="194">
        <v>18.8</v>
      </c>
      <c r="F17" s="195">
        <f>E17*$E$12*1.1</f>
        <v>0</v>
      </c>
      <c r="G17" s="182" t="s">
        <v>74</v>
      </c>
      <c r="O17" s="102"/>
      <c r="Q17" s="190"/>
    </row>
    <row r="18" spans="1:18" ht="26.25" customHeight="1" x14ac:dyDescent="0.2">
      <c r="A18" s="188"/>
      <c r="B18" s="190"/>
      <c r="C18" s="236"/>
      <c r="D18" s="107" t="s">
        <v>274</v>
      </c>
      <c r="E18" s="198">
        <v>2.4</v>
      </c>
      <c r="F18" s="195">
        <f>E18*$E$12*1.1</f>
        <v>0</v>
      </c>
      <c r="G18" s="182" t="s">
        <v>74</v>
      </c>
      <c r="O18" s="102"/>
      <c r="Q18" s="190"/>
    </row>
    <row r="19" spans="1:18" ht="28.5" customHeight="1" x14ac:dyDescent="0.2">
      <c r="A19" s="188"/>
      <c r="B19" s="190"/>
      <c r="C19" s="236"/>
      <c r="D19" s="107" t="s">
        <v>75</v>
      </c>
      <c r="E19" s="198">
        <v>2</v>
      </c>
      <c r="F19" s="195">
        <f>E19*$E$12*1.1</f>
        <v>0</v>
      </c>
      <c r="G19" s="182" t="s">
        <v>74</v>
      </c>
      <c r="O19" s="102"/>
      <c r="Q19" s="190"/>
    </row>
    <row r="20" spans="1:18" ht="23.25" customHeight="1" thickBot="1" x14ac:dyDescent="0.25">
      <c r="A20" s="188"/>
      <c r="B20" s="190"/>
      <c r="C20" s="200"/>
      <c r="D20" s="237" t="s">
        <v>275</v>
      </c>
      <c r="E20" s="202">
        <v>8.6999999999999993</v>
      </c>
      <c r="F20" s="202">
        <f>E20*$E$12*1.1</f>
        <v>0</v>
      </c>
      <c r="G20" s="203" t="s">
        <v>74</v>
      </c>
      <c r="O20" s="102"/>
    </row>
    <row r="21" spans="1:18" ht="16" customHeight="1" thickBot="1" x14ac:dyDescent="0.25">
      <c r="A21" s="188"/>
      <c r="B21" s="190"/>
      <c r="D21" s="204"/>
      <c r="E21" s="205">
        <f>SUM(E17:E20)</f>
        <v>31.9</v>
      </c>
      <c r="F21" s="205">
        <f>SUM(F17:F20)</f>
        <v>0</v>
      </c>
      <c r="G21" s="206" t="s">
        <v>74</v>
      </c>
      <c r="H21" s="180" t="s">
        <v>76</v>
      </c>
      <c r="O21" s="102"/>
    </row>
    <row r="22" spans="1:18" ht="26.25" customHeight="1" thickBot="1" x14ac:dyDescent="0.25">
      <c r="A22" s="189"/>
      <c r="B22" s="190" t="s">
        <v>351</v>
      </c>
      <c r="D22" s="115"/>
      <c r="E22" s="190"/>
      <c r="F22" s="116"/>
      <c r="O22" s="102"/>
    </row>
    <row r="23" spans="1:18" ht="26.25" customHeight="1" thickBot="1" x14ac:dyDescent="0.25">
      <c r="A23" s="189"/>
      <c r="B23" s="117" t="s">
        <v>352</v>
      </c>
      <c r="C23"/>
      <c r="D23"/>
      <c r="E23"/>
      <c r="F23"/>
      <c r="G23"/>
      <c r="H23"/>
      <c r="I23"/>
      <c r="J23"/>
      <c r="K23"/>
      <c r="L23"/>
      <c r="M23"/>
      <c r="N23"/>
    </row>
    <row r="24" spans="1:18" ht="26.25" customHeight="1" thickBot="1" x14ac:dyDescent="0.25">
      <c r="A24" s="188"/>
      <c r="C24" s="338" t="s">
        <v>278</v>
      </c>
      <c r="D24" s="339"/>
      <c r="E24" s="208" t="s">
        <v>279</v>
      </c>
      <c r="F24" s="202" t="s">
        <v>353</v>
      </c>
      <c r="G24" s="338" t="s">
        <v>354</v>
      </c>
      <c r="H24" s="339"/>
      <c r="J24"/>
      <c r="K24" s="340" t="s">
        <v>355</v>
      </c>
      <c r="L24" s="340"/>
      <c r="M24" s="340"/>
      <c r="O24"/>
      <c r="P24"/>
      <c r="Q24"/>
      <c r="R24"/>
    </row>
    <row r="25" spans="1:18" ht="15.5" customHeight="1" x14ac:dyDescent="0.2">
      <c r="A25" s="188"/>
      <c r="C25" s="341">
        <f>'10X_table'!B11</f>
        <v>0</v>
      </c>
      <c r="D25" s="342"/>
      <c r="E25" s="238"/>
      <c r="F25" s="238"/>
      <c r="G25" s="343"/>
      <c r="H25" s="344"/>
      <c r="J25"/>
      <c r="K25"/>
      <c r="O25"/>
      <c r="Q25"/>
      <c r="R25"/>
    </row>
    <row r="26" spans="1:18" ht="15.5" customHeight="1" x14ac:dyDescent="0.2">
      <c r="A26" s="188"/>
      <c r="C26" s="336">
        <f>'10X_table'!B12</f>
        <v>0</v>
      </c>
      <c r="D26" s="337"/>
      <c r="E26" s="239"/>
      <c r="F26" s="239"/>
      <c r="G26" s="319"/>
      <c r="H26" s="320"/>
      <c r="J26"/>
      <c r="K26"/>
      <c r="O26"/>
      <c r="P26"/>
      <c r="Q26"/>
      <c r="R26"/>
    </row>
    <row r="27" spans="1:18" ht="15.5" customHeight="1" x14ac:dyDescent="0.2">
      <c r="A27" s="188"/>
      <c r="C27" s="336">
        <f>'10X_table'!B13</f>
        <v>0</v>
      </c>
      <c r="D27" s="337"/>
      <c r="E27" s="239"/>
      <c r="F27" s="239"/>
      <c r="G27" s="319"/>
      <c r="H27" s="320"/>
      <c r="J27"/>
      <c r="K27"/>
      <c r="O27"/>
      <c r="P27"/>
      <c r="Q27"/>
      <c r="R27"/>
    </row>
    <row r="28" spans="1:18" ht="15.5" customHeight="1" x14ac:dyDescent="0.2">
      <c r="A28" s="188"/>
      <c r="C28" s="336">
        <f>'10X_table'!B14</f>
        <v>0</v>
      </c>
      <c r="D28" s="337"/>
      <c r="E28" s="239"/>
      <c r="F28" s="239"/>
      <c r="G28" s="319"/>
      <c r="H28" s="320"/>
      <c r="J28"/>
      <c r="K28"/>
      <c r="O28"/>
      <c r="P28"/>
      <c r="Q28"/>
      <c r="R28"/>
    </row>
    <row r="29" spans="1:18" ht="15.5" customHeight="1" x14ac:dyDescent="0.2">
      <c r="A29" s="188"/>
      <c r="C29" s="336">
        <f>'10X_table'!B15</f>
        <v>0</v>
      </c>
      <c r="D29" s="337"/>
      <c r="E29" s="239"/>
      <c r="F29" s="239"/>
      <c r="G29" s="319"/>
      <c r="H29" s="320"/>
      <c r="J29"/>
      <c r="K29"/>
      <c r="O29"/>
      <c r="P29"/>
      <c r="Q29"/>
      <c r="R29"/>
    </row>
    <row r="30" spans="1:18" ht="15.5" customHeight="1" x14ac:dyDescent="0.2">
      <c r="A30" s="188"/>
      <c r="C30" s="336">
        <f>'10X_table'!B16</f>
        <v>0</v>
      </c>
      <c r="D30" s="337"/>
      <c r="E30" s="239"/>
      <c r="F30" s="239"/>
      <c r="G30" s="319"/>
      <c r="H30" s="320"/>
      <c r="J30"/>
      <c r="K30"/>
      <c r="O30"/>
      <c r="P30"/>
      <c r="Q30"/>
      <c r="R30"/>
    </row>
    <row r="31" spans="1:18" ht="15.5" customHeight="1" x14ac:dyDescent="0.2">
      <c r="A31" s="188"/>
      <c r="C31" s="336">
        <f>'10X_table'!B17</f>
        <v>0</v>
      </c>
      <c r="D31" s="337"/>
      <c r="E31" s="239"/>
      <c r="F31" s="239"/>
      <c r="G31" s="319"/>
      <c r="H31" s="320"/>
      <c r="J31"/>
      <c r="K31"/>
      <c r="O31"/>
      <c r="P31"/>
      <c r="Q31"/>
      <c r="R31"/>
    </row>
    <row r="32" spans="1:18" ht="15.5" customHeight="1" thickBot="1" x14ac:dyDescent="0.25">
      <c r="A32" s="188"/>
      <c r="C32" s="336">
        <f>'10X_table'!B18</f>
        <v>0</v>
      </c>
      <c r="D32" s="337"/>
      <c r="E32" s="239"/>
      <c r="F32" s="239"/>
      <c r="G32" s="319"/>
      <c r="H32" s="320"/>
      <c r="J32"/>
      <c r="K32"/>
      <c r="O32"/>
      <c r="P32"/>
      <c r="Q32"/>
      <c r="R32"/>
    </row>
    <row r="33" spans="1:13" ht="26.25" customHeight="1" thickBot="1" x14ac:dyDescent="0.25">
      <c r="A33" s="189"/>
      <c r="B33" s="117" t="s">
        <v>283</v>
      </c>
      <c r="C33"/>
      <c r="D33"/>
      <c r="E33"/>
      <c r="F33"/>
    </row>
    <row r="34" spans="1:13" ht="26.25" customHeight="1" thickBot="1" x14ac:dyDescent="0.25">
      <c r="A34" s="213"/>
      <c r="B34" s="117" t="s">
        <v>284</v>
      </c>
      <c r="C34"/>
      <c r="D34"/>
      <c r="E34"/>
      <c r="F34"/>
    </row>
    <row r="35" spans="1:13" ht="26.25" customHeight="1" thickBot="1" x14ac:dyDescent="0.25">
      <c r="A35" s="213"/>
      <c r="B35" s="117" t="s">
        <v>285</v>
      </c>
      <c r="C35"/>
      <c r="D35"/>
      <c r="E35"/>
      <c r="F35"/>
    </row>
    <row r="36" spans="1:13" ht="26.25" customHeight="1" thickBot="1" x14ac:dyDescent="0.25">
      <c r="A36" s="189"/>
      <c r="B36" s="117" t="s">
        <v>286</v>
      </c>
      <c r="C36"/>
      <c r="D36"/>
      <c r="E36"/>
      <c r="F36"/>
    </row>
    <row r="37" spans="1:13" ht="26.25" customHeight="1" thickBot="1" x14ac:dyDescent="0.25">
      <c r="A37" s="189"/>
      <c r="B37" s="117" t="s">
        <v>77</v>
      </c>
      <c r="C37"/>
      <c r="D37"/>
      <c r="E37"/>
      <c r="F37"/>
      <c r="I37" s="115"/>
      <c r="J37" s="115" t="s">
        <v>287</v>
      </c>
      <c r="L37" s="190" t="s">
        <v>78</v>
      </c>
    </row>
    <row r="38" spans="1:13" ht="22" customHeight="1" thickBot="1" x14ac:dyDescent="0.25">
      <c r="A38" s="188"/>
      <c r="B38" s="117"/>
      <c r="C38"/>
      <c r="D38"/>
      <c r="E38"/>
      <c r="F38"/>
      <c r="I38" s="115"/>
      <c r="J38" s="115" t="s">
        <v>288</v>
      </c>
    </row>
    <row r="39" spans="1:13" ht="26.25" customHeight="1" thickBot="1" x14ac:dyDescent="0.25">
      <c r="A39" s="188"/>
      <c r="B39" s="285" t="s">
        <v>289</v>
      </c>
      <c r="C39" s="286"/>
      <c r="D39" s="286"/>
      <c r="E39" s="286"/>
      <c r="F39" s="286"/>
      <c r="G39" s="286"/>
      <c r="H39" s="286"/>
      <c r="I39" s="286"/>
      <c r="J39" s="286"/>
      <c r="K39" s="286"/>
      <c r="L39" s="286"/>
      <c r="M39" s="287"/>
    </row>
    <row r="40" spans="1:13" s="190" customFormat="1" ht="26.25" customHeight="1" thickBot="1" x14ac:dyDescent="0.25">
      <c r="A40" s="214"/>
      <c r="B40" s="190" t="s">
        <v>290</v>
      </c>
      <c r="J40" s="116" t="s">
        <v>79</v>
      </c>
    </row>
    <row r="41" spans="1:13" ht="26.25" customHeight="1" thickBot="1" x14ac:dyDescent="0.25">
      <c r="A41" s="189"/>
      <c r="B41" s="117" t="s">
        <v>356</v>
      </c>
      <c r="C41"/>
      <c r="D41"/>
      <c r="E41"/>
      <c r="F41"/>
      <c r="G41"/>
      <c r="H41" s="116" t="s">
        <v>80</v>
      </c>
      <c r="I41"/>
      <c r="M41" s="120"/>
    </row>
    <row r="42" spans="1:13" ht="34.5" customHeight="1" thickBot="1" x14ac:dyDescent="0.25">
      <c r="A42" s="189"/>
      <c r="B42" s="275" t="s">
        <v>292</v>
      </c>
      <c r="C42" s="274"/>
      <c r="D42" s="274"/>
      <c r="E42" s="274"/>
      <c r="F42" s="274"/>
      <c r="G42" s="117" t="s">
        <v>293</v>
      </c>
      <c r="H42"/>
      <c r="I42"/>
      <c r="J42" s="121" t="s">
        <v>72</v>
      </c>
      <c r="K42" s="121" t="str">
        <f>CONCATENATE(" Volume for ",$E$12," samples")</f>
        <v xml:space="preserve"> Volume for  samples</v>
      </c>
    </row>
    <row r="43" spans="1:13" s="181" customFormat="1" ht="23.25" customHeight="1" x14ac:dyDescent="0.2">
      <c r="A43" s="122"/>
      <c r="B43" s="122"/>
      <c r="C43" s="216"/>
      <c r="D43" s="216"/>
      <c r="E43" s="216"/>
      <c r="F43" s="216"/>
      <c r="G43" s="288" t="s">
        <v>294</v>
      </c>
      <c r="H43" s="288"/>
      <c r="I43" s="288"/>
      <c r="J43" s="194">
        <v>182</v>
      </c>
      <c r="K43" s="195">
        <f>J43*$E$12*1.1</f>
        <v>0</v>
      </c>
      <c r="L43" s="195" t="s">
        <v>74</v>
      </c>
    </row>
    <row r="44" spans="1:13" s="181" customFormat="1" ht="23.25" customHeight="1" x14ac:dyDescent="0.2">
      <c r="B44" s="240"/>
      <c r="C44" s="289" t="s">
        <v>295</v>
      </c>
      <c r="D44" s="289"/>
      <c r="E44" s="289"/>
      <c r="F44" s="241"/>
      <c r="G44" s="288" t="s">
        <v>296</v>
      </c>
      <c r="H44" s="288"/>
      <c r="I44" s="288"/>
      <c r="J44" s="194">
        <v>8</v>
      </c>
      <c r="K44" s="195">
        <f>J44*$E$12*1.1</f>
        <v>0</v>
      </c>
      <c r="L44" s="195" t="s">
        <v>74</v>
      </c>
    </row>
    <row r="45" spans="1:13" s="181" customFormat="1" ht="23.25" customHeight="1" x14ac:dyDescent="0.2">
      <c r="B45" s="240"/>
      <c r="C45" s="289"/>
      <c r="D45" s="289"/>
      <c r="E45" s="289"/>
      <c r="F45" s="122"/>
      <c r="G45" s="284" t="s">
        <v>297</v>
      </c>
      <c r="H45" s="284"/>
      <c r="I45" s="284"/>
      <c r="J45" s="194">
        <v>5</v>
      </c>
      <c r="K45" s="195">
        <f>J45*$E$12*1.1</f>
        <v>0</v>
      </c>
      <c r="L45" s="195" t="s">
        <v>74</v>
      </c>
    </row>
    <row r="46" spans="1:13" s="181" customFormat="1" ht="23.25" customHeight="1" thickBot="1" x14ac:dyDescent="0.25">
      <c r="B46" s="122"/>
      <c r="C46" s="122"/>
      <c r="D46" s="122"/>
      <c r="E46" s="122"/>
      <c r="F46" s="122"/>
      <c r="G46" s="279" t="s">
        <v>81</v>
      </c>
      <c r="H46" s="279"/>
      <c r="I46" s="279"/>
      <c r="J46" s="217">
        <v>5</v>
      </c>
      <c r="K46" s="202">
        <f>J46*$E$12*1.1</f>
        <v>0</v>
      </c>
      <c r="L46" s="202" t="s">
        <v>74</v>
      </c>
    </row>
    <row r="47" spans="1:13" s="181" customFormat="1" ht="23.25" customHeight="1" thickBot="1" x14ac:dyDescent="0.25">
      <c r="B47" s="122"/>
      <c r="C47" s="122"/>
      <c r="D47" s="122"/>
      <c r="E47" s="122"/>
      <c r="F47" s="122"/>
      <c r="G47" s="122"/>
      <c r="H47" s="122"/>
      <c r="I47" s="122"/>
      <c r="J47" s="211">
        <f>SUM(J43:J46)</f>
        <v>200</v>
      </c>
      <c r="K47" s="211">
        <f>SUM(K43:K46)</f>
        <v>0</v>
      </c>
      <c r="L47" s="211" t="s">
        <v>74</v>
      </c>
      <c r="M47" s="218" t="s">
        <v>76</v>
      </c>
    </row>
    <row r="48" spans="1:13" ht="33" customHeight="1" thickBot="1" x14ac:dyDescent="0.25">
      <c r="A48" s="189"/>
      <c r="B48" s="117" t="s">
        <v>82</v>
      </c>
      <c r="C48"/>
      <c r="D48"/>
      <c r="E48" s="215" t="s">
        <v>72</v>
      </c>
      <c r="F48" s="242" t="str">
        <f>CONCATENATE(" Volume for ",$E$12," samples")</f>
        <v xml:space="preserve"> Volume for  samples</v>
      </c>
      <c r="G48"/>
      <c r="H48"/>
      <c r="I48"/>
      <c r="L48" s="185"/>
      <c r="M48" s="218"/>
    </row>
    <row r="49" spans="1:14" ht="26.25" customHeight="1" x14ac:dyDescent="0.2">
      <c r="A49" s="188"/>
      <c r="B49" s="117"/>
      <c r="C49" s="280" t="s">
        <v>83</v>
      </c>
      <c r="D49" s="281"/>
      <c r="E49" s="194">
        <v>98</v>
      </c>
      <c r="F49" s="195">
        <f>IF($E$12&lt;2, E49,E49*0.5*$E$12)</f>
        <v>98</v>
      </c>
      <c r="G49" s="182" t="s">
        <v>74</v>
      </c>
      <c r="I49"/>
      <c r="L49" s="185"/>
      <c r="M49" s="218"/>
    </row>
    <row r="50" spans="1:14" ht="26.25" customHeight="1" x14ac:dyDescent="0.2">
      <c r="A50" s="188"/>
      <c r="B50" s="117"/>
      <c r="C50" s="280" t="s">
        <v>84</v>
      </c>
      <c r="D50" s="281"/>
      <c r="E50" s="194">
        <v>1</v>
      </c>
      <c r="F50" s="195">
        <f t="shared" ref="F50:F51" si="0">IF($E$12&lt;2, E50,E50*0.5*$E$12)</f>
        <v>1</v>
      </c>
      <c r="G50" s="182" t="s">
        <v>74</v>
      </c>
      <c r="I50"/>
      <c r="L50" s="185"/>
      <c r="M50" s="218"/>
    </row>
    <row r="51" spans="1:14" ht="26.25" customHeight="1" thickBot="1" x14ac:dyDescent="0.25">
      <c r="A51" s="188"/>
      <c r="B51" s="117"/>
      <c r="C51" s="282" t="s">
        <v>75</v>
      </c>
      <c r="D51" s="283"/>
      <c r="E51" s="217">
        <v>1</v>
      </c>
      <c r="F51" s="202">
        <f t="shared" si="0"/>
        <v>1</v>
      </c>
      <c r="G51" s="203" t="s">
        <v>74</v>
      </c>
      <c r="I51"/>
      <c r="L51" s="185"/>
      <c r="M51" s="218"/>
    </row>
    <row r="52" spans="1:14" ht="26.25" customHeight="1" thickBot="1" x14ac:dyDescent="0.25">
      <c r="A52" s="188"/>
      <c r="B52"/>
      <c r="C52"/>
      <c r="D52"/>
      <c r="E52" s="211">
        <f>SUM(E49:E51)</f>
        <v>100</v>
      </c>
      <c r="F52" s="211">
        <f>SUM(F49:F51)</f>
        <v>100</v>
      </c>
      <c r="G52" s="206" t="s">
        <v>74</v>
      </c>
      <c r="H52" s="218" t="s">
        <v>76</v>
      </c>
      <c r="I52"/>
    </row>
    <row r="53" spans="1:14" ht="23.25" customHeight="1" thickBot="1" x14ac:dyDescent="0.25">
      <c r="A53" s="189"/>
      <c r="B53" s="117" t="s">
        <v>298</v>
      </c>
      <c r="C53"/>
      <c r="D53"/>
      <c r="E53"/>
      <c r="F53"/>
      <c r="G53"/>
      <c r="H53"/>
      <c r="I53"/>
      <c r="L53" s="185"/>
      <c r="M53" s="218"/>
    </row>
    <row r="54" spans="1:14" ht="31" customHeight="1" thickBot="1" x14ac:dyDescent="0.25">
      <c r="A54" s="189"/>
      <c r="B54" s="243" t="s">
        <v>299</v>
      </c>
      <c r="C54"/>
      <c r="D54"/>
      <c r="E54"/>
      <c r="I54" s="218" t="s">
        <v>300</v>
      </c>
      <c r="J54"/>
      <c r="K54" s="215" t="s">
        <v>72</v>
      </c>
      <c r="L54" s="235" t="str">
        <f>CONCATENATE(" Volume for ",$E$12," samples")</f>
        <v xml:space="preserve"> Volume for  samples</v>
      </c>
    </row>
    <row r="55" spans="1:14" ht="21.75" customHeight="1" x14ac:dyDescent="0.2">
      <c r="A55" s="188"/>
      <c r="B55" s="117"/>
      <c r="C55"/>
      <c r="D55"/>
      <c r="E55"/>
      <c r="F55"/>
      <c r="I55" s="284" t="s">
        <v>301</v>
      </c>
      <c r="J55" s="284"/>
      <c r="K55" s="198">
        <v>50</v>
      </c>
      <c r="L55" s="244">
        <f>K55*$E$12*1.1</f>
        <v>0</v>
      </c>
      <c r="M55" s="245" t="s">
        <v>74</v>
      </c>
    </row>
    <row r="56" spans="1:14" ht="21.75" customHeight="1" thickBot="1" x14ac:dyDescent="0.25">
      <c r="A56" s="188"/>
      <c r="B56" s="117"/>
      <c r="C56"/>
      <c r="D56"/>
      <c r="E56"/>
      <c r="F56"/>
      <c r="I56" s="334" t="s">
        <v>357</v>
      </c>
      <c r="J56" s="335"/>
      <c r="K56" s="198">
        <v>15</v>
      </c>
      <c r="L56" s="244">
        <f>K56*$E$12*1.1</f>
        <v>0</v>
      </c>
      <c r="M56" s="245" t="s">
        <v>74</v>
      </c>
    </row>
    <row r="57" spans="1:14" ht="26.25" customHeight="1" thickBot="1" x14ac:dyDescent="0.25">
      <c r="A57"/>
      <c r="B57" s="246"/>
      <c r="C57"/>
      <c r="D57"/>
      <c r="E57"/>
      <c r="F57"/>
      <c r="I57" s="328" t="str">
        <f>IF($L$4="Yes","ADT Primer (0.2 µM)",IF($L$5="Yes","", "Fill out boxes above"))</f>
        <v>ADT Primer (0.2 µM)</v>
      </c>
      <c r="J57" s="329"/>
      <c r="K57" s="247">
        <v>1</v>
      </c>
      <c r="L57" s="248">
        <f>IF(ISNUMBER(K57),K57*$E$12*1.1," ")</f>
        <v>0</v>
      </c>
      <c r="M57" s="249" t="str">
        <f>IF($L$4="YES","µL"," ")</f>
        <v>µL</v>
      </c>
      <c r="N57" s="120"/>
    </row>
    <row r="58" spans="1:14" ht="21.75" customHeight="1" thickBot="1" x14ac:dyDescent="0.25">
      <c r="A58"/>
      <c r="B58"/>
      <c r="C58"/>
      <c r="D58"/>
      <c r="E58"/>
      <c r="F58"/>
      <c r="I58"/>
      <c r="J58"/>
      <c r="K58" s="211">
        <f>SUM(K55:K57)</f>
        <v>66</v>
      </c>
      <c r="L58" s="211">
        <f>SUM(L55:L57)</f>
        <v>0</v>
      </c>
      <c r="M58" s="206" t="s">
        <v>74</v>
      </c>
      <c r="N58" s="218" t="s">
        <v>76</v>
      </c>
    </row>
    <row r="59" spans="1:14" ht="26.25" customHeight="1" thickBot="1" x14ac:dyDescent="0.25">
      <c r="A59" s="189"/>
      <c r="B59" s="117" t="s">
        <v>85</v>
      </c>
      <c r="C59"/>
      <c r="D59" s="126" t="s">
        <v>86</v>
      </c>
      <c r="E59"/>
      <c r="F59"/>
      <c r="G59"/>
      <c r="H59"/>
      <c r="I59"/>
      <c r="L59" s="185"/>
      <c r="M59" s="218"/>
    </row>
    <row r="60" spans="1:14" ht="20.25" customHeight="1" x14ac:dyDescent="0.2">
      <c r="A60"/>
      <c r="B60"/>
      <c r="C60"/>
      <c r="D60" s="127" t="s">
        <v>87</v>
      </c>
      <c r="E60" s="268" t="s">
        <v>303</v>
      </c>
      <c r="F60"/>
      <c r="G60"/>
      <c r="H60"/>
      <c r="I60"/>
      <c r="L60" s="185"/>
      <c r="M60" s="218"/>
    </row>
    <row r="61" spans="1:14" ht="20.25" customHeight="1" x14ac:dyDescent="0.2">
      <c r="A61"/>
      <c r="B61"/>
      <c r="C61"/>
      <c r="D61" s="127" t="s">
        <v>88</v>
      </c>
      <c r="E61" s="269"/>
      <c r="F61"/>
      <c r="G61"/>
      <c r="H61"/>
      <c r="I61"/>
      <c r="L61" s="185"/>
      <c r="M61" s="218"/>
    </row>
    <row r="62" spans="1:14" ht="20.25" customHeight="1" x14ac:dyDescent="0.2">
      <c r="A62"/>
      <c r="B62"/>
      <c r="C62"/>
      <c r="D62" s="127" t="s">
        <v>89</v>
      </c>
      <c r="E62" s="270"/>
      <c r="F62"/>
      <c r="G62" s="181" t="s">
        <v>90</v>
      </c>
      <c r="H62" s="224"/>
      <c r="I62"/>
      <c r="J62"/>
      <c r="L62" s="185"/>
      <c r="M62" s="218"/>
    </row>
    <row r="63" spans="1:14" ht="20.25" customHeight="1" thickBot="1" x14ac:dyDescent="0.25">
      <c r="A63"/>
      <c r="B63"/>
      <c r="C63"/>
      <c r="D63" s="126" t="s">
        <v>89</v>
      </c>
      <c r="E63"/>
      <c r="F63"/>
      <c r="G63"/>
      <c r="H63"/>
      <c r="I63"/>
      <c r="J63"/>
    </row>
    <row r="64" spans="1:14" ht="25" customHeight="1" thickBot="1" x14ac:dyDescent="0.25">
      <c r="A64"/>
      <c r="B64" s="271" t="s">
        <v>359</v>
      </c>
      <c r="C64" s="272"/>
      <c r="D64" s="272"/>
      <c r="E64" s="272"/>
      <c r="F64" s="272"/>
      <c r="G64" s="272"/>
      <c r="H64" s="272"/>
      <c r="I64" s="272"/>
      <c r="J64" s="272"/>
      <c r="K64" s="272"/>
      <c r="L64" s="272"/>
      <c r="M64" s="273"/>
    </row>
    <row r="65" spans="1:16" ht="20.25" customHeight="1" thickBot="1" x14ac:dyDescent="0.25">
      <c r="A65" s="189"/>
      <c r="B65" s="330" t="s">
        <v>360</v>
      </c>
      <c r="C65" s="331"/>
      <c r="D65" s="331"/>
      <c r="E65" s="331"/>
      <c r="F65" s="331"/>
      <c r="G65" s="331"/>
      <c r="H65" s="331"/>
      <c r="I65" s="331"/>
      <c r="J65" s="331"/>
      <c r="K65" s="331"/>
      <c r="L65" s="331"/>
      <c r="M65" s="332"/>
    </row>
    <row r="66" spans="1:16" ht="20.25" customHeight="1" x14ac:dyDescent="0.2">
      <c r="A66"/>
      <c r="B66" s="333" t="s">
        <v>361</v>
      </c>
      <c r="C66" s="333"/>
      <c r="D66" s="333"/>
      <c r="E66" s="333"/>
      <c r="F66" s="333"/>
      <c r="G66"/>
      <c r="H66" s="333" t="s">
        <v>362</v>
      </c>
      <c r="I66" s="333"/>
      <c r="J66" s="333"/>
      <c r="K66" s="333"/>
      <c r="L66" s="333"/>
      <c r="M66" s="333"/>
    </row>
    <row r="67" spans="1:16" ht="20.25" customHeight="1" x14ac:dyDescent="0.2">
      <c r="A67"/>
      <c r="B67" s="325" t="s">
        <v>363</v>
      </c>
      <c r="C67" s="325"/>
      <c r="D67" s="325"/>
      <c r="E67" s="325"/>
      <c r="F67" s="325"/>
      <c r="G67"/>
      <c r="H67" s="327" t="s">
        <v>364</v>
      </c>
      <c r="I67" s="327"/>
      <c r="J67" s="327"/>
      <c r="K67" s="327"/>
      <c r="L67" s="327"/>
      <c r="M67" s="327"/>
    </row>
    <row r="68" spans="1:16" ht="20.25" customHeight="1" x14ac:dyDescent="0.2">
      <c r="A68"/>
      <c r="B68" s="325" t="s">
        <v>365</v>
      </c>
      <c r="C68" s="325"/>
      <c r="D68" s="325"/>
      <c r="E68" s="325"/>
      <c r="F68" s="325"/>
      <c r="G68"/>
      <c r="H68" s="325" t="s">
        <v>366</v>
      </c>
      <c r="I68" s="325"/>
      <c r="J68" s="325"/>
      <c r="K68" s="325"/>
      <c r="L68" s="325"/>
      <c r="M68" s="325"/>
    </row>
    <row r="69" spans="1:16" ht="20.25" customHeight="1" x14ac:dyDescent="0.2">
      <c r="A69"/>
      <c r="B69" s="325" t="s">
        <v>367</v>
      </c>
      <c r="C69" s="325"/>
      <c r="D69" s="325"/>
      <c r="E69" s="325"/>
      <c r="F69" s="325"/>
      <c r="G69"/>
      <c r="H69" s="325" t="s">
        <v>368</v>
      </c>
      <c r="I69" s="325"/>
      <c r="J69" s="325"/>
      <c r="K69" s="325"/>
      <c r="L69" s="325"/>
      <c r="M69" s="325"/>
    </row>
    <row r="70" spans="1:16" ht="20.25" customHeight="1" x14ac:dyDescent="0.2">
      <c r="A70"/>
      <c r="B70" s="325" t="s">
        <v>369</v>
      </c>
      <c r="C70" s="325"/>
      <c r="D70" s="325"/>
      <c r="E70" s="325"/>
      <c r="F70" s="325"/>
      <c r="G70"/>
      <c r="H70" s="325" t="s">
        <v>365</v>
      </c>
      <c r="I70" s="325"/>
      <c r="J70" s="325"/>
      <c r="K70" s="325"/>
      <c r="L70" s="325"/>
      <c r="M70" s="325"/>
    </row>
    <row r="71" spans="1:16" ht="20.25" customHeight="1" x14ac:dyDescent="0.2">
      <c r="A71"/>
      <c r="B71" s="326"/>
      <c r="C71" s="326"/>
      <c r="D71" s="326"/>
      <c r="E71" s="326"/>
      <c r="F71" s="326"/>
      <c r="G71"/>
      <c r="H71" s="325" t="s">
        <v>367</v>
      </c>
      <c r="I71" s="325"/>
      <c r="J71" s="325"/>
      <c r="K71" s="325"/>
      <c r="L71" s="325"/>
      <c r="M71" s="325"/>
    </row>
    <row r="72" spans="1:16" ht="26.25" customHeight="1" thickBot="1" x14ac:dyDescent="0.25">
      <c r="H72" s="325" t="s">
        <v>370</v>
      </c>
      <c r="I72" s="325"/>
      <c r="J72" s="325"/>
      <c r="K72" s="325"/>
      <c r="L72" s="325"/>
      <c r="M72" s="325"/>
    </row>
    <row r="73" spans="1:16" ht="26.25" customHeight="1" thickBot="1" x14ac:dyDescent="0.25">
      <c r="A73"/>
      <c r="B73" s="271" t="s">
        <v>305</v>
      </c>
      <c r="C73" s="272"/>
      <c r="D73" s="272"/>
      <c r="E73" s="272"/>
      <c r="F73" s="272"/>
      <c r="G73" s="272"/>
      <c r="H73" s="272"/>
      <c r="I73" s="272"/>
      <c r="J73" s="272"/>
      <c r="K73" s="272"/>
      <c r="L73" s="272"/>
      <c r="M73" s="273"/>
      <c r="N73"/>
      <c r="O73"/>
      <c r="P73"/>
    </row>
    <row r="74" spans="1:16" ht="25" customHeight="1" thickBot="1" x14ac:dyDescent="0.25">
      <c r="A74" s="189"/>
      <c r="B74" s="117" t="s">
        <v>306</v>
      </c>
      <c r="C74"/>
      <c r="D74"/>
      <c r="E74"/>
      <c r="F74"/>
      <c r="G74"/>
      <c r="H74"/>
      <c r="I74"/>
      <c r="J74"/>
    </row>
    <row r="75" spans="1:16" ht="25" customHeight="1" thickBot="1" x14ac:dyDescent="0.25">
      <c r="A75" s="189"/>
      <c r="B75" s="117" t="s">
        <v>307</v>
      </c>
      <c r="C75"/>
      <c r="D75"/>
      <c r="E75"/>
      <c r="F75"/>
      <c r="G75"/>
      <c r="H75"/>
      <c r="I75"/>
      <c r="J75"/>
    </row>
    <row r="76" spans="1:16" ht="36" customHeight="1" thickBot="1" x14ac:dyDescent="0.25">
      <c r="A76"/>
      <c r="B76"/>
      <c r="C76"/>
      <c r="D76"/>
      <c r="E76" s="215" t="s">
        <v>72</v>
      </c>
      <c r="F76" s="121" t="str">
        <f>CONCATENATE(" Volume for ",$E$12," samples")</f>
        <v xml:space="preserve"> Volume for  samples</v>
      </c>
      <c r="J76"/>
      <c r="K76"/>
      <c r="L76"/>
      <c r="M76"/>
      <c r="N76"/>
      <c r="O76"/>
      <c r="P76"/>
    </row>
    <row r="77" spans="1:16" ht="26.25" customHeight="1" thickBot="1" x14ac:dyDescent="0.25">
      <c r="A77" s="189"/>
      <c r="B77" s="190" t="s">
        <v>73</v>
      </c>
      <c r="C77" s="225"/>
      <c r="D77" s="171" t="s">
        <v>308</v>
      </c>
      <c r="E77" s="194">
        <v>5</v>
      </c>
      <c r="F77" s="195">
        <f>E77*$E$12*1.1</f>
        <v>0</v>
      </c>
      <c r="G77" s="182" t="s">
        <v>74</v>
      </c>
      <c r="J77"/>
      <c r="K77"/>
      <c r="L77"/>
      <c r="M77"/>
      <c r="N77"/>
      <c r="O77"/>
      <c r="P77"/>
    </row>
    <row r="78" spans="1:16" ht="26.25" customHeight="1" thickBot="1" x14ac:dyDescent="0.25">
      <c r="A78"/>
      <c r="B78"/>
      <c r="C78" s="226"/>
      <c r="D78" s="220" t="s">
        <v>309</v>
      </c>
      <c r="E78" s="217">
        <v>10</v>
      </c>
      <c r="F78" s="202">
        <f>E78*$E$12*1.1</f>
        <v>0</v>
      </c>
      <c r="G78" s="203" t="s">
        <v>74</v>
      </c>
      <c r="J78"/>
      <c r="K78"/>
      <c r="L78"/>
      <c r="M78"/>
      <c r="N78"/>
      <c r="O78"/>
      <c r="P78"/>
    </row>
    <row r="79" spans="1:16" ht="21.75" customHeight="1" thickBot="1" x14ac:dyDescent="0.25">
      <c r="A79"/>
      <c r="B79"/>
      <c r="C79"/>
      <c r="D79"/>
      <c r="E79" s="211">
        <f>SUM(E77:E78)</f>
        <v>15</v>
      </c>
      <c r="F79" s="211">
        <f>SUM(F77:F78)</f>
        <v>0</v>
      </c>
      <c r="G79" s="206" t="s">
        <v>74</v>
      </c>
      <c r="H79" s="218" t="s">
        <v>76</v>
      </c>
      <c r="I79" s="218"/>
      <c r="J79"/>
      <c r="K79"/>
      <c r="L79"/>
      <c r="M79"/>
      <c r="N79"/>
      <c r="O79"/>
      <c r="P79"/>
    </row>
    <row r="80" spans="1:16" ht="21.75" customHeight="1" thickBot="1" x14ac:dyDescent="0.25">
      <c r="A80" s="189"/>
      <c r="B80" s="117" t="s">
        <v>85</v>
      </c>
      <c r="C80"/>
      <c r="D80" s="115" t="s">
        <v>310</v>
      </c>
      <c r="E80"/>
      <c r="F80"/>
      <c r="G80"/>
      <c r="H80"/>
      <c r="I80"/>
      <c r="J80"/>
      <c r="K80"/>
      <c r="L80"/>
      <c r="M80"/>
      <c r="N80"/>
      <c r="O80"/>
      <c r="P80"/>
    </row>
    <row r="81" spans="1:16" ht="21.75" customHeight="1" x14ac:dyDescent="0.2">
      <c r="A81"/>
      <c r="B81"/>
      <c r="C81"/>
      <c r="D81" s="115" t="s">
        <v>311</v>
      </c>
      <c r="E81"/>
      <c r="F81"/>
      <c r="G81"/>
      <c r="H81"/>
      <c r="I81"/>
      <c r="J81"/>
      <c r="K81"/>
      <c r="L81"/>
      <c r="M81"/>
      <c r="N81"/>
      <c r="O81"/>
      <c r="P81"/>
    </row>
    <row r="82" spans="1:16" ht="21.75" customHeight="1" x14ac:dyDescent="0.2">
      <c r="A82"/>
      <c r="B82"/>
      <c r="C82"/>
      <c r="D82" s="115" t="s">
        <v>312</v>
      </c>
      <c r="E82"/>
      <c r="F82"/>
      <c r="G82"/>
      <c r="H82"/>
      <c r="I82"/>
      <c r="J82"/>
      <c r="K82"/>
      <c r="L82"/>
      <c r="M82"/>
      <c r="N82"/>
      <c r="O82"/>
      <c r="P82"/>
    </row>
    <row r="83" spans="1:16" ht="21.75" customHeight="1" thickBot="1" x14ac:dyDescent="0.25">
      <c r="A83"/>
      <c r="B83"/>
      <c r="C83"/>
      <c r="D83" s="115" t="s">
        <v>313</v>
      </c>
      <c r="E83"/>
      <c r="F83"/>
      <c r="G83"/>
      <c r="H83"/>
      <c r="I83"/>
      <c r="J83"/>
      <c r="K83"/>
      <c r="L83"/>
      <c r="M83"/>
      <c r="N83"/>
      <c r="O83"/>
      <c r="P83"/>
    </row>
    <row r="84" spans="1:16" ht="25" customHeight="1" thickBot="1" x14ac:dyDescent="0.25">
      <c r="A84" s="189"/>
      <c r="B84" s="274" t="s">
        <v>314</v>
      </c>
      <c r="C84" s="274"/>
      <c r="D84" s="274"/>
      <c r="E84" s="274"/>
      <c r="F84" s="274"/>
      <c r="G84" s="274"/>
      <c r="H84" s="274"/>
      <c r="I84" s="274"/>
      <c r="J84"/>
      <c r="K84" s="130" t="s">
        <v>315</v>
      </c>
    </row>
    <row r="85" spans="1:16" ht="17.5" customHeight="1" thickBot="1" x14ac:dyDescent="0.25">
      <c r="A85"/>
      <c r="B85" s="274"/>
      <c r="C85" s="274"/>
      <c r="D85" s="274"/>
      <c r="E85" s="274"/>
      <c r="F85" s="274"/>
      <c r="G85" s="274"/>
      <c r="H85" s="274"/>
      <c r="I85" s="274"/>
      <c r="J85"/>
      <c r="K85"/>
      <c r="L85"/>
      <c r="M85"/>
      <c r="N85"/>
      <c r="O85"/>
      <c r="P85"/>
    </row>
    <row r="86" spans="1:16" ht="25" customHeight="1" thickBot="1" x14ac:dyDescent="0.25">
      <c r="A86" s="189"/>
      <c r="B86" s="117" t="s">
        <v>316</v>
      </c>
      <c r="C86"/>
      <c r="D86"/>
      <c r="E86"/>
      <c r="F86"/>
      <c r="G86"/>
      <c r="H86"/>
      <c r="I86"/>
      <c r="J86"/>
    </row>
    <row r="87" spans="1:16" ht="33" customHeight="1" thickBot="1" x14ac:dyDescent="0.25">
      <c r="A87"/>
      <c r="B87"/>
      <c r="C87"/>
      <c r="D87"/>
      <c r="E87" s="215" t="s">
        <v>72</v>
      </c>
      <c r="F87" s="121" t="str">
        <f>CONCATENATE(" Volume for ",$E$12," samples")</f>
        <v xml:space="preserve"> Volume for  samples</v>
      </c>
      <c r="I87"/>
      <c r="J87"/>
      <c r="K87"/>
      <c r="L87"/>
      <c r="M87"/>
      <c r="N87"/>
      <c r="O87"/>
      <c r="P87"/>
    </row>
    <row r="88" spans="1:16" ht="26.25" customHeight="1" thickBot="1" x14ac:dyDescent="0.25">
      <c r="A88" s="189"/>
      <c r="B88" s="117" t="s">
        <v>317</v>
      </c>
      <c r="C88" s="225"/>
      <c r="D88" s="171" t="s">
        <v>318</v>
      </c>
      <c r="E88" s="194">
        <v>20</v>
      </c>
      <c r="F88" s="195">
        <f>E88*$E$12*1.1</f>
        <v>0</v>
      </c>
      <c r="G88" s="182" t="s">
        <v>74</v>
      </c>
      <c r="I88"/>
      <c r="J88"/>
      <c r="K88"/>
      <c r="L88"/>
      <c r="M88"/>
      <c r="N88"/>
      <c r="O88"/>
      <c r="P88"/>
    </row>
    <row r="89" spans="1:16" ht="26.25" customHeight="1" x14ac:dyDescent="0.2">
      <c r="A89" s="188"/>
      <c r="B89" s="190"/>
      <c r="C89" s="225"/>
      <c r="D89" s="171" t="s">
        <v>319</v>
      </c>
      <c r="E89" s="198">
        <v>10</v>
      </c>
      <c r="F89" s="195">
        <f>E89*$E$12*1.1</f>
        <v>0</v>
      </c>
      <c r="G89" s="182" t="s">
        <v>74</v>
      </c>
      <c r="I89"/>
      <c r="J89"/>
      <c r="K89"/>
      <c r="L89"/>
      <c r="M89"/>
      <c r="N89"/>
      <c r="O89"/>
      <c r="P89"/>
    </row>
    <row r="90" spans="1:16" ht="26.25" customHeight="1" thickBot="1" x14ac:dyDescent="0.25">
      <c r="A90"/>
      <c r="B90"/>
      <c r="C90" s="226"/>
      <c r="D90" s="220" t="s">
        <v>320</v>
      </c>
      <c r="E90" s="217">
        <v>20</v>
      </c>
      <c r="F90" s="202">
        <f>E90*$E$12*1.1</f>
        <v>0</v>
      </c>
      <c r="G90" s="203" t="s">
        <v>74</v>
      </c>
      <c r="I90"/>
      <c r="J90"/>
      <c r="K90"/>
      <c r="L90"/>
      <c r="M90"/>
      <c r="N90"/>
      <c r="O90"/>
      <c r="P90"/>
    </row>
    <row r="91" spans="1:16" ht="26.25" customHeight="1" thickBot="1" x14ac:dyDescent="0.25">
      <c r="A91"/>
      <c r="B91"/>
      <c r="C91"/>
      <c r="D91"/>
      <c r="E91" s="211">
        <f>SUM(E88:E90)</f>
        <v>50</v>
      </c>
      <c r="F91" s="211">
        <f>SUM(F88:F90)</f>
        <v>0</v>
      </c>
      <c r="G91" s="206" t="s">
        <v>74</v>
      </c>
      <c r="H91" s="218" t="s">
        <v>76</v>
      </c>
    </row>
    <row r="92" spans="1:16" ht="20.5" customHeight="1" thickBot="1" x14ac:dyDescent="0.25">
      <c r="A92" s="189"/>
      <c r="B92" s="117" t="s">
        <v>85</v>
      </c>
      <c r="C92"/>
      <c r="D92" s="115" t="s">
        <v>321</v>
      </c>
      <c r="G92" s="185"/>
      <c r="H92" s="218"/>
    </row>
    <row r="93" spans="1:16" ht="20.5" customHeight="1" thickBot="1" x14ac:dyDescent="0.25">
      <c r="A93"/>
      <c r="B93"/>
      <c r="C93"/>
      <c r="D93" s="115" t="s">
        <v>310</v>
      </c>
      <c r="G93" s="185"/>
      <c r="H93" s="218"/>
    </row>
    <row r="94" spans="1:16" ht="25" customHeight="1" thickBot="1" x14ac:dyDescent="0.25">
      <c r="A94" s="189"/>
      <c r="B94" s="117" t="s">
        <v>322</v>
      </c>
      <c r="C94"/>
      <c r="D94"/>
      <c r="E94"/>
      <c r="F94"/>
      <c r="G94"/>
      <c r="H94"/>
      <c r="I94"/>
      <c r="J94"/>
      <c r="K94"/>
      <c r="L94"/>
      <c r="M94"/>
      <c r="N94"/>
    </row>
    <row r="95" spans="1:16" ht="25" customHeight="1" thickBot="1" x14ac:dyDescent="0.25">
      <c r="A95" s="189"/>
      <c r="B95" s="117" t="s">
        <v>323</v>
      </c>
      <c r="C95"/>
      <c r="D95"/>
      <c r="E95"/>
      <c r="F95"/>
      <c r="G95"/>
      <c r="H95"/>
      <c r="I95"/>
      <c r="J95"/>
      <c r="K95"/>
      <c r="L95"/>
      <c r="M95"/>
      <c r="N95"/>
    </row>
    <row r="96" spans="1:16" ht="25" customHeight="1" thickBot="1" x14ac:dyDescent="0.25">
      <c r="A96" s="189"/>
      <c r="B96" s="117" t="str">
        <f>CONCATENATE("Add 20 µL of indexes of the plate ", L2)</f>
        <v>Add 20 µL of indexes of the plate TT Set A</v>
      </c>
      <c r="C96"/>
      <c r="D96"/>
      <c r="E96"/>
      <c r="F96"/>
      <c r="G96"/>
      <c r="H96"/>
      <c r="I96"/>
      <c r="J96"/>
      <c r="K96"/>
      <c r="L96"/>
      <c r="M96"/>
      <c r="N96"/>
    </row>
    <row r="97" spans="1:14" ht="25" customHeight="1" thickBot="1" x14ac:dyDescent="0.25">
      <c r="A97" s="227"/>
      <c r="B97" s="218" t="s">
        <v>91</v>
      </c>
      <c r="G97" s="180" t="s">
        <v>92</v>
      </c>
      <c r="H97" s="224"/>
      <c r="K97"/>
      <c r="L97"/>
      <c r="M97"/>
      <c r="N97"/>
    </row>
    <row r="98" spans="1:14" ht="25" customHeight="1" x14ac:dyDescent="0.2">
      <c r="A98" s="188"/>
      <c r="B98" s="228"/>
      <c r="C98" s="133">
        <v>1</v>
      </c>
      <c r="D98" s="133">
        <v>2</v>
      </c>
      <c r="E98" s="133">
        <v>3</v>
      </c>
      <c r="F98" s="133">
        <v>4</v>
      </c>
      <c r="G98" s="133">
        <v>5</v>
      </c>
      <c r="H98" s="133">
        <v>6</v>
      </c>
      <c r="I98" s="133">
        <v>7</v>
      </c>
      <c r="J98" s="133">
        <v>8</v>
      </c>
      <c r="K98" s="133">
        <v>9</v>
      </c>
      <c r="L98" s="133">
        <v>10</v>
      </c>
      <c r="M98" s="133">
        <v>11</v>
      </c>
      <c r="N98" s="133">
        <v>12</v>
      </c>
    </row>
    <row r="99" spans="1:14" ht="17.5" customHeight="1" x14ac:dyDescent="0.2">
      <c r="A99" s="188"/>
      <c r="B99" s="134" t="s">
        <v>93</v>
      </c>
      <c r="C99" s="135" t="str">
        <f>IF(ISNUMBER(#REF!),#REF!, " ")</f>
        <v xml:space="preserve"> </v>
      </c>
      <c r="D99" s="135" t="str">
        <f>IF(ISNUMBER(#REF!),#REF!, " ")</f>
        <v xml:space="preserve"> </v>
      </c>
      <c r="E99" s="135" t="str">
        <f>IF(ISNUMBER(#REF!),#REF!, " ")</f>
        <v xml:space="preserve"> </v>
      </c>
      <c r="F99" s="135" t="str">
        <f>IF(ISNUMBER(#REF!),#REF!, " ")</f>
        <v xml:space="preserve"> </v>
      </c>
      <c r="G99" s="135" t="str">
        <f>IF(ISNUMBER(#REF!),#REF!, " ")</f>
        <v xml:space="preserve"> </v>
      </c>
      <c r="H99" s="135" t="str">
        <f>IF(ISNUMBER(#REF!),#REF!, " ")</f>
        <v xml:space="preserve"> </v>
      </c>
      <c r="I99" s="135" t="str">
        <f>IF(ISNUMBER(#REF!),#REF!, " ")</f>
        <v xml:space="preserve"> </v>
      </c>
      <c r="J99" s="135" t="str">
        <f>IF(ISNUMBER(#REF!),#REF!, " ")</f>
        <v xml:space="preserve"> </v>
      </c>
      <c r="K99" s="135" t="str">
        <f>IF(ISNUMBER(#REF!),#REF!, " ")</f>
        <v xml:space="preserve"> </v>
      </c>
      <c r="L99" s="135" t="str">
        <f>IF(ISNUMBER(#REF!),#REF!, " ")</f>
        <v xml:space="preserve"> </v>
      </c>
      <c r="M99" s="135" t="str">
        <f>IF(ISNUMBER(#REF!),#REF!, " ")</f>
        <v xml:space="preserve"> </v>
      </c>
      <c r="N99" s="135" t="str">
        <f>IF(ISNUMBER(#REF!),#REF!, " ")</f>
        <v xml:space="preserve"> </v>
      </c>
    </row>
    <row r="100" spans="1:14" ht="17.5" customHeight="1" x14ac:dyDescent="0.2">
      <c r="B100" s="134" t="s">
        <v>94</v>
      </c>
      <c r="C100" s="135" t="str">
        <f>IF(ISNUMBER(#REF!),#REF!, " ")</f>
        <v xml:space="preserve"> </v>
      </c>
      <c r="D100" s="135" t="str">
        <f>IF(ISNUMBER(#REF!),#REF!, " ")</f>
        <v xml:space="preserve"> </v>
      </c>
      <c r="E100" s="135" t="str">
        <f>IF(ISNUMBER(#REF!),#REF!, " ")</f>
        <v xml:space="preserve"> </v>
      </c>
      <c r="F100" s="135" t="str">
        <f>IF(ISNUMBER(#REF!),#REF!, " ")</f>
        <v xml:space="preserve"> </v>
      </c>
      <c r="G100" s="135" t="str">
        <f>IF(ISNUMBER(#REF!),#REF!, " ")</f>
        <v xml:space="preserve"> </v>
      </c>
      <c r="H100" s="135" t="str">
        <f>IF(ISNUMBER(#REF!),#REF!, " ")</f>
        <v xml:space="preserve"> </v>
      </c>
      <c r="I100" s="135" t="str">
        <f>IF(ISNUMBER(#REF!),#REF!, " ")</f>
        <v xml:space="preserve"> </v>
      </c>
      <c r="J100" s="135" t="str">
        <f>IF(ISNUMBER(#REF!),#REF!, " ")</f>
        <v xml:space="preserve"> </v>
      </c>
      <c r="K100" s="135" t="str">
        <f>IF(ISNUMBER(#REF!),#REF!, " ")</f>
        <v xml:space="preserve"> </v>
      </c>
      <c r="L100" s="135" t="str">
        <f>IF(ISNUMBER(#REF!),#REF!, " ")</f>
        <v xml:space="preserve"> </v>
      </c>
      <c r="M100" s="135" t="str">
        <f>IF(ISNUMBER(#REF!),#REF!, " ")</f>
        <v xml:space="preserve"> </v>
      </c>
      <c r="N100" s="135" t="str">
        <f>IF(ISNUMBER(#REF!),#REF!, " ")</f>
        <v xml:space="preserve"> </v>
      </c>
    </row>
    <row r="101" spans="1:14" ht="17.5" customHeight="1" x14ac:dyDescent="0.2">
      <c r="B101" s="134" t="s">
        <v>95</v>
      </c>
      <c r="C101" s="135" t="str">
        <f>IF(ISNUMBER(#REF!),#REF!, " ")</f>
        <v xml:space="preserve"> </v>
      </c>
      <c r="D101" s="135" t="str">
        <f>IF(ISNUMBER(#REF!),#REF!, " ")</f>
        <v xml:space="preserve"> </v>
      </c>
      <c r="E101" s="135" t="str">
        <f>IF(ISNUMBER(#REF!),#REF!, " ")</f>
        <v xml:space="preserve"> </v>
      </c>
      <c r="F101" s="135" t="str">
        <f>IF(ISNUMBER(#REF!),#REF!, " ")</f>
        <v xml:space="preserve"> </v>
      </c>
      <c r="G101" s="135" t="str">
        <f>IF(ISNUMBER(#REF!),#REF!, " ")</f>
        <v xml:space="preserve"> </v>
      </c>
      <c r="H101" s="135" t="str">
        <f>IF(ISNUMBER(#REF!),#REF!, " ")</f>
        <v xml:space="preserve"> </v>
      </c>
      <c r="I101" s="135" t="str">
        <f>IF(ISNUMBER(#REF!),#REF!, " ")</f>
        <v xml:space="preserve"> </v>
      </c>
      <c r="J101" s="135" t="str">
        <f>IF(ISNUMBER(#REF!),#REF!, " ")</f>
        <v xml:space="preserve"> </v>
      </c>
      <c r="K101" s="135" t="str">
        <f>IF(ISNUMBER(#REF!),#REF!, " ")</f>
        <v xml:space="preserve"> </v>
      </c>
      <c r="L101" s="135" t="str">
        <f>IF(ISNUMBER(#REF!),#REF!, " ")</f>
        <v xml:space="preserve"> </v>
      </c>
      <c r="M101" s="135" t="str">
        <f>IF(ISNUMBER(#REF!),#REF!, " ")</f>
        <v xml:space="preserve"> </v>
      </c>
      <c r="N101" s="135" t="str">
        <f>IF(ISNUMBER(#REF!),#REF!, " ")</f>
        <v xml:space="preserve"> </v>
      </c>
    </row>
    <row r="102" spans="1:14" ht="17.5" customHeight="1" x14ac:dyDescent="0.2">
      <c r="B102" s="134" t="s">
        <v>96</v>
      </c>
      <c r="C102" s="135" t="str">
        <f>IF(ISNUMBER(#REF!),#REF!, " ")</f>
        <v xml:space="preserve"> </v>
      </c>
      <c r="D102" s="135" t="str">
        <f>IF(ISNUMBER(#REF!),#REF!, " ")</f>
        <v xml:space="preserve"> </v>
      </c>
      <c r="E102" s="135" t="str">
        <f>IF(ISNUMBER(#REF!),#REF!, " ")</f>
        <v xml:space="preserve"> </v>
      </c>
      <c r="F102" s="135" t="str">
        <f>IF(ISNUMBER(#REF!),#REF!, " ")</f>
        <v xml:space="preserve"> </v>
      </c>
      <c r="G102" s="135" t="str">
        <f>IF(ISNUMBER(#REF!),#REF!, " ")</f>
        <v xml:space="preserve"> </v>
      </c>
      <c r="H102" s="135" t="str">
        <f>IF(ISNUMBER(#REF!),#REF!, " ")</f>
        <v xml:space="preserve"> </v>
      </c>
      <c r="I102" s="135" t="str">
        <f>IF(ISNUMBER(#REF!),#REF!, " ")</f>
        <v xml:space="preserve"> </v>
      </c>
      <c r="J102" s="135" t="str">
        <f>IF(ISNUMBER(#REF!),#REF!, " ")</f>
        <v xml:space="preserve"> </v>
      </c>
      <c r="K102" s="135" t="str">
        <f>IF(ISNUMBER(#REF!),#REF!, " ")</f>
        <v xml:space="preserve"> </v>
      </c>
      <c r="L102" s="135" t="str">
        <f>IF(ISNUMBER(#REF!),#REF!, " ")</f>
        <v xml:space="preserve"> </v>
      </c>
      <c r="M102" s="135" t="str">
        <f>IF(ISNUMBER(#REF!),#REF!, " ")</f>
        <v xml:space="preserve"> </v>
      </c>
      <c r="N102" s="135" t="str">
        <f>IF(ISNUMBER(#REF!),#REF!, " ")</f>
        <v xml:space="preserve"> </v>
      </c>
    </row>
    <row r="103" spans="1:14" ht="17.5" customHeight="1" x14ac:dyDescent="0.2">
      <c r="B103" s="134" t="s">
        <v>97</v>
      </c>
      <c r="C103" s="135" t="str">
        <f>IF(ISNUMBER(#REF!),#REF!, " ")</f>
        <v xml:space="preserve"> </v>
      </c>
      <c r="D103" s="135" t="str">
        <f>IF(ISNUMBER(#REF!),#REF!, " ")</f>
        <v xml:space="preserve"> </v>
      </c>
      <c r="E103" s="135" t="str">
        <f>IF(ISNUMBER(#REF!),#REF!, " ")</f>
        <v xml:space="preserve"> </v>
      </c>
      <c r="F103" s="135" t="str">
        <f>IF(ISNUMBER(#REF!),#REF!, " ")</f>
        <v xml:space="preserve"> </v>
      </c>
      <c r="G103" s="135" t="str">
        <f>IF(ISNUMBER(#REF!),#REF!, " ")</f>
        <v xml:space="preserve"> </v>
      </c>
      <c r="H103" s="135" t="str">
        <f>IF(ISNUMBER(#REF!),#REF!, " ")</f>
        <v xml:space="preserve"> </v>
      </c>
      <c r="I103" s="135" t="str">
        <f>IF(ISNUMBER(#REF!),#REF!, " ")</f>
        <v xml:space="preserve"> </v>
      </c>
      <c r="J103" s="135" t="str">
        <f>IF(ISNUMBER(#REF!),#REF!, " ")</f>
        <v xml:space="preserve"> </v>
      </c>
      <c r="K103" s="135" t="str">
        <f>IF(ISNUMBER(#REF!),#REF!, " ")</f>
        <v xml:space="preserve"> </v>
      </c>
      <c r="L103" s="135" t="str">
        <f>IF(ISNUMBER(#REF!),#REF!, " ")</f>
        <v xml:space="preserve"> </v>
      </c>
      <c r="M103" s="135" t="str">
        <f>IF(ISNUMBER(#REF!),#REF!, " ")</f>
        <v xml:space="preserve"> </v>
      </c>
      <c r="N103" s="135" t="str">
        <f>IF(ISNUMBER(#REF!),#REF!, " ")</f>
        <v xml:space="preserve"> </v>
      </c>
    </row>
    <row r="104" spans="1:14" ht="17.5" customHeight="1" x14ac:dyDescent="0.2">
      <c r="B104" s="134" t="s">
        <v>98</v>
      </c>
      <c r="C104" s="135" t="str">
        <f>IF(ISNUMBER(#REF!),#REF!, " ")</f>
        <v xml:space="preserve"> </v>
      </c>
      <c r="D104" s="135" t="str">
        <f>IF(ISNUMBER(#REF!),#REF!, " ")</f>
        <v xml:space="preserve"> </v>
      </c>
      <c r="E104" s="135" t="str">
        <f>IF(ISNUMBER(#REF!),#REF!, " ")</f>
        <v xml:space="preserve"> </v>
      </c>
      <c r="F104" s="135" t="str">
        <f>IF(ISNUMBER(#REF!),#REF!, " ")</f>
        <v xml:space="preserve"> </v>
      </c>
      <c r="G104" s="135" t="str">
        <f>IF(ISNUMBER(#REF!),#REF!, " ")</f>
        <v xml:space="preserve"> </v>
      </c>
      <c r="H104" s="135" t="str">
        <f>IF(ISNUMBER(#REF!),#REF!, " ")</f>
        <v xml:space="preserve"> </v>
      </c>
      <c r="I104" s="135" t="str">
        <f>IF(ISNUMBER(#REF!),#REF!, " ")</f>
        <v xml:space="preserve"> </v>
      </c>
      <c r="J104" s="135" t="str">
        <f>IF(ISNUMBER(#REF!),#REF!, " ")</f>
        <v xml:space="preserve"> </v>
      </c>
      <c r="K104" s="135" t="str">
        <f>IF(ISNUMBER(#REF!),#REF!, " ")</f>
        <v xml:space="preserve"> </v>
      </c>
      <c r="L104" s="135" t="str">
        <f>IF(ISNUMBER(#REF!),#REF!, " ")</f>
        <v xml:space="preserve"> </v>
      </c>
      <c r="M104" s="135" t="str">
        <f>IF(ISNUMBER(#REF!),#REF!, " ")</f>
        <v xml:space="preserve"> </v>
      </c>
      <c r="N104" s="135" t="str">
        <f>IF(ISNUMBER(#REF!),#REF!, " ")</f>
        <v xml:space="preserve"> </v>
      </c>
    </row>
    <row r="105" spans="1:14" ht="17.5" customHeight="1" x14ac:dyDescent="0.2">
      <c r="B105" s="134" t="s">
        <v>99</v>
      </c>
      <c r="C105" s="135" t="str">
        <f>IF(ISNUMBER(#REF!),#REF!, " ")</f>
        <v xml:space="preserve"> </v>
      </c>
      <c r="D105" s="135" t="str">
        <f>IF(ISNUMBER(#REF!),#REF!, " ")</f>
        <v xml:space="preserve"> </v>
      </c>
      <c r="E105" s="135" t="str">
        <f>IF(ISNUMBER(#REF!),#REF!, " ")</f>
        <v xml:space="preserve"> </v>
      </c>
      <c r="F105" s="135" t="str">
        <f>IF(ISNUMBER(#REF!),#REF!, " ")</f>
        <v xml:space="preserve"> </v>
      </c>
      <c r="G105" s="135" t="str">
        <f>IF(ISNUMBER(#REF!),#REF!, " ")</f>
        <v xml:space="preserve"> </v>
      </c>
      <c r="H105" s="135" t="str">
        <f>IF(ISNUMBER(#REF!),#REF!, " ")</f>
        <v xml:space="preserve"> </v>
      </c>
      <c r="I105" s="135" t="str">
        <f>IF(ISNUMBER(#REF!),#REF!, " ")</f>
        <v xml:space="preserve"> </v>
      </c>
      <c r="J105" s="135" t="str">
        <f>IF(ISNUMBER(#REF!),#REF!, " ")</f>
        <v xml:space="preserve"> </v>
      </c>
      <c r="K105" s="135" t="str">
        <f>IF(ISNUMBER(#REF!),#REF!, " ")</f>
        <v xml:space="preserve"> </v>
      </c>
      <c r="L105" s="135" t="str">
        <f>IF(ISNUMBER(#REF!),#REF!, " ")</f>
        <v xml:space="preserve"> </v>
      </c>
      <c r="M105" s="135" t="str">
        <f>IF(ISNUMBER(#REF!),#REF!, " ")</f>
        <v xml:space="preserve"> </v>
      </c>
      <c r="N105" s="135" t="str">
        <f>IF(ISNUMBER(#REF!),#REF!, " ")</f>
        <v xml:space="preserve"> </v>
      </c>
    </row>
    <row r="106" spans="1:14" ht="17.5" customHeight="1" thickBot="1" x14ac:dyDescent="0.25">
      <c r="B106" s="134" t="s">
        <v>100</v>
      </c>
      <c r="C106" s="135" t="str">
        <f>IF(ISNUMBER(#REF!),#REF!, " ")</f>
        <v xml:space="preserve"> </v>
      </c>
      <c r="D106" s="135" t="str">
        <f>IF(ISNUMBER(#REF!),#REF!, " ")</f>
        <v xml:space="preserve"> </v>
      </c>
      <c r="E106" s="135" t="str">
        <f>IF(ISNUMBER(#REF!),#REF!, " ")</f>
        <v xml:space="preserve"> </v>
      </c>
      <c r="F106" s="135" t="str">
        <f>IF(ISNUMBER(#REF!),#REF!, " ")</f>
        <v xml:space="preserve"> </v>
      </c>
      <c r="G106" s="135" t="str">
        <f>IF(ISNUMBER(#REF!),#REF!, " ")</f>
        <v xml:space="preserve"> </v>
      </c>
      <c r="H106" s="135" t="str">
        <f>IF(ISNUMBER(#REF!),#REF!, " ")</f>
        <v xml:space="preserve"> </v>
      </c>
      <c r="I106" s="135" t="str">
        <f>IF(ISNUMBER(#REF!),#REF!, " ")</f>
        <v xml:space="preserve"> </v>
      </c>
      <c r="J106" s="135" t="str">
        <f>IF(ISNUMBER(#REF!),#REF!, " ")</f>
        <v xml:space="preserve"> </v>
      </c>
      <c r="K106" s="135" t="str">
        <f>IF(ISNUMBER(#REF!),#REF!, " ")</f>
        <v xml:space="preserve"> </v>
      </c>
      <c r="L106" s="135" t="str">
        <f>IF(ISNUMBER(#REF!),#REF!, " ")</f>
        <v xml:space="preserve"> </v>
      </c>
      <c r="M106" s="135" t="str">
        <f>IF(ISNUMBER(#REF!),#REF!, " ")</f>
        <v xml:space="preserve"> </v>
      </c>
      <c r="N106" s="135" t="str">
        <f>IF(ISNUMBER(#REF!),#REF!, " ")</f>
        <v xml:space="preserve"> </v>
      </c>
    </row>
    <row r="107" spans="1:14" ht="25" customHeight="1" thickBot="1" x14ac:dyDescent="0.25">
      <c r="A107" s="189"/>
      <c r="B107" s="117" t="s">
        <v>85</v>
      </c>
      <c r="C107"/>
      <c r="D107" s="115" t="s">
        <v>101</v>
      </c>
      <c r="E107"/>
      <c r="F107"/>
      <c r="G107" s="181" t="s">
        <v>90</v>
      </c>
      <c r="H107" s="224"/>
      <c r="I107"/>
      <c r="J107"/>
    </row>
    <row r="108" spans="1:14" ht="25" customHeight="1" x14ac:dyDescent="0.2">
      <c r="A108"/>
      <c r="B108"/>
      <c r="C108"/>
      <c r="D108" s="136" t="s">
        <v>102</v>
      </c>
      <c r="E108" s="268" t="str">
        <f>IF($H$107&gt;0,CONCATENATE($H$107," cycles"),"___cycles")</f>
        <v>___cycles</v>
      </c>
      <c r="F108"/>
      <c r="G108"/>
      <c r="H108"/>
      <c r="I108"/>
      <c r="J108"/>
    </row>
    <row r="109" spans="1:14" ht="25" customHeight="1" x14ac:dyDescent="0.2">
      <c r="A109"/>
      <c r="B109"/>
      <c r="C109"/>
      <c r="D109" s="136" t="s">
        <v>103</v>
      </c>
      <c r="E109" s="269"/>
      <c r="F109"/>
      <c r="G109"/>
      <c r="H109"/>
      <c r="I109"/>
      <c r="J109"/>
    </row>
    <row r="110" spans="1:14" ht="25" customHeight="1" x14ac:dyDescent="0.2">
      <c r="A110"/>
      <c r="B110"/>
      <c r="C110"/>
      <c r="D110" s="136" t="s">
        <v>104</v>
      </c>
      <c r="E110" s="270"/>
      <c r="F110"/>
      <c r="G110"/>
      <c r="H110"/>
      <c r="I110"/>
      <c r="J110"/>
    </row>
    <row r="111" spans="1:14" ht="25" customHeight="1" thickBot="1" x14ac:dyDescent="0.25">
      <c r="A111"/>
      <c r="B111"/>
      <c r="C111"/>
      <c r="D111" s="115" t="s">
        <v>105</v>
      </c>
      <c r="E111"/>
      <c r="F111"/>
      <c r="G111"/>
      <c r="H111"/>
      <c r="I111"/>
      <c r="J111"/>
    </row>
    <row r="112" spans="1:14" ht="25" customHeight="1" thickBot="1" x14ac:dyDescent="0.25">
      <c r="A112" s="189"/>
      <c r="B112" s="275" t="s">
        <v>324</v>
      </c>
      <c r="C112" s="274"/>
      <c r="D112" s="274"/>
      <c r="E112" s="274"/>
      <c r="F112" s="274"/>
      <c r="G112" s="274"/>
      <c r="H112" s="274"/>
      <c r="I112" s="274"/>
      <c r="J112"/>
      <c r="K112" s="130" t="s">
        <v>315</v>
      </c>
    </row>
    <row r="113" spans="1:14" ht="12" customHeight="1" thickBot="1" x14ac:dyDescent="0.25">
      <c r="A113"/>
      <c r="B113" s="274"/>
      <c r="C113" s="274"/>
      <c r="D113" s="274"/>
      <c r="E113" s="274"/>
      <c r="F113" s="274"/>
      <c r="G113" s="274"/>
      <c r="H113" s="274"/>
      <c r="I113" s="274"/>
      <c r="J113"/>
      <c r="K113" s="130"/>
    </row>
    <row r="114" spans="1:14" ht="25" customHeight="1" thickBot="1" x14ac:dyDescent="0.25">
      <c r="A114" s="189"/>
      <c r="B114" s="117" t="s">
        <v>325</v>
      </c>
      <c r="C114"/>
      <c r="D114"/>
      <c r="E114"/>
      <c r="F114"/>
      <c r="G114"/>
      <c r="H114"/>
      <c r="I114"/>
      <c r="J114"/>
    </row>
    <row r="115" spans="1:14" ht="25" customHeight="1" thickBot="1" x14ac:dyDescent="0.25">
      <c r="A115"/>
      <c r="B115" s="321" t="s">
        <v>371</v>
      </c>
      <c r="C115" s="322"/>
      <c r="D115" s="322"/>
      <c r="E115" s="322"/>
      <c r="F115" s="322"/>
      <c r="G115" s="322"/>
      <c r="H115" s="322"/>
      <c r="I115" s="322"/>
      <c r="J115" s="322"/>
      <c r="K115" s="322"/>
      <c r="L115" s="322"/>
      <c r="M115" s="322"/>
      <c r="N115" s="323"/>
    </row>
    <row r="116" spans="1:14" ht="25" customHeight="1" thickBot="1" x14ac:dyDescent="0.25">
      <c r="A116" s="189"/>
      <c r="B116" s="117" t="s">
        <v>372</v>
      </c>
      <c r="C116"/>
      <c r="D116"/>
      <c r="E116"/>
      <c r="F116"/>
      <c r="G116"/>
      <c r="H116"/>
      <c r="I116"/>
      <c r="J116"/>
    </row>
    <row r="117" spans="1:14" ht="29.5" customHeight="1" x14ac:dyDescent="0.2">
      <c r="A117" s="188"/>
      <c r="B117" s="117"/>
      <c r="C117"/>
      <c r="D117"/>
      <c r="E117" s="250" t="s">
        <v>72</v>
      </c>
      <c r="F117" s="121" t="str">
        <f>CONCATENATE(" Volume for ",$E$12," samples")</f>
        <v xml:space="preserve"> Volume for  samples</v>
      </c>
      <c r="G117"/>
      <c r="H117"/>
      <c r="I117"/>
      <c r="J117"/>
    </row>
    <row r="118" spans="1:14" ht="25" customHeight="1" x14ac:dyDescent="0.2">
      <c r="A118"/>
      <c r="B118"/>
      <c r="C118"/>
      <c r="D118" s="137" t="s">
        <v>373</v>
      </c>
      <c r="E118" s="137">
        <v>25</v>
      </c>
      <c r="F118" s="137">
        <f>E118*1.1*$E$12</f>
        <v>0</v>
      </c>
      <c r="G118" s="137" t="s">
        <v>74</v>
      </c>
      <c r="H118"/>
      <c r="I118"/>
      <c r="J118"/>
    </row>
    <row r="119" spans="1:14" ht="25" customHeight="1" x14ac:dyDescent="0.2">
      <c r="A119"/>
      <c r="B119"/>
      <c r="C119"/>
      <c r="D119" s="242" t="s">
        <v>81</v>
      </c>
      <c r="E119" s="137" t="str">
        <f>IF($L$4="Yes","11",IF($L$5="Yes","", "Fill out boxes above"))</f>
        <v>11</v>
      </c>
      <c r="F119" s="137">
        <f>E119*1.1*$E$12</f>
        <v>0</v>
      </c>
      <c r="G119" s="242" t="s">
        <v>74</v>
      </c>
      <c r="H119"/>
      <c r="I119"/>
      <c r="J119"/>
    </row>
    <row r="120" spans="1:14" ht="25" customHeight="1" x14ac:dyDescent="0.2">
      <c r="A120"/>
      <c r="B120"/>
      <c r="C120"/>
      <c r="D120" s="254" t="s">
        <v>376</v>
      </c>
      <c r="E120" s="137">
        <v>10</v>
      </c>
      <c r="F120" s="137" t="s">
        <v>377</v>
      </c>
      <c r="G120" s="137" t="s">
        <v>74</v>
      </c>
      <c r="H120"/>
      <c r="I120"/>
      <c r="J120" s="158"/>
    </row>
    <row r="121" spans="1:14" ht="25" customHeight="1" thickBot="1" x14ac:dyDescent="0.25">
      <c r="A121"/>
      <c r="B121"/>
      <c r="C121"/>
      <c r="D121" s="255" t="str">
        <f>IF($L$4="Yes","i5/i7",IF($L$5="Yes","", "Fill out boxes above"))</f>
        <v>i5/i7</v>
      </c>
      <c r="E121" s="168" t="str">
        <f>IF($L$4="Yes","2µL each",IF($L$5="Yes","", "Fill out boxes above"))</f>
        <v>2µL each</v>
      </c>
      <c r="F121" s="209" t="s">
        <v>377</v>
      </c>
      <c r="G121" s="209" t="s">
        <v>74</v>
      </c>
      <c r="H121"/>
      <c r="I121"/>
      <c r="J121"/>
    </row>
    <row r="122" spans="1:14" ht="24.75" customHeight="1" thickBot="1" x14ac:dyDescent="0.25">
      <c r="A122"/>
      <c r="B122"/>
      <c r="C122"/>
      <c r="D122" s="128" t="s">
        <v>106</v>
      </c>
      <c r="E122" s="128">
        <v>50</v>
      </c>
      <c r="F122" s="128">
        <f>SUM(F118:F119)</f>
        <v>0</v>
      </c>
      <c r="G122" s="128" t="s">
        <v>74</v>
      </c>
      <c r="H122"/>
      <c r="I122"/>
      <c r="J122"/>
    </row>
    <row r="123" spans="1:14" ht="25" customHeight="1" thickBot="1" x14ac:dyDescent="0.25">
      <c r="A123" s="189"/>
      <c r="B123" s="117" t="s">
        <v>85</v>
      </c>
      <c r="C123"/>
      <c r="D123" s="126" t="s">
        <v>382</v>
      </c>
      <c r="E123"/>
      <c r="F123"/>
      <c r="G123"/>
      <c r="H123"/>
      <c r="I123"/>
      <c r="J123"/>
    </row>
    <row r="124" spans="1:14" ht="25" customHeight="1" x14ac:dyDescent="0.2">
      <c r="A124"/>
      <c r="B124"/>
      <c r="C124"/>
      <c r="D124" s="127" t="s">
        <v>102</v>
      </c>
      <c r="E124" s="268" t="s">
        <v>383</v>
      </c>
      <c r="F124"/>
      <c r="G124"/>
      <c r="H124"/>
      <c r="I124"/>
      <c r="J124"/>
    </row>
    <row r="125" spans="1:14" ht="25" customHeight="1" x14ac:dyDescent="0.2">
      <c r="A125"/>
      <c r="B125"/>
      <c r="C125"/>
      <c r="D125" s="127" t="s">
        <v>103</v>
      </c>
      <c r="E125" s="269"/>
      <c r="F125"/>
      <c r="G125"/>
      <c r="H125"/>
      <c r="I125"/>
      <c r="J125"/>
    </row>
    <row r="126" spans="1:14" ht="25" customHeight="1" x14ac:dyDescent="0.2">
      <c r="A126"/>
      <c r="B126"/>
      <c r="C126"/>
      <c r="D126" s="256" t="s">
        <v>104</v>
      </c>
      <c r="E126" s="270"/>
      <c r="F126"/>
      <c r="G126" s="158"/>
      <c r="H126"/>
      <c r="I126"/>
      <c r="J126"/>
    </row>
    <row r="127" spans="1:14" ht="25" customHeight="1" thickBot="1" x14ac:dyDescent="0.25">
      <c r="A127"/>
      <c r="B127"/>
      <c r="C127"/>
      <c r="D127" s="126" t="s">
        <v>384</v>
      </c>
      <c r="E127"/>
      <c r="F127"/>
      <c r="G127"/>
      <c r="H127"/>
      <c r="I127"/>
      <c r="J127"/>
    </row>
    <row r="128" spans="1:14" ht="25" customHeight="1" thickBot="1" x14ac:dyDescent="0.25">
      <c r="A128" s="189"/>
      <c r="B128" s="117" t="s">
        <v>385</v>
      </c>
      <c r="C128"/>
      <c r="D128"/>
      <c r="E128"/>
      <c r="F128"/>
      <c r="G128"/>
      <c r="H128"/>
      <c r="I128"/>
      <c r="J128"/>
    </row>
    <row r="129" spans="1:15" ht="26.25" customHeight="1" thickBot="1" x14ac:dyDescent="0.25">
      <c r="A129" s="227"/>
      <c r="B129" s="276" t="s">
        <v>107</v>
      </c>
      <c r="C129" s="277"/>
      <c r="D129" s="277"/>
      <c r="E129" s="277"/>
      <c r="F129" s="277"/>
      <c r="G129" s="277"/>
      <c r="H129" s="277"/>
      <c r="I129" s="277"/>
      <c r="J129" s="277"/>
      <c r="K129" s="277"/>
      <c r="L129" s="277"/>
      <c r="M129" s="278"/>
    </row>
    <row r="130" spans="1:15" ht="26.25" customHeight="1" thickBot="1" x14ac:dyDescent="0.25">
      <c r="A130" s="214"/>
      <c r="B130" s="117" t="s">
        <v>108</v>
      </c>
      <c r="C130" s="190"/>
      <c r="E130" s="138" t="s">
        <v>109</v>
      </c>
      <c r="F130" s="121" t="s">
        <v>110</v>
      </c>
      <c r="H130" s="138" t="s">
        <v>109</v>
      </c>
      <c r="I130" s="121" t="s">
        <v>110</v>
      </c>
    </row>
    <row r="131" spans="1:15" ht="26.25" customHeight="1" x14ac:dyDescent="0.2">
      <c r="A131" s="218"/>
      <c r="B131" s="117"/>
      <c r="C131" s="190"/>
      <c r="E131" s="138"/>
      <c r="F131" s="121"/>
      <c r="H131" s="138"/>
      <c r="I131" s="121"/>
      <c r="O131"/>
    </row>
    <row r="132" spans="1:15" ht="30.75" customHeight="1" thickBot="1" x14ac:dyDescent="0.25">
      <c r="A132" s="218"/>
      <c r="B132" s="117"/>
      <c r="C132" s="190"/>
      <c r="E132" s="195"/>
      <c r="F132" s="195"/>
      <c r="H132" s="195"/>
      <c r="I132" s="195"/>
      <c r="O132"/>
    </row>
    <row r="133" spans="1:15" ht="26.25" customHeight="1" thickBot="1" x14ac:dyDescent="0.25">
      <c r="A133" s="214"/>
      <c r="B133" s="190" t="s">
        <v>111</v>
      </c>
      <c r="C133"/>
      <c r="D133"/>
      <c r="E133"/>
    </row>
    <row r="134" spans="1:15" ht="26.25" customHeight="1" x14ac:dyDescent="0.2">
      <c r="A134" s="218"/>
      <c r="C134" s="117" t="s">
        <v>112</v>
      </c>
      <c r="D134" s="117"/>
      <c r="E134" s="117"/>
      <c r="F134" s="117" t="s">
        <v>329</v>
      </c>
      <c r="G134" s="190"/>
    </row>
    <row r="135" spans="1:15" ht="25.5" customHeight="1" x14ac:dyDescent="0.2">
      <c r="A135" s="218"/>
      <c r="C135" s="265" t="s">
        <v>113</v>
      </c>
      <c r="D135" s="265"/>
      <c r="E135" s="265"/>
      <c r="F135" s="265"/>
      <c r="G135" s="265"/>
      <c r="H135" s="265"/>
      <c r="I135" s="265"/>
      <c r="J135" s="265"/>
      <c r="K135" s="266" t="s">
        <v>114</v>
      </c>
      <c r="L135" s="266"/>
    </row>
    <row r="136" spans="1:15" ht="26.25" customHeight="1" x14ac:dyDescent="0.2">
      <c r="A136" s="218"/>
      <c r="C136" s="265" t="s">
        <v>330</v>
      </c>
      <c r="D136" s="265"/>
      <c r="E136" s="265"/>
      <c r="F136" s="265"/>
      <c r="G136" s="265"/>
      <c r="H136" s="265"/>
      <c r="I136" s="265"/>
      <c r="J136" s="265"/>
      <c r="K136" s="266" t="s">
        <v>331</v>
      </c>
      <c r="L136" s="266"/>
    </row>
    <row r="137" spans="1:15" ht="26.25" customHeight="1" x14ac:dyDescent="0.2">
      <c r="A137" s="218"/>
      <c r="C137" s="265" t="s">
        <v>332</v>
      </c>
      <c r="D137" s="265"/>
      <c r="E137" s="265"/>
      <c r="F137" s="265"/>
      <c r="G137" s="265"/>
      <c r="H137" s="265"/>
      <c r="I137" s="265"/>
      <c r="J137" s="265"/>
      <c r="K137" s="266" t="s">
        <v>333</v>
      </c>
      <c r="L137" s="266"/>
    </row>
    <row r="138" spans="1:15" ht="31.5" customHeight="1" x14ac:dyDescent="0.2">
      <c r="A138" s="218"/>
      <c r="C138" s="265" t="s">
        <v>334</v>
      </c>
      <c r="D138" s="265"/>
      <c r="E138" s="265"/>
      <c r="F138" s="265"/>
      <c r="G138" s="265"/>
      <c r="H138" s="265"/>
      <c r="I138" s="265"/>
      <c r="J138" s="265"/>
      <c r="K138" s="266" t="s">
        <v>335</v>
      </c>
      <c r="L138" s="266"/>
    </row>
    <row r="141" spans="1:15" ht="26.25" customHeight="1" x14ac:dyDescent="0.2">
      <c r="C141" s="267" t="s">
        <v>115</v>
      </c>
      <c r="D141" s="267"/>
      <c r="E141" s="267"/>
      <c r="F141" s="257" t="s">
        <v>392</v>
      </c>
      <c r="G141" s="258"/>
      <c r="H141" s="258"/>
      <c r="I141" s="259"/>
    </row>
    <row r="142" spans="1:15" ht="26.25" customHeight="1" x14ac:dyDescent="0.2">
      <c r="C142" s="264" t="s">
        <v>116</v>
      </c>
      <c r="D142" s="264"/>
      <c r="E142" s="264"/>
      <c r="F142" s="257" t="s">
        <v>117</v>
      </c>
      <c r="G142" s="258"/>
      <c r="H142" s="258"/>
      <c r="I142" s="259"/>
    </row>
    <row r="143" spans="1:15" ht="26.25" customHeight="1" x14ac:dyDescent="0.2">
      <c r="C143" s="264" t="s">
        <v>118</v>
      </c>
      <c r="D143" s="264"/>
      <c r="E143" s="264"/>
      <c r="F143" s="257" t="s">
        <v>119</v>
      </c>
      <c r="G143" s="258"/>
      <c r="H143" s="258"/>
      <c r="I143" s="259"/>
    </row>
    <row r="144" spans="1:15" ht="30.75" customHeight="1" x14ac:dyDescent="0.2">
      <c r="C144" s="257" t="s">
        <v>120</v>
      </c>
      <c r="D144" s="258"/>
      <c r="E144" s="259"/>
      <c r="F144" s="257" t="s">
        <v>393</v>
      </c>
      <c r="G144" s="258"/>
      <c r="H144" s="258"/>
      <c r="I144" s="259"/>
    </row>
    <row r="145" spans="3:9" ht="26.25" customHeight="1" x14ac:dyDescent="0.2">
      <c r="C145" s="257" t="s">
        <v>121</v>
      </c>
      <c r="D145" s="258"/>
      <c r="E145" s="259"/>
      <c r="F145" s="257" t="s">
        <v>122</v>
      </c>
      <c r="G145" s="258"/>
      <c r="H145" s="258"/>
      <c r="I145" s="259"/>
    </row>
    <row r="146" spans="3:9" ht="26.25" customHeight="1" x14ac:dyDescent="0.2">
      <c r="C146" s="257" t="s">
        <v>123</v>
      </c>
      <c r="D146" s="258"/>
      <c r="E146" s="259"/>
      <c r="F146" s="257" t="s">
        <v>388</v>
      </c>
      <c r="G146" s="258"/>
      <c r="H146" s="258"/>
      <c r="I146" s="259"/>
    </row>
    <row r="147" spans="3:9" ht="26.25" customHeight="1" x14ac:dyDescent="0.2">
      <c r="C147" s="257" t="s">
        <v>124</v>
      </c>
      <c r="D147" s="258"/>
      <c r="E147" s="259"/>
      <c r="F147" s="261">
        <v>20241031</v>
      </c>
      <c r="G147" s="262"/>
      <c r="H147" s="262"/>
      <c r="I147" s="263"/>
    </row>
    <row r="148" spans="3:9" ht="26.25" customHeight="1" x14ac:dyDescent="0.2">
      <c r="C148" s="257" t="s">
        <v>125</v>
      </c>
      <c r="D148" s="258"/>
      <c r="E148" s="259"/>
      <c r="F148" s="261">
        <v>20241024</v>
      </c>
      <c r="G148" s="262"/>
      <c r="H148" s="262"/>
      <c r="I148" s="263"/>
    </row>
  </sheetData>
  <mergeCells count="108">
    <mergeCell ref="C1:J1"/>
    <mergeCell ref="A2:D2"/>
    <mergeCell ref="E2:G2"/>
    <mergeCell ref="A3:D3"/>
    <mergeCell ref="E3:G3"/>
    <mergeCell ref="J3:K3"/>
    <mergeCell ref="A6:D6"/>
    <mergeCell ref="E6:G6"/>
    <mergeCell ref="A7:D7"/>
    <mergeCell ref="E7:G7"/>
    <mergeCell ref="A8:D8"/>
    <mergeCell ref="E8:G8"/>
    <mergeCell ref="M3:N3"/>
    <mergeCell ref="O3:P4"/>
    <mergeCell ref="A4:D4"/>
    <mergeCell ref="E4:G4"/>
    <mergeCell ref="M4:N4"/>
    <mergeCell ref="A5:D5"/>
    <mergeCell ref="E5:G5"/>
    <mergeCell ref="A12:D12"/>
    <mergeCell ref="B13:M13"/>
    <mergeCell ref="J8:N9"/>
    <mergeCell ref="A9:D9"/>
    <mergeCell ref="E9:G9"/>
    <mergeCell ref="A10:D10"/>
    <mergeCell ref="E10:G10"/>
    <mergeCell ref="J10:N11"/>
    <mergeCell ref="A11:D11"/>
    <mergeCell ref="E11:G11"/>
    <mergeCell ref="C44:E45"/>
    <mergeCell ref="G44:I44"/>
    <mergeCell ref="G45:I45"/>
    <mergeCell ref="G46:I46"/>
    <mergeCell ref="C49:D49"/>
    <mergeCell ref="C50:D50"/>
    <mergeCell ref="B39:M39"/>
    <mergeCell ref="B42:F42"/>
    <mergeCell ref="G43:I43"/>
    <mergeCell ref="B65:M65"/>
    <mergeCell ref="B66:F66"/>
    <mergeCell ref="H66:M66"/>
    <mergeCell ref="B67:F67"/>
    <mergeCell ref="H67:M67"/>
    <mergeCell ref="B68:F68"/>
    <mergeCell ref="H68:M68"/>
    <mergeCell ref="C51:D51"/>
    <mergeCell ref="I55:J55"/>
    <mergeCell ref="I56:J56"/>
    <mergeCell ref="I57:J57"/>
    <mergeCell ref="E60:E62"/>
    <mergeCell ref="B64:M64"/>
    <mergeCell ref="H72:M72"/>
    <mergeCell ref="B73:M73"/>
    <mergeCell ref="B84:I85"/>
    <mergeCell ref="E108:E110"/>
    <mergeCell ref="B112:I113"/>
    <mergeCell ref="B115:N115"/>
    <mergeCell ref="B69:F69"/>
    <mergeCell ref="H69:M69"/>
    <mergeCell ref="B70:F70"/>
    <mergeCell ref="H70:M70"/>
    <mergeCell ref="B71:F71"/>
    <mergeCell ref="H71:M71"/>
    <mergeCell ref="C138:J138"/>
    <mergeCell ref="K138:L138"/>
    <mergeCell ref="C141:E141"/>
    <mergeCell ref="F141:I141"/>
    <mergeCell ref="E124:E126"/>
    <mergeCell ref="B129:M129"/>
    <mergeCell ref="C135:J135"/>
    <mergeCell ref="K135:L135"/>
    <mergeCell ref="C136:J136"/>
    <mergeCell ref="K136:L136"/>
    <mergeCell ref="C148:E148"/>
    <mergeCell ref="F148:I148"/>
    <mergeCell ref="C24:D24"/>
    <mergeCell ref="G24:H24"/>
    <mergeCell ref="K24:M24"/>
    <mergeCell ref="C25:D25"/>
    <mergeCell ref="G25:H25"/>
    <mergeCell ref="C26:D26"/>
    <mergeCell ref="G26:H26"/>
    <mergeCell ref="C27:D27"/>
    <mergeCell ref="C145:E145"/>
    <mergeCell ref="F145:I145"/>
    <mergeCell ref="C146:E146"/>
    <mergeCell ref="F146:I146"/>
    <mergeCell ref="C147:E147"/>
    <mergeCell ref="F147:I147"/>
    <mergeCell ref="C142:E142"/>
    <mergeCell ref="F142:I142"/>
    <mergeCell ref="C143:E143"/>
    <mergeCell ref="F143:I143"/>
    <mergeCell ref="C144:E144"/>
    <mergeCell ref="F144:I144"/>
    <mergeCell ref="C137:J137"/>
    <mergeCell ref="K137:L137"/>
    <mergeCell ref="C31:D31"/>
    <mergeCell ref="G31:H31"/>
    <mergeCell ref="C32:D32"/>
    <mergeCell ref="G32:H32"/>
    <mergeCell ref="G27:H27"/>
    <mergeCell ref="C28:D28"/>
    <mergeCell ref="G28:H28"/>
    <mergeCell ref="C29:D29"/>
    <mergeCell ref="G29:H29"/>
    <mergeCell ref="C30:D30"/>
    <mergeCell ref="G30:H30"/>
  </mergeCells>
  <conditionalFormatting sqref="D17:D20">
    <cfRule type="iconSet" priority="1">
      <iconSet>
        <cfvo type="percent" val="0"/>
        <cfvo type="percent" val="33"/>
        <cfvo type="percent" val="67"/>
      </iconSet>
    </cfRule>
  </conditionalFormatting>
  <dataValidations count="1">
    <dataValidation type="list" allowBlank="1" showInputMessage="1" showErrorMessage="1" sqref="L4" xr:uid="{3E3439D0-AB14-4B50-ABA4-EFF3CAD4B647}">
      <formula1>"Yes, No"</formula1>
    </dataValidation>
  </dataValidations>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38100</xdr:colOff>
                    <xdr:row>128</xdr:row>
                    <xdr:rowOff>50800</xdr:rowOff>
                  </from>
                  <to>
                    <xdr:col>1</xdr:col>
                    <xdr:colOff>76200</xdr:colOff>
                    <xdr:row>128</xdr:row>
                    <xdr:rowOff>279400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0</xdr:col>
                    <xdr:colOff>38100</xdr:colOff>
                    <xdr:row>40</xdr:row>
                    <xdr:rowOff>50800</xdr:rowOff>
                  </from>
                  <to>
                    <xdr:col>1</xdr:col>
                    <xdr:colOff>76200</xdr:colOff>
                    <xdr:row>40</xdr:row>
                    <xdr:rowOff>279400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0</xdr:col>
                    <xdr:colOff>38100</xdr:colOff>
                    <xdr:row>39</xdr:row>
                    <xdr:rowOff>50800</xdr:rowOff>
                  </from>
                  <to>
                    <xdr:col>1</xdr:col>
                    <xdr:colOff>76200</xdr:colOff>
                    <xdr:row>39</xdr:row>
                    <xdr:rowOff>279400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0</xdr:col>
                    <xdr:colOff>38100</xdr:colOff>
                    <xdr:row>35</xdr:row>
                    <xdr:rowOff>50800</xdr:rowOff>
                  </from>
                  <to>
                    <xdr:col>1</xdr:col>
                    <xdr:colOff>76200</xdr:colOff>
                    <xdr:row>35</xdr:row>
                    <xdr:rowOff>279400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0</xdr:col>
                    <xdr:colOff>38100</xdr:colOff>
                    <xdr:row>33</xdr:row>
                    <xdr:rowOff>50800</xdr:rowOff>
                  </from>
                  <to>
                    <xdr:col>1</xdr:col>
                    <xdr:colOff>76200</xdr:colOff>
                    <xdr:row>33</xdr:row>
                    <xdr:rowOff>279400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0</xdr:col>
                    <xdr:colOff>38100</xdr:colOff>
                    <xdr:row>32</xdr:row>
                    <xdr:rowOff>50800</xdr:rowOff>
                  </from>
                  <to>
                    <xdr:col>1</xdr:col>
                    <xdr:colOff>76200</xdr:colOff>
                    <xdr:row>32</xdr:row>
                    <xdr:rowOff>279400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0</xdr:col>
                    <xdr:colOff>38100</xdr:colOff>
                    <xdr:row>22</xdr:row>
                    <xdr:rowOff>0</xdr:rowOff>
                  </from>
                  <to>
                    <xdr:col>1</xdr:col>
                    <xdr:colOff>76200</xdr:colOff>
                    <xdr:row>22</xdr:row>
                    <xdr:rowOff>228600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0</xdr:col>
                    <xdr:colOff>38100</xdr:colOff>
                    <xdr:row>21</xdr:row>
                    <xdr:rowOff>50800</xdr:rowOff>
                  </from>
                  <to>
                    <xdr:col>1</xdr:col>
                    <xdr:colOff>76200</xdr:colOff>
                    <xdr:row>21</xdr:row>
                    <xdr:rowOff>279400</xdr:rowOff>
                  </to>
                </anchor>
              </controlPr>
            </control>
          </mc:Choice>
        </mc:AlternateContent>
        <mc:AlternateContent xmlns:mc="http://schemas.openxmlformats.org/markup-compatibility/2006">
          <mc:Choice Requires="x14">
            <control shapeId="8201" r:id="rId12" name="Check Box 9">
              <controlPr defaultSize="0" autoFill="0" autoLine="0" autoPict="0">
                <anchor moveWithCells="1">
                  <from>
                    <xdr:col>0</xdr:col>
                    <xdr:colOff>38100</xdr:colOff>
                    <xdr:row>16</xdr:row>
                    <xdr:rowOff>50800</xdr:rowOff>
                  </from>
                  <to>
                    <xdr:col>1</xdr:col>
                    <xdr:colOff>76200</xdr:colOff>
                    <xdr:row>16</xdr:row>
                    <xdr:rowOff>279400</xdr:rowOff>
                  </to>
                </anchor>
              </controlPr>
            </control>
          </mc:Choice>
        </mc:AlternateContent>
        <mc:AlternateContent xmlns:mc="http://schemas.openxmlformats.org/markup-compatibility/2006">
          <mc:Choice Requires="x14">
            <control shapeId="8202" r:id="rId13" name="Check Box 10">
              <controlPr defaultSize="0" autoFill="0" autoLine="0" autoPict="0">
                <anchor moveWithCells="1">
                  <from>
                    <xdr:col>0</xdr:col>
                    <xdr:colOff>38100</xdr:colOff>
                    <xdr:row>14</xdr:row>
                    <xdr:rowOff>50800</xdr:rowOff>
                  </from>
                  <to>
                    <xdr:col>1</xdr:col>
                    <xdr:colOff>76200</xdr:colOff>
                    <xdr:row>14</xdr:row>
                    <xdr:rowOff>279400</xdr:rowOff>
                  </to>
                </anchor>
              </controlPr>
            </control>
          </mc:Choice>
        </mc:AlternateContent>
        <mc:AlternateContent xmlns:mc="http://schemas.openxmlformats.org/markup-compatibility/2006">
          <mc:Choice Requires="x14">
            <control shapeId="8203" r:id="rId14" name="Check Box 11">
              <controlPr defaultSize="0" autoFill="0" autoLine="0" autoPict="0">
                <anchor moveWithCells="1">
                  <from>
                    <xdr:col>0</xdr:col>
                    <xdr:colOff>38100</xdr:colOff>
                    <xdr:row>13</xdr:row>
                    <xdr:rowOff>50800</xdr:rowOff>
                  </from>
                  <to>
                    <xdr:col>1</xdr:col>
                    <xdr:colOff>76200</xdr:colOff>
                    <xdr:row>13</xdr:row>
                    <xdr:rowOff>279400</xdr:rowOff>
                  </to>
                </anchor>
              </controlPr>
            </control>
          </mc:Choice>
        </mc:AlternateContent>
        <mc:AlternateContent xmlns:mc="http://schemas.openxmlformats.org/markup-compatibility/2006">
          <mc:Choice Requires="x14">
            <control shapeId="8205" r:id="rId15" name="Check Box 13">
              <controlPr defaultSize="0" autoFill="0" autoLine="0" autoPict="0">
                <anchor moveWithCells="1">
                  <from>
                    <xdr:col>0</xdr:col>
                    <xdr:colOff>38100</xdr:colOff>
                    <xdr:row>36</xdr:row>
                    <xdr:rowOff>50800</xdr:rowOff>
                  </from>
                  <to>
                    <xdr:col>1</xdr:col>
                    <xdr:colOff>76200</xdr:colOff>
                    <xdr:row>36</xdr:row>
                    <xdr:rowOff>279400</xdr:rowOff>
                  </to>
                </anchor>
              </controlPr>
            </control>
          </mc:Choice>
        </mc:AlternateContent>
        <mc:AlternateContent xmlns:mc="http://schemas.openxmlformats.org/markup-compatibility/2006">
          <mc:Choice Requires="x14">
            <control shapeId="8206" r:id="rId16" name="Check Box 14">
              <controlPr defaultSize="0" autoFill="0" autoLine="0" autoPict="0">
                <anchor moveWithCells="1">
                  <from>
                    <xdr:col>0</xdr:col>
                    <xdr:colOff>38100</xdr:colOff>
                    <xdr:row>41</xdr:row>
                    <xdr:rowOff>50800</xdr:rowOff>
                  </from>
                  <to>
                    <xdr:col>1</xdr:col>
                    <xdr:colOff>76200</xdr:colOff>
                    <xdr:row>41</xdr:row>
                    <xdr:rowOff>279400</xdr:rowOff>
                  </to>
                </anchor>
              </controlPr>
            </control>
          </mc:Choice>
        </mc:AlternateContent>
        <mc:AlternateContent xmlns:mc="http://schemas.openxmlformats.org/markup-compatibility/2006">
          <mc:Choice Requires="x14">
            <control shapeId="8207" r:id="rId17" name="Check Box 15">
              <controlPr defaultSize="0" autoFill="0" autoLine="0" autoPict="0">
                <anchor moveWithCells="1">
                  <from>
                    <xdr:col>0</xdr:col>
                    <xdr:colOff>38100</xdr:colOff>
                    <xdr:row>47</xdr:row>
                    <xdr:rowOff>50800</xdr:rowOff>
                  </from>
                  <to>
                    <xdr:col>1</xdr:col>
                    <xdr:colOff>76200</xdr:colOff>
                    <xdr:row>47</xdr:row>
                    <xdr:rowOff>279400</xdr:rowOff>
                  </to>
                </anchor>
              </controlPr>
            </control>
          </mc:Choice>
        </mc:AlternateContent>
        <mc:AlternateContent xmlns:mc="http://schemas.openxmlformats.org/markup-compatibility/2006">
          <mc:Choice Requires="x14">
            <control shapeId="8208" r:id="rId18" name="Check Box 16">
              <controlPr defaultSize="0" autoFill="0" autoLine="0" autoPict="0">
                <anchor moveWithCells="1">
                  <from>
                    <xdr:col>0</xdr:col>
                    <xdr:colOff>38100</xdr:colOff>
                    <xdr:row>52</xdr:row>
                    <xdr:rowOff>50800</xdr:rowOff>
                  </from>
                  <to>
                    <xdr:col>1</xdr:col>
                    <xdr:colOff>76200</xdr:colOff>
                    <xdr:row>52</xdr:row>
                    <xdr:rowOff>279400</xdr:rowOff>
                  </to>
                </anchor>
              </controlPr>
            </control>
          </mc:Choice>
        </mc:AlternateContent>
        <mc:AlternateContent xmlns:mc="http://schemas.openxmlformats.org/markup-compatibility/2006">
          <mc:Choice Requires="x14">
            <control shapeId="8209" r:id="rId19" name="Check Box 17">
              <controlPr defaultSize="0" autoFill="0" autoLine="0" autoPict="0">
                <anchor moveWithCells="1">
                  <from>
                    <xdr:col>0</xdr:col>
                    <xdr:colOff>38100</xdr:colOff>
                    <xdr:row>53</xdr:row>
                    <xdr:rowOff>50800</xdr:rowOff>
                  </from>
                  <to>
                    <xdr:col>1</xdr:col>
                    <xdr:colOff>76200</xdr:colOff>
                    <xdr:row>53</xdr:row>
                    <xdr:rowOff>279400</xdr:rowOff>
                  </to>
                </anchor>
              </controlPr>
            </control>
          </mc:Choice>
        </mc:AlternateContent>
        <mc:AlternateContent xmlns:mc="http://schemas.openxmlformats.org/markup-compatibility/2006">
          <mc:Choice Requires="x14">
            <control shapeId="8210" r:id="rId20" name="Check Box 18">
              <controlPr defaultSize="0" autoFill="0" autoLine="0" autoPict="0">
                <anchor moveWithCells="1">
                  <from>
                    <xdr:col>0</xdr:col>
                    <xdr:colOff>38100</xdr:colOff>
                    <xdr:row>58</xdr:row>
                    <xdr:rowOff>50800</xdr:rowOff>
                  </from>
                  <to>
                    <xdr:col>1</xdr:col>
                    <xdr:colOff>76200</xdr:colOff>
                    <xdr:row>58</xdr:row>
                    <xdr:rowOff>292100</xdr:rowOff>
                  </to>
                </anchor>
              </controlPr>
            </control>
          </mc:Choice>
        </mc:AlternateContent>
        <mc:AlternateContent xmlns:mc="http://schemas.openxmlformats.org/markup-compatibility/2006">
          <mc:Choice Requires="x14">
            <control shapeId="8211" r:id="rId21" name="Check Box 19">
              <controlPr defaultSize="0" autoFill="0" autoLine="0" autoPict="0">
                <anchor moveWithCells="1">
                  <from>
                    <xdr:col>0</xdr:col>
                    <xdr:colOff>38100</xdr:colOff>
                    <xdr:row>64</xdr:row>
                    <xdr:rowOff>12700</xdr:rowOff>
                  </from>
                  <to>
                    <xdr:col>1</xdr:col>
                    <xdr:colOff>76200</xdr:colOff>
                    <xdr:row>64</xdr:row>
                    <xdr:rowOff>241300</xdr:rowOff>
                  </to>
                </anchor>
              </controlPr>
            </control>
          </mc:Choice>
        </mc:AlternateContent>
        <mc:AlternateContent xmlns:mc="http://schemas.openxmlformats.org/markup-compatibility/2006">
          <mc:Choice Requires="x14">
            <control shapeId="8212" r:id="rId22" name="Check Box 20">
              <controlPr defaultSize="0" autoFill="0" autoLine="0" autoPict="0">
                <anchor moveWithCells="1">
                  <from>
                    <xdr:col>0</xdr:col>
                    <xdr:colOff>38100</xdr:colOff>
                    <xdr:row>73</xdr:row>
                    <xdr:rowOff>50800</xdr:rowOff>
                  </from>
                  <to>
                    <xdr:col>1</xdr:col>
                    <xdr:colOff>76200</xdr:colOff>
                    <xdr:row>73</xdr:row>
                    <xdr:rowOff>279400</xdr:rowOff>
                  </to>
                </anchor>
              </controlPr>
            </control>
          </mc:Choice>
        </mc:AlternateContent>
        <mc:AlternateContent xmlns:mc="http://schemas.openxmlformats.org/markup-compatibility/2006">
          <mc:Choice Requires="x14">
            <control shapeId="8213" r:id="rId23" name="Check Box 21">
              <controlPr defaultSize="0" autoFill="0" autoLine="0" autoPict="0">
                <anchor moveWithCells="1">
                  <from>
                    <xdr:col>0</xdr:col>
                    <xdr:colOff>38100</xdr:colOff>
                    <xdr:row>74</xdr:row>
                    <xdr:rowOff>50800</xdr:rowOff>
                  </from>
                  <to>
                    <xdr:col>1</xdr:col>
                    <xdr:colOff>76200</xdr:colOff>
                    <xdr:row>74</xdr:row>
                    <xdr:rowOff>279400</xdr:rowOff>
                  </to>
                </anchor>
              </controlPr>
            </control>
          </mc:Choice>
        </mc:AlternateContent>
        <mc:AlternateContent xmlns:mc="http://schemas.openxmlformats.org/markup-compatibility/2006">
          <mc:Choice Requires="x14">
            <control shapeId="8214" r:id="rId24" name="Check Box 22">
              <controlPr defaultSize="0" autoFill="0" autoLine="0" autoPict="0">
                <anchor moveWithCells="1">
                  <from>
                    <xdr:col>0</xdr:col>
                    <xdr:colOff>38100</xdr:colOff>
                    <xdr:row>76</xdr:row>
                    <xdr:rowOff>50800</xdr:rowOff>
                  </from>
                  <to>
                    <xdr:col>1</xdr:col>
                    <xdr:colOff>76200</xdr:colOff>
                    <xdr:row>76</xdr:row>
                    <xdr:rowOff>279400</xdr:rowOff>
                  </to>
                </anchor>
              </controlPr>
            </control>
          </mc:Choice>
        </mc:AlternateContent>
        <mc:AlternateContent xmlns:mc="http://schemas.openxmlformats.org/markup-compatibility/2006">
          <mc:Choice Requires="x14">
            <control shapeId="8215" r:id="rId25" name="Check Box 23">
              <controlPr defaultSize="0" autoFill="0" autoLine="0" autoPict="0">
                <anchor moveWithCells="1">
                  <from>
                    <xdr:col>0</xdr:col>
                    <xdr:colOff>38100</xdr:colOff>
                    <xdr:row>79</xdr:row>
                    <xdr:rowOff>50800</xdr:rowOff>
                  </from>
                  <to>
                    <xdr:col>1</xdr:col>
                    <xdr:colOff>76200</xdr:colOff>
                    <xdr:row>80</xdr:row>
                    <xdr:rowOff>12700</xdr:rowOff>
                  </to>
                </anchor>
              </controlPr>
            </control>
          </mc:Choice>
        </mc:AlternateContent>
        <mc:AlternateContent xmlns:mc="http://schemas.openxmlformats.org/markup-compatibility/2006">
          <mc:Choice Requires="x14">
            <control shapeId="8216" r:id="rId26" name="Check Box 24">
              <controlPr defaultSize="0" autoFill="0" autoLine="0" autoPict="0">
                <anchor moveWithCells="1">
                  <from>
                    <xdr:col>0</xdr:col>
                    <xdr:colOff>38100</xdr:colOff>
                    <xdr:row>83</xdr:row>
                    <xdr:rowOff>50800</xdr:rowOff>
                  </from>
                  <to>
                    <xdr:col>1</xdr:col>
                    <xdr:colOff>76200</xdr:colOff>
                    <xdr:row>83</xdr:row>
                    <xdr:rowOff>279400</xdr:rowOff>
                  </to>
                </anchor>
              </controlPr>
            </control>
          </mc:Choice>
        </mc:AlternateContent>
        <mc:AlternateContent xmlns:mc="http://schemas.openxmlformats.org/markup-compatibility/2006">
          <mc:Choice Requires="x14">
            <control shapeId="8217" r:id="rId27" name="Check Box 25">
              <controlPr defaultSize="0" autoFill="0" autoLine="0" autoPict="0">
                <anchor moveWithCells="1">
                  <from>
                    <xdr:col>0</xdr:col>
                    <xdr:colOff>38100</xdr:colOff>
                    <xdr:row>85</xdr:row>
                    <xdr:rowOff>50800</xdr:rowOff>
                  </from>
                  <to>
                    <xdr:col>1</xdr:col>
                    <xdr:colOff>76200</xdr:colOff>
                    <xdr:row>85</xdr:row>
                    <xdr:rowOff>279400</xdr:rowOff>
                  </to>
                </anchor>
              </controlPr>
            </control>
          </mc:Choice>
        </mc:AlternateContent>
        <mc:AlternateContent xmlns:mc="http://schemas.openxmlformats.org/markup-compatibility/2006">
          <mc:Choice Requires="x14">
            <control shapeId="8218" r:id="rId28" name="Check Box 26">
              <controlPr defaultSize="0" autoFill="0" autoLine="0" autoPict="0">
                <anchor moveWithCells="1">
                  <from>
                    <xdr:col>0</xdr:col>
                    <xdr:colOff>38100</xdr:colOff>
                    <xdr:row>87</xdr:row>
                    <xdr:rowOff>50800</xdr:rowOff>
                  </from>
                  <to>
                    <xdr:col>1</xdr:col>
                    <xdr:colOff>76200</xdr:colOff>
                    <xdr:row>87</xdr:row>
                    <xdr:rowOff>279400</xdr:rowOff>
                  </to>
                </anchor>
              </controlPr>
            </control>
          </mc:Choice>
        </mc:AlternateContent>
        <mc:AlternateContent xmlns:mc="http://schemas.openxmlformats.org/markup-compatibility/2006">
          <mc:Choice Requires="x14">
            <control shapeId="8219" r:id="rId29" name="Check Box 27">
              <controlPr defaultSize="0" autoFill="0" autoLine="0" autoPict="0">
                <anchor moveWithCells="1">
                  <from>
                    <xdr:col>0</xdr:col>
                    <xdr:colOff>38100</xdr:colOff>
                    <xdr:row>91</xdr:row>
                    <xdr:rowOff>50800</xdr:rowOff>
                  </from>
                  <to>
                    <xdr:col>1</xdr:col>
                    <xdr:colOff>76200</xdr:colOff>
                    <xdr:row>92</xdr:row>
                    <xdr:rowOff>25400</xdr:rowOff>
                  </to>
                </anchor>
              </controlPr>
            </control>
          </mc:Choice>
        </mc:AlternateContent>
        <mc:AlternateContent xmlns:mc="http://schemas.openxmlformats.org/markup-compatibility/2006">
          <mc:Choice Requires="x14">
            <control shapeId="8220" r:id="rId30" name="Check Box 28">
              <controlPr defaultSize="0" autoFill="0" autoLine="0" autoPict="0">
                <anchor moveWithCells="1">
                  <from>
                    <xdr:col>0</xdr:col>
                    <xdr:colOff>38100</xdr:colOff>
                    <xdr:row>93</xdr:row>
                    <xdr:rowOff>50800</xdr:rowOff>
                  </from>
                  <to>
                    <xdr:col>1</xdr:col>
                    <xdr:colOff>76200</xdr:colOff>
                    <xdr:row>93</xdr:row>
                    <xdr:rowOff>279400</xdr:rowOff>
                  </to>
                </anchor>
              </controlPr>
            </control>
          </mc:Choice>
        </mc:AlternateContent>
        <mc:AlternateContent xmlns:mc="http://schemas.openxmlformats.org/markup-compatibility/2006">
          <mc:Choice Requires="x14">
            <control shapeId="8221" r:id="rId31" name="Check Box 29">
              <controlPr defaultSize="0" autoFill="0" autoLine="0" autoPict="0">
                <anchor moveWithCells="1">
                  <from>
                    <xdr:col>0</xdr:col>
                    <xdr:colOff>38100</xdr:colOff>
                    <xdr:row>95</xdr:row>
                    <xdr:rowOff>50800</xdr:rowOff>
                  </from>
                  <to>
                    <xdr:col>1</xdr:col>
                    <xdr:colOff>76200</xdr:colOff>
                    <xdr:row>95</xdr:row>
                    <xdr:rowOff>279400</xdr:rowOff>
                  </to>
                </anchor>
              </controlPr>
            </control>
          </mc:Choice>
        </mc:AlternateContent>
        <mc:AlternateContent xmlns:mc="http://schemas.openxmlformats.org/markup-compatibility/2006">
          <mc:Choice Requires="x14">
            <control shapeId="8222" r:id="rId32" name="Check Box 30">
              <controlPr defaultSize="0" autoFill="0" autoLine="0" autoPict="0">
                <anchor moveWithCells="1">
                  <from>
                    <xdr:col>0</xdr:col>
                    <xdr:colOff>38100</xdr:colOff>
                    <xdr:row>94</xdr:row>
                    <xdr:rowOff>50800</xdr:rowOff>
                  </from>
                  <to>
                    <xdr:col>1</xdr:col>
                    <xdr:colOff>76200</xdr:colOff>
                    <xdr:row>94</xdr:row>
                    <xdr:rowOff>279400</xdr:rowOff>
                  </to>
                </anchor>
              </controlPr>
            </control>
          </mc:Choice>
        </mc:AlternateContent>
        <mc:AlternateContent xmlns:mc="http://schemas.openxmlformats.org/markup-compatibility/2006">
          <mc:Choice Requires="x14">
            <control shapeId="8223" r:id="rId33" name="Check Box 31">
              <controlPr defaultSize="0" autoFill="0" autoLine="0" autoPict="0">
                <anchor moveWithCells="1">
                  <from>
                    <xdr:col>0</xdr:col>
                    <xdr:colOff>38100</xdr:colOff>
                    <xdr:row>106</xdr:row>
                    <xdr:rowOff>50800</xdr:rowOff>
                  </from>
                  <to>
                    <xdr:col>1</xdr:col>
                    <xdr:colOff>76200</xdr:colOff>
                    <xdr:row>106</xdr:row>
                    <xdr:rowOff>279400</xdr:rowOff>
                  </to>
                </anchor>
              </controlPr>
            </control>
          </mc:Choice>
        </mc:AlternateContent>
        <mc:AlternateContent xmlns:mc="http://schemas.openxmlformats.org/markup-compatibility/2006">
          <mc:Choice Requires="x14">
            <control shapeId="8224" r:id="rId34" name="Check Box 32">
              <controlPr defaultSize="0" autoFill="0" autoLine="0" autoPict="0">
                <anchor moveWithCells="1">
                  <from>
                    <xdr:col>0</xdr:col>
                    <xdr:colOff>38100</xdr:colOff>
                    <xdr:row>111</xdr:row>
                    <xdr:rowOff>50800</xdr:rowOff>
                  </from>
                  <to>
                    <xdr:col>1</xdr:col>
                    <xdr:colOff>76200</xdr:colOff>
                    <xdr:row>111</xdr:row>
                    <xdr:rowOff>279400</xdr:rowOff>
                  </to>
                </anchor>
              </controlPr>
            </control>
          </mc:Choice>
        </mc:AlternateContent>
        <mc:AlternateContent xmlns:mc="http://schemas.openxmlformats.org/markup-compatibility/2006">
          <mc:Choice Requires="x14">
            <control shapeId="8225" r:id="rId35" name="Check Box 33">
              <controlPr defaultSize="0" autoFill="0" autoLine="0" autoPict="0">
                <anchor moveWithCells="1">
                  <from>
                    <xdr:col>0</xdr:col>
                    <xdr:colOff>38100</xdr:colOff>
                    <xdr:row>111</xdr:row>
                    <xdr:rowOff>50800</xdr:rowOff>
                  </from>
                  <to>
                    <xdr:col>1</xdr:col>
                    <xdr:colOff>76200</xdr:colOff>
                    <xdr:row>111</xdr:row>
                    <xdr:rowOff>279400</xdr:rowOff>
                  </to>
                </anchor>
              </controlPr>
            </control>
          </mc:Choice>
        </mc:AlternateContent>
        <mc:AlternateContent xmlns:mc="http://schemas.openxmlformats.org/markup-compatibility/2006">
          <mc:Choice Requires="x14">
            <control shapeId="8226" r:id="rId36" name="Check Box 34">
              <controlPr defaultSize="0" autoFill="0" autoLine="0" autoPict="0">
                <anchor moveWithCells="1">
                  <from>
                    <xdr:col>0</xdr:col>
                    <xdr:colOff>38100</xdr:colOff>
                    <xdr:row>113</xdr:row>
                    <xdr:rowOff>50800</xdr:rowOff>
                  </from>
                  <to>
                    <xdr:col>1</xdr:col>
                    <xdr:colOff>76200</xdr:colOff>
                    <xdr:row>113</xdr:row>
                    <xdr:rowOff>279400</xdr:rowOff>
                  </to>
                </anchor>
              </controlPr>
            </control>
          </mc:Choice>
        </mc:AlternateContent>
        <mc:AlternateContent xmlns:mc="http://schemas.openxmlformats.org/markup-compatibility/2006">
          <mc:Choice Requires="x14">
            <control shapeId="8227" r:id="rId37" name="Check Box 35">
              <controlPr defaultSize="0" autoFill="0" autoLine="0" autoPict="0">
                <anchor moveWithCells="1">
                  <from>
                    <xdr:col>0</xdr:col>
                    <xdr:colOff>38100</xdr:colOff>
                    <xdr:row>96</xdr:row>
                    <xdr:rowOff>50800</xdr:rowOff>
                  </from>
                  <to>
                    <xdr:col>1</xdr:col>
                    <xdr:colOff>76200</xdr:colOff>
                    <xdr:row>96</xdr:row>
                    <xdr:rowOff>304800</xdr:rowOff>
                  </to>
                </anchor>
              </controlPr>
            </control>
          </mc:Choice>
        </mc:AlternateContent>
        <mc:AlternateContent xmlns:mc="http://schemas.openxmlformats.org/markup-compatibility/2006">
          <mc:Choice Requires="x14">
            <control shapeId="8228" r:id="rId38" name="Check Box 36">
              <controlPr defaultSize="0" autoFill="0" autoLine="0" autoPict="0">
                <anchor moveWithCells="1">
                  <from>
                    <xdr:col>0</xdr:col>
                    <xdr:colOff>38100</xdr:colOff>
                    <xdr:row>34</xdr:row>
                    <xdr:rowOff>50800</xdr:rowOff>
                  </from>
                  <to>
                    <xdr:col>1</xdr:col>
                    <xdr:colOff>76200</xdr:colOff>
                    <xdr:row>34</xdr:row>
                    <xdr:rowOff>279400</xdr:rowOff>
                  </to>
                </anchor>
              </controlPr>
            </control>
          </mc:Choice>
        </mc:AlternateContent>
        <mc:AlternateContent xmlns:mc="http://schemas.openxmlformats.org/markup-compatibility/2006">
          <mc:Choice Requires="x14">
            <control shapeId="8229" r:id="rId39" name="Check Box 37">
              <controlPr defaultSize="0" autoFill="0" autoLine="0" autoPict="0">
                <anchor moveWithCells="1">
                  <from>
                    <xdr:col>0</xdr:col>
                    <xdr:colOff>38100</xdr:colOff>
                    <xdr:row>131</xdr:row>
                    <xdr:rowOff>342900</xdr:rowOff>
                  </from>
                  <to>
                    <xdr:col>1</xdr:col>
                    <xdr:colOff>76200</xdr:colOff>
                    <xdr:row>133</xdr:row>
                    <xdr:rowOff>12700</xdr:rowOff>
                  </to>
                </anchor>
              </controlPr>
            </control>
          </mc:Choice>
        </mc:AlternateContent>
        <mc:AlternateContent xmlns:mc="http://schemas.openxmlformats.org/markup-compatibility/2006">
          <mc:Choice Requires="x14">
            <control shapeId="8230" r:id="rId40" name="Check Box 38">
              <controlPr defaultSize="0" autoFill="0" autoLine="0" autoPict="0">
                <anchor moveWithCells="1">
                  <from>
                    <xdr:col>9</xdr:col>
                    <xdr:colOff>152400</xdr:colOff>
                    <xdr:row>3</xdr:row>
                    <xdr:rowOff>38100</xdr:rowOff>
                  </from>
                  <to>
                    <xdr:col>10</xdr:col>
                    <xdr:colOff>50800</xdr:colOff>
                    <xdr:row>3</xdr:row>
                    <xdr:rowOff>266700</xdr:rowOff>
                  </to>
                </anchor>
              </controlPr>
            </control>
          </mc:Choice>
        </mc:AlternateContent>
        <mc:AlternateContent xmlns:mc="http://schemas.openxmlformats.org/markup-compatibility/2006">
          <mc:Choice Requires="x14">
            <control shapeId="8231" r:id="rId41" name="Check Box 39">
              <controlPr defaultSize="0" autoFill="0" autoLine="0" autoPict="0">
                <anchor moveWithCells="1">
                  <from>
                    <xdr:col>6</xdr:col>
                    <xdr:colOff>101600</xdr:colOff>
                    <xdr:row>66</xdr:row>
                    <xdr:rowOff>12700</xdr:rowOff>
                  </from>
                  <to>
                    <xdr:col>7</xdr:col>
                    <xdr:colOff>50800</xdr:colOff>
                    <xdr:row>66</xdr:row>
                    <xdr:rowOff>241300</xdr:rowOff>
                  </to>
                </anchor>
              </controlPr>
            </control>
          </mc:Choice>
        </mc:AlternateContent>
        <mc:AlternateContent xmlns:mc="http://schemas.openxmlformats.org/markup-compatibility/2006">
          <mc:Choice Requires="x14">
            <control shapeId="8232" r:id="rId42" name="Check Box 40">
              <controlPr defaultSize="0" autoFill="0" autoLine="0" autoPict="0">
                <anchor moveWithCells="1">
                  <from>
                    <xdr:col>6</xdr:col>
                    <xdr:colOff>101600</xdr:colOff>
                    <xdr:row>67</xdr:row>
                    <xdr:rowOff>12700</xdr:rowOff>
                  </from>
                  <to>
                    <xdr:col>7</xdr:col>
                    <xdr:colOff>50800</xdr:colOff>
                    <xdr:row>67</xdr:row>
                    <xdr:rowOff>241300</xdr:rowOff>
                  </to>
                </anchor>
              </controlPr>
            </control>
          </mc:Choice>
        </mc:AlternateContent>
        <mc:AlternateContent xmlns:mc="http://schemas.openxmlformats.org/markup-compatibility/2006">
          <mc:Choice Requires="x14">
            <control shapeId="8233" r:id="rId43" name="Check Box 41">
              <controlPr defaultSize="0" autoFill="0" autoLine="0" autoPict="0">
                <anchor moveWithCells="1">
                  <from>
                    <xdr:col>6</xdr:col>
                    <xdr:colOff>101600</xdr:colOff>
                    <xdr:row>68</xdr:row>
                    <xdr:rowOff>12700</xdr:rowOff>
                  </from>
                  <to>
                    <xdr:col>7</xdr:col>
                    <xdr:colOff>50800</xdr:colOff>
                    <xdr:row>68</xdr:row>
                    <xdr:rowOff>241300</xdr:rowOff>
                  </to>
                </anchor>
              </controlPr>
            </control>
          </mc:Choice>
        </mc:AlternateContent>
        <mc:AlternateContent xmlns:mc="http://schemas.openxmlformats.org/markup-compatibility/2006">
          <mc:Choice Requires="x14">
            <control shapeId="8234" r:id="rId44" name="Check Box 42">
              <controlPr defaultSize="0" autoFill="0" autoLine="0" autoPict="0">
                <anchor moveWithCells="1">
                  <from>
                    <xdr:col>6</xdr:col>
                    <xdr:colOff>101600</xdr:colOff>
                    <xdr:row>69</xdr:row>
                    <xdr:rowOff>12700</xdr:rowOff>
                  </from>
                  <to>
                    <xdr:col>7</xdr:col>
                    <xdr:colOff>50800</xdr:colOff>
                    <xdr:row>69</xdr:row>
                    <xdr:rowOff>241300</xdr:rowOff>
                  </to>
                </anchor>
              </controlPr>
            </control>
          </mc:Choice>
        </mc:AlternateContent>
        <mc:AlternateContent xmlns:mc="http://schemas.openxmlformats.org/markup-compatibility/2006">
          <mc:Choice Requires="x14">
            <control shapeId="8235" r:id="rId45" name="Check Box 43">
              <controlPr defaultSize="0" autoFill="0" autoLine="0" autoPict="0">
                <anchor moveWithCells="1">
                  <from>
                    <xdr:col>6</xdr:col>
                    <xdr:colOff>101600</xdr:colOff>
                    <xdr:row>70</xdr:row>
                    <xdr:rowOff>12700</xdr:rowOff>
                  </from>
                  <to>
                    <xdr:col>7</xdr:col>
                    <xdr:colOff>50800</xdr:colOff>
                    <xdr:row>70</xdr:row>
                    <xdr:rowOff>241300</xdr:rowOff>
                  </to>
                </anchor>
              </controlPr>
            </control>
          </mc:Choice>
        </mc:AlternateContent>
        <mc:AlternateContent xmlns:mc="http://schemas.openxmlformats.org/markup-compatibility/2006">
          <mc:Choice Requires="x14">
            <control shapeId="8236" r:id="rId46" name="Check Box 44">
              <controlPr defaultSize="0" autoFill="0" autoLine="0" autoPict="0">
                <anchor moveWithCells="1">
                  <from>
                    <xdr:col>0</xdr:col>
                    <xdr:colOff>38100</xdr:colOff>
                    <xdr:row>66</xdr:row>
                    <xdr:rowOff>12700</xdr:rowOff>
                  </from>
                  <to>
                    <xdr:col>1</xdr:col>
                    <xdr:colOff>76200</xdr:colOff>
                    <xdr:row>66</xdr:row>
                    <xdr:rowOff>241300</xdr:rowOff>
                  </to>
                </anchor>
              </controlPr>
            </control>
          </mc:Choice>
        </mc:AlternateContent>
        <mc:AlternateContent xmlns:mc="http://schemas.openxmlformats.org/markup-compatibility/2006">
          <mc:Choice Requires="x14">
            <control shapeId="8237" r:id="rId47" name="Check Box 45">
              <controlPr defaultSize="0" autoFill="0" autoLine="0" autoPict="0">
                <anchor moveWithCells="1">
                  <from>
                    <xdr:col>0</xdr:col>
                    <xdr:colOff>38100</xdr:colOff>
                    <xdr:row>67</xdr:row>
                    <xdr:rowOff>12700</xdr:rowOff>
                  </from>
                  <to>
                    <xdr:col>1</xdr:col>
                    <xdr:colOff>76200</xdr:colOff>
                    <xdr:row>67</xdr:row>
                    <xdr:rowOff>241300</xdr:rowOff>
                  </to>
                </anchor>
              </controlPr>
            </control>
          </mc:Choice>
        </mc:AlternateContent>
        <mc:AlternateContent xmlns:mc="http://schemas.openxmlformats.org/markup-compatibility/2006">
          <mc:Choice Requires="x14">
            <control shapeId="8238" r:id="rId48" name="Check Box 46">
              <controlPr defaultSize="0" autoFill="0" autoLine="0" autoPict="0">
                <anchor moveWithCells="1">
                  <from>
                    <xdr:col>0</xdr:col>
                    <xdr:colOff>38100</xdr:colOff>
                    <xdr:row>68</xdr:row>
                    <xdr:rowOff>12700</xdr:rowOff>
                  </from>
                  <to>
                    <xdr:col>1</xdr:col>
                    <xdr:colOff>76200</xdr:colOff>
                    <xdr:row>68</xdr:row>
                    <xdr:rowOff>241300</xdr:rowOff>
                  </to>
                </anchor>
              </controlPr>
            </control>
          </mc:Choice>
        </mc:AlternateContent>
        <mc:AlternateContent xmlns:mc="http://schemas.openxmlformats.org/markup-compatibility/2006">
          <mc:Choice Requires="x14">
            <control shapeId="8239" r:id="rId49" name="Check Box 47">
              <controlPr defaultSize="0" autoFill="0" autoLine="0" autoPict="0">
                <anchor moveWithCells="1">
                  <from>
                    <xdr:col>0</xdr:col>
                    <xdr:colOff>38100</xdr:colOff>
                    <xdr:row>115</xdr:row>
                    <xdr:rowOff>50800</xdr:rowOff>
                  </from>
                  <to>
                    <xdr:col>1</xdr:col>
                    <xdr:colOff>76200</xdr:colOff>
                    <xdr:row>115</xdr:row>
                    <xdr:rowOff>279400</xdr:rowOff>
                  </to>
                </anchor>
              </controlPr>
            </control>
          </mc:Choice>
        </mc:AlternateContent>
        <mc:AlternateContent xmlns:mc="http://schemas.openxmlformats.org/markup-compatibility/2006">
          <mc:Choice Requires="x14">
            <control shapeId="8240" r:id="rId50" name="Check Box 48">
              <controlPr defaultSize="0" autoFill="0" autoLine="0" autoPict="0">
                <anchor moveWithCells="1">
                  <from>
                    <xdr:col>0</xdr:col>
                    <xdr:colOff>38100</xdr:colOff>
                    <xdr:row>122</xdr:row>
                    <xdr:rowOff>50800</xdr:rowOff>
                  </from>
                  <to>
                    <xdr:col>1</xdr:col>
                    <xdr:colOff>76200</xdr:colOff>
                    <xdr:row>122</xdr:row>
                    <xdr:rowOff>292100</xdr:rowOff>
                  </to>
                </anchor>
              </controlPr>
            </control>
          </mc:Choice>
        </mc:AlternateContent>
        <mc:AlternateContent xmlns:mc="http://schemas.openxmlformats.org/markup-compatibility/2006">
          <mc:Choice Requires="x14">
            <control shapeId="8241" r:id="rId51" name="Check Box 49">
              <controlPr defaultSize="0" autoFill="0" autoLine="0" autoPict="0">
                <anchor moveWithCells="1">
                  <from>
                    <xdr:col>0</xdr:col>
                    <xdr:colOff>38100</xdr:colOff>
                    <xdr:row>127</xdr:row>
                    <xdr:rowOff>50800</xdr:rowOff>
                  </from>
                  <to>
                    <xdr:col>1</xdr:col>
                    <xdr:colOff>76200</xdr:colOff>
                    <xdr:row>127</xdr:row>
                    <xdr:rowOff>279400</xdr:rowOff>
                  </to>
                </anchor>
              </controlPr>
            </control>
          </mc:Choice>
        </mc:AlternateContent>
        <mc:AlternateContent xmlns:mc="http://schemas.openxmlformats.org/markup-compatibility/2006">
          <mc:Choice Requires="x14">
            <control shapeId="8242" r:id="rId52" name="Check Box 50">
              <controlPr defaultSize="0" autoFill="0" autoLine="0" autoPict="0">
                <anchor moveWithCells="1">
                  <from>
                    <xdr:col>0</xdr:col>
                    <xdr:colOff>38100</xdr:colOff>
                    <xdr:row>129</xdr:row>
                    <xdr:rowOff>0</xdr:rowOff>
                  </from>
                  <to>
                    <xdr:col>1</xdr:col>
                    <xdr:colOff>76200</xdr:colOff>
                    <xdr:row>130</xdr:row>
                    <xdr:rowOff>63500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6C0E0-536D-476A-9E9F-3697C60AE814}">
  <dimension ref="A1:AK176"/>
  <sheetViews>
    <sheetView zoomScaleNormal="100" workbookViewId="0">
      <selection activeCell="L176" sqref="L176"/>
    </sheetView>
  </sheetViews>
  <sheetFormatPr baseColWidth="10" defaultColWidth="8.83203125" defaultRowHeight="26.25" customHeight="1" x14ac:dyDescent="0.2"/>
  <cols>
    <col min="1" max="1" width="4.5" style="90" customWidth="1"/>
    <col min="2" max="2" width="5.83203125" style="90" customWidth="1"/>
    <col min="3" max="3" width="5.33203125" style="90" customWidth="1"/>
    <col min="4" max="4" width="12.5" style="90" customWidth="1"/>
    <col min="5" max="5" width="12.83203125" style="90" customWidth="1"/>
    <col min="6" max="6" width="14.5" style="90" customWidth="1"/>
    <col min="7" max="7" width="13.83203125" style="90" customWidth="1"/>
    <col min="8" max="8" width="11.6640625" style="90" customWidth="1"/>
    <col min="9" max="9" width="12.33203125" style="90" customWidth="1"/>
    <col min="10" max="10" width="6.83203125" style="90" customWidth="1"/>
    <col min="11" max="11" width="9" style="90" customWidth="1"/>
    <col min="12" max="12" width="7.5" style="90" customWidth="1"/>
    <col min="13" max="13" width="5.83203125" style="90" customWidth="1"/>
    <col min="14" max="14" width="8.6640625" style="90" customWidth="1"/>
    <col min="15" max="15" width="8.83203125" style="90"/>
    <col min="16" max="16" width="8.1640625" style="90" customWidth="1"/>
    <col min="17" max="17" width="5.6640625" style="90" customWidth="1"/>
    <col min="18" max="18" width="5.83203125" style="90" customWidth="1"/>
    <col min="19" max="19" width="5.5" style="90" customWidth="1"/>
    <col min="20" max="20" width="6.5" style="90" customWidth="1"/>
    <col min="21" max="21" width="5.83203125" style="90" customWidth="1"/>
    <col min="22" max="22" width="5.5" style="90" customWidth="1"/>
    <col min="23" max="23" width="6.1640625" style="90" customWidth="1"/>
    <col min="24" max="25" width="5.83203125" style="90" customWidth="1"/>
    <col min="26" max="27" width="6.5" style="90" customWidth="1"/>
    <col min="28" max="28" width="6.1640625" style="90" customWidth="1"/>
    <col min="29" max="29" width="5.83203125" style="90" customWidth="1"/>
    <col min="30" max="31" width="8.83203125" style="90"/>
    <col min="32" max="32" width="9.5" style="90" customWidth="1"/>
    <col min="33" max="16384" width="8.83203125" style="90"/>
  </cols>
  <sheetData>
    <row r="1" spans="1:37" ht="26.25" customHeight="1" x14ac:dyDescent="0.2">
      <c r="B1" s="91"/>
      <c r="C1" s="360" t="s">
        <v>197</v>
      </c>
      <c r="D1" s="360"/>
      <c r="E1" s="360"/>
      <c r="F1" s="360"/>
      <c r="G1" s="360"/>
      <c r="H1" s="360"/>
      <c r="I1" s="360"/>
      <c r="J1" s="360"/>
      <c r="Q1" s="91"/>
    </row>
    <row r="2" spans="1:37" ht="26.25" customHeight="1" x14ac:dyDescent="0.2">
      <c r="A2" s="361" t="s">
        <v>61</v>
      </c>
      <c r="B2" s="361"/>
      <c r="C2" s="361"/>
      <c r="D2" s="361"/>
      <c r="E2" s="359"/>
      <c r="F2" s="359"/>
      <c r="G2" s="359"/>
    </row>
    <row r="3" spans="1:37" ht="26.25" customHeight="1" x14ac:dyDescent="0.2">
      <c r="A3" s="314" t="s">
        <v>63</v>
      </c>
      <c r="B3" s="315"/>
      <c r="C3" s="315"/>
      <c r="D3" s="316"/>
      <c r="E3" s="356"/>
      <c r="F3" s="357"/>
      <c r="G3" s="358"/>
      <c r="P3" s="139"/>
    </row>
    <row r="4" spans="1:37" ht="26.25" customHeight="1" x14ac:dyDescent="0.2">
      <c r="A4" s="355" t="s">
        <v>128</v>
      </c>
      <c r="B4" s="355"/>
      <c r="C4" s="355"/>
      <c r="D4" s="355"/>
      <c r="E4" s="356"/>
      <c r="F4" s="357"/>
      <c r="G4" s="358"/>
      <c r="J4" s="95" t="s">
        <v>62</v>
      </c>
      <c r="K4" s="96" t="s">
        <v>185</v>
      </c>
      <c r="N4"/>
      <c r="O4"/>
      <c r="P4" s="139"/>
    </row>
    <row r="5" spans="1:37" ht="24.75" customHeight="1" x14ac:dyDescent="0.2">
      <c r="A5" s="355" t="s">
        <v>129</v>
      </c>
      <c r="B5" s="355"/>
      <c r="C5" s="355"/>
      <c r="D5" s="355"/>
      <c r="E5" s="359"/>
      <c r="F5" s="359"/>
      <c r="G5" s="359"/>
      <c r="I5" s="362" t="s">
        <v>64</v>
      </c>
      <c r="J5" s="363"/>
      <c r="K5" s="94"/>
      <c r="L5" s="354" t="s">
        <v>65</v>
      </c>
      <c r="M5" s="354"/>
      <c r="N5"/>
      <c r="O5"/>
    </row>
    <row r="6" spans="1:37" ht="27" customHeight="1" x14ac:dyDescent="0.2">
      <c r="A6" s="355" t="s">
        <v>130</v>
      </c>
      <c r="B6" s="355"/>
      <c r="C6" s="355"/>
      <c r="D6" s="355"/>
      <c r="E6" s="359"/>
      <c r="F6" s="359"/>
      <c r="G6" s="359"/>
      <c r="I6"/>
      <c r="J6"/>
      <c r="K6"/>
      <c r="L6"/>
      <c r="M6"/>
      <c r="N6"/>
      <c r="O6"/>
    </row>
    <row r="7" spans="1:37" ht="24.75" customHeight="1" x14ac:dyDescent="0.2">
      <c r="A7" s="371" t="s">
        <v>131</v>
      </c>
      <c r="B7" s="371"/>
      <c r="C7" s="371"/>
      <c r="D7" s="371"/>
      <c r="E7" s="359"/>
      <c r="F7" s="359"/>
      <c r="G7" s="359"/>
      <c r="I7"/>
      <c r="J7"/>
      <c r="K7"/>
      <c r="L7"/>
      <c r="M7"/>
      <c r="N7"/>
      <c r="O7"/>
    </row>
    <row r="8" spans="1:37" ht="23.5" customHeight="1" x14ac:dyDescent="0.2">
      <c r="A8" s="361" t="s">
        <v>126</v>
      </c>
      <c r="B8" s="361"/>
      <c r="C8" s="361"/>
      <c r="D8" s="361"/>
      <c r="E8" s="359"/>
      <c r="F8" s="359"/>
      <c r="G8" s="359"/>
      <c r="I8"/>
      <c r="J8"/>
      <c r="K8"/>
      <c r="L8"/>
      <c r="M8"/>
      <c r="N8"/>
      <c r="AK8" s="99"/>
    </row>
    <row r="9" spans="1:37" ht="28.5" customHeight="1" x14ac:dyDescent="0.2">
      <c r="A9" s="361" t="s">
        <v>127</v>
      </c>
      <c r="B9" s="361"/>
      <c r="C9" s="361"/>
      <c r="D9" s="361"/>
      <c r="E9" s="359"/>
      <c r="F9" s="359"/>
      <c r="G9" s="359"/>
      <c r="I9"/>
      <c r="J9"/>
      <c r="K9"/>
      <c r="L9"/>
      <c r="M9"/>
      <c r="N9"/>
      <c r="O9"/>
      <c r="AK9" s="99"/>
    </row>
    <row r="10" spans="1:37" ht="23.25" customHeight="1" x14ac:dyDescent="0.2">
      <c r="A10" s="361" t="s">
        <v>66</v>
      </c>
      <c r="B10" s="361"/>
      <c r="C10" s="361"/>
      <c r="D10" s="361"/>
      <c r="E10" s="383"/>
      <c r="F10" s="383"/>
      <c r="G10" s="383"/>
      <c r="I10"/>
      <c r="J10"/>
      <c r="K10"/>
      <c r="L10"/>
      <c r="M10"/>
      <c r="N10"/>
      <c r="O10"/>
    </row>
    <row r="11" spans="1:37" ht="26.25" customHeight="1" x14ac:dyDescent="0.2">
      <c r="A11" s="361" t="s">
        <v>67</v>
      </c>
      <c r="B11" s="361"/>
      <c r="C11" s="361"/>
      <c r="D11" s="361"/>
      <c r="E11" s="359"/>
      <c r="F11" s="359"/>
      <c r="G11" s="359"/>
      <c r="I11"/>
      <c r="J11"/>
      <c r="K11"/>
      <c r="L11"/>
      <c r="M11"/>
      <c r="N11"/>
      <c r="O11"/>
      <c r="P11"/>
      <c r="Q11"/>
      <c r="R11"/>
    </row>
    <row r="12" spans="1:37" ht="28.5" customHeight="1" x14ac:dyDescent="0.2">
      <c r="A12" s="361" t="s">
        <v>68</v>
      </c>
      <c r="B12" s="361"/>
      <c r="C12" s="361"/>
      <c r="D12" s="361"/>
      <c r="E12" s="384"/>
      <c r="F12" s="385"/>
      <c r="G12" s="386"/>
      <c r="I12"/>
      <c r="J12"/>
      <c r="K12"/>
      <c r="L12"/>
      <c r="M12"/>
      <c r="N12"/>
    </row>
    <row r="13" spans="1:37" ht="21.5" customHeight="1" thickBot="1" x14ac:dyDescent="0.25">
      <c r="A13" s="382" t="s">
        <v>208</v>
      </c>
      <c r="B13" s="382"/>
      <c r="C13" s="382"/>
      <c r="D13" s="382"/>
      <c r="E13" s="100">
        <v>16</v>
      </c>
      <c r="F13" s="163"/>
      <c r="G13" s="397" t="s">
        <v>207</v>
      </c>
      <c r="H13" s="397"/>
      <c r="I13" s="397"/>
      <c r="J13" s="164">
        <v>1</v>
      </c>
      <c r="K13" s="104"/>
    </row>
    <row r="14" spans="1:37" ht="26.25" customHeight="1" thickBot="1" x14ac:dyDescent="0.25">
      <c r="A14" s="101"/>
      <c r="B14" s="295" t="s">
        <v>132</v>
      </c>
      <c r="C14" s="296"/>
      <c r="D14" s="296"/>
      <c r="E14" s="296"/>
      <c r="F14" s="296"/>
      <c r="G14" s="398"/>
      <c r="H14" s="398"/>
      <c r="I14" s="398"/>
      <c r="J14" s="398"/>
      <c r="K14" s="296"/>
      <c r="L14" s="296"/>
      <c r="M14" s="297"/>
      <c r="O14" s="102"/>
    </row>
    <row r="15" spans="1:37" ht="23.5" customHeight="1" thickBot="1" x14ac:dyDescent="0.25">
      <c r="A15" s="157"/>
      <c r="B15" s="104" t="s">
        <v>137</v>
      </c>
      <c r="C15"/>
      <c r="D15"/>
      <c r="E15"/>
      <c r="F15"/>
      <c r="G15"/>
      <c r="H15"/>
      <c r="I15"/>
      <c r="J15"/>
      <c r="K15"/>
      <c r="L15"/>
      <c r="M15"/>
      <c r="N15"/>
      <c r="O15"/>
      <c r="P15"/>
    </row>
    <row r="16" spans="1:37" ht="21.75" customHeight="1" thickBot="1" x14ac:dyDescent="0.25">
      <c r="A16" s="157"/>
      <c r="B16" s="167" t="s">
        <v>215</v>
      </c>
      <c r="C16"/>
      <c r="D16"/>
      <c r="E16"/>
      <c r="F16"/>
      <c r="G16"/>
      <c r="H16"/>
      <c r="I16"/>
      <c r="J16"/>
      <c r="K16"/>
      <c r="L16"/>
      <c r="M16"/>
      <c r="N16"/>
      <c r="O16"/>
      <c r="P16"/>
    </row>
    <row r="17" spans="1:16" ht="27.75" customHeight="1" thickBot="1" x14ac:dyDescent="0.25">
      <c r="A17"/>
      <c r="D17" s="144" t="s">
        <v>133</v>
      </c>
      <c r="E17" s="168" t="s">
        <v>134</v>
      </c>
      <c r="F17" s="149" t="s">
        <v>209</v>
      </c>
      <c r="G17" s="380" t="s">
        <v>210</v>
      </c>
      <c r="H17" s="381"/>
      <c r="I17" s="380" t="s">
        <v>211</v>
      </c>
      <c r="J17" s="381"/>
      <c r="K17"/>
      <c r="L17"/>
      <c r="M17"/>
      <c r="N17"/>
      <c r="O17"/>
      <c r="P17"/>
    </row>
    <row r="18" spans="1:16" ht="27.75" customHeight="1" x14ac:dyDescent="0.2">
      <c r="A18"/>
      <c r="D18" s="151" t="s">
        <v>81</v>
      </c>
      <c r="E18" s="124">
        <v>496</v>
      </c>
      <c r="F18" s="124">
        <f>E18*2</f>
        <v>992</v>
      </c>
      <c r="G18" s="364">
        <f>E18*5</f>
        <v>2480</v>
      </c>
      <c r="H18" s="365"/>
      <c r="I18" s="364">
        <f>E18*18</f>
        <v>8928</v>
      </c>
      <c r="J18" s="365"/>
      <c r="K18"/>
      <c r="L18"/>
      <c r="M18"/>
      <c r="N18"/>
      <c r="O18"/>
      <c r="P18"/>
    </row>
    <row r="19" spans="1:16" ht="27.75" customHeight="1" x14ac:dyDescent="0.2">
      <c r="A19"/>
      <c r="D19" s="147" t="s">
        <v>135</v>
      </c>
      <c r="E19" s="97">
        <v>500</v>
      </c>
      <c r="F19" s="97">
        <f>E19*2</f>
        <v>1000</v>
      </c>
      <c r="G19" s="366">
        <f>E19*5</f>
        <v>2500</v>
      </c>
      <c r="H19" s="367"/>
      <c r="I19" s="366">
        <f>E19*18</f>
        <v>9000</v>
      </c>
      <c r="J19" s="367"/>
      <c r="K19"/>
      <c r="L19"/>
      <c r="M19"/>
      <c r="N19"/>
      <c r="O19"/>
      <c r="P19"/>
    </row>
    <row r="20" spans="1:16" ht="27.75" customHeight="1" thickBot="1" x14ac:dyDescent="0.25">
      <c r="A20"/>
      <c r="D20" s="156" t="s">
        <v>136</v>
      </c>
      <c r="E20" s="97">
        <v>4</v>
      </c>
      <c r="F20" s="97">
        <f>E20*2</f>
        <v>8</v>
      </c>
      <c r="G20" s="366">
        <f>E20*5</f>
        <v>20</v>
      </c>
      <c r="H20" s="367"/>
      <c r="I20" s="366">
        <f>E20*18</f>
        <v>72</v>
      </c>
      <c r="J20" s="367"/>
      <c r="K20"/>
      <c r="L20"/>
      <c r="M20"/>
      <c r="N20"/>
      <c r="O20"/>
      <c r="P20"/>
    </row>
    <row r="21" spans="1:16" ht="22" customHeight="1" thickBot="1" x14ac:dyDescent="0.25">
      <c r="A21" s="157"/>
      <c r="B21" s="104" t="s">
        <v>138</v>
      </c>
      <c r="C21"/>
      <c r="D21"/>
      <c r="E21"/>
      <c r="F21"/>
      <c r="G21"/>
      <c r="H21"/>
      <c r="I21"/>
      <c r="J21"/>
      <c r="K21"/>
      <c r="L21"/>
      <c r="M21"/>
      <c r="N21"/>
      <c r="O21"/>
      <c r="P21"/>
    </row>
    <row r="22" spans="1:16" ht="21.75" customHeight="1" thickBot="1" x14ac:dyDescent="0.25">
      <c r="A22" s="157"/>
      <c r="B22" s="167" t="s">
        <v>213</v>
      </c>
      <c r="C22"/>
      <c r="D22"/>
      <c r="E22"/>
      <c r="F22"/>
      <c r="G22"/>
      <c r="H22"/>
      <c r="I22"/>
      <c r="J22"/>
      <c r="K22" s="130" t="s">
        <v>139</v>
      </c>
      <c r="L22"/>
      <c r="M22"/>
      <c r="N22"/>
      <c r="O22"/>
      <c r="P22"/>
    </row>
    <row r="23" spans="1:16" ht="23.25" customHeight="1" thickBot="1" x14ac:dyDescent="0.25">
      <c r="A23" s="157"/>
      <c r="B23" s="167" t="s">
        <v>214</v>
      </c>
      <c r="C23"/>
      <c r="D23"/>
      <c r="E23"/>
      <c r="F23"/>
      <c r="G23"/>
      <c r="H23"/>
      <c r="I23"/>
      <c r="J23"/>
      <c r="K23"/>
      <c r="L23"/>
      <c r="M23"/>
      <c r="N23"/>
      <c r="O23"/>
      <c r="P23"/>
    </row>
    <row r="24" spans="1:16" s="140" customFormat="1" ht="27.75" customHeight="1" thickBot="1" x14ac:dyDescent="0.25">
      <c r="D24" s="175" t="s">
        <v>140</v>
      </c>
      <c r="E24" s="150" t="s">
        <v>141</v>
      </c>
      <c r="H24" s="175" t="s">
        <v>140</v>
      </c>
      <c r="I24" s="150" t="s">
        <v>141</v>
      </c>
    </row>
    <row r="25" spans="1:16" ht="27.75" customHeight="1" x14ac:dyDescent="0.2">
      <c r="A25"/>
      <c r="B25"/>
      <c r="C25"/>
      <c r="D25" s="143">
        <f>FLEX_table!B2</f>
        <v>0</v>
      </c>
      <c r="E25" s="143"/>
      <c r="F25"/>
      <c r="G25"/>
      <c r="H25" s="143">
        <f>FLEX_table!B10</f>
        <v>0</v>
      </c>
      <c r="I25" s="143"/>
      <c r="J25"/>
      <c r="K25"/>
      <c r="L25"/>
      <c r="M25"/>
      <c r="N25"/>
      <c r="O25"/>
      <c r="P25"/>
    </row>
    <row r="26" spans="1:16" ht="27.75" customHeight="1" x14ac:dyDescent="0.2">
      <c r="A26"/>
      <c r="B26"/>
      <c r="C26"/>
      <c r="D26" s="143">
        <f>FLEX_table!B3</f>
        <v>0</v>
      </c>
      <c r="E26" s="1"/>
      <c r="F26"/>
      <c r="G26"/>
      <c r="H26" s="143">
        <f>FLEX_table!B11</f>
        <v>0</v>
      </c>
      <c r="I26" s="1"/>
      <c r="J26"/>
      <c r="K26"/>
      <c r="L26"/>
      <c r="M26"/>
      <c r="N26"/>
      <c r="O26"/>
      <c r="P26"/>
    </row>
    <row r="27" spans="1:16" ht="27.75" customHeight="1" x14ac:dyDescent="0.2">
      <c r="A27"/>
      <c r="B27"/>
      <c r="C27"/>
      <c r="D27" s="143">
        <f>FLEX_table!B4</f>
        <v>0</v>
      </c>
      <c r="E27" s="1"/>
      <c r="F27"/>
      <c r="G27"/>
      <c r="H27" s="143">
        <f>FLEX_table!B12</f>
        <v>0</v>
      </c>
      <c r="I27" s="1"/>
      <c r="J27"/>
      <c r="K27"/>
      <c r="L27"/>
      <c r="M27"/>
      <c r="N27"/>
      <c r="O27"/>
      <c r="P27"/>
    </row>
    <row r="28" spans="1:16" ht="27.75" customHeight="1" x14ac:dyDescent="0.2">
      <c r="A28"/>
      <c r="B28"/>
      <c r="C28"/>
      <c r="D28" s="143">
        <f>FLEX_table!B5</f>
        <v>0</v>
      </c>
      <c r="E28" s="1"/>
      <c r="F28"/>
      <c r="G28"/>
      <c r="H28" s="143">
        <f>FLEX_table!B13</f>
        <v>0</v>
      </c>
      <c r="I28" s="1"/>
      <c r="J28"/>
      <c r="K28"/>
      <c r="L28"/>
      <c r="M28"/>
      <c r="N28"/>
      <c r="O28"/>
      <c r="P28"/>
    </row>
    <row r="29" spans="1:16" ht="27.75" customHeight="1" x14ac:dyDescent="0.2">
      <c r="A29"/>
      <c r="B29"/>
      <c r="C29"/>
      <c r="D29" s="143">
        <f>FLEX_table!B6</f>
        <v>0</v>
      </c>
      <c r="E29" s="1"/>
      <c r="F29"/>
      <c r="G29"/>
      <c r="H29" s="143">
        <f>FLEX_table!B14</f>
        <v>0</v>
      </c>
      <c r="I29" s="1"/>
      <c r="J29"/>
      <c r="K29"/>
      <c r="L29"/>
      <c r="M29"/>
      <c r="N29"/>
      <c r="O29"/>
      <c r="P29"/>
    </row>
    <row r="30" spans="1:16" ht="27.75" customHeight="1" x14ac:dyDescent="0.2">
      <c r="A30"/>
      <c r="B30"/>
      <c r="C30"/>
      <c r="D30" s="143">
        <f>FLEX_table!B7</f>
        <v>0</v>
      </c>
      <c r="E30" s="1"/>
      <c r="F30"/>
      <c r="G30"/>
      <c r="H30" s="143">
        <f>FLEX_table!B15</f>
        <v>0</v>
      </c>
      <c r="I30" s="1"/>
      <c r="J30"/>
      <c r="K30"/>
      <c r="L30"/>
      <c r="M30"/>
      <c r="N30"/>
      <c r="O30"/>
      <c r="P30"/>
    </row>
    <row r="31" spans="1:16" ht="27.75" customHeight="1" x14ac:dyDescent="0.2">
      <c r="A31"/>
      <c r="B31"/>
      <c r="C31"/>
      <c r="D31" s="143">
        <f>FLEX_table!B8</f>
        <v>0</v>
      </c>
      <c r="E31" s="1"/>
      <c r="F31"/>
      <c r="G31"/>
      <c r="H31" s="143">
        <f>FLEX_table!B16</f>
        <v>0</v>
      </c>
      <c r="I31" s="1"/>
      <c r="J31"/>
      <c r="K31"/>
      <c r="L31"/>
      <c r="M31"/>
      <c r="N31"/>
      <c r="O31"/>
      <c r="P31"/>
    </row>
    <row r="32" spans="1:16" ht="27.75" customHeight="1" thickBot="1" x14ac:dyDescent="0.25">
      <c r="A32"/>
      <c r="B32"/>
      <c r="C32"/>
      <c r="D32" s="143">
        <f>FLEX_table!B9</f>
        <v>0</v>
      </c>
      <c r="E32" s="1"/>
      <c r="F32"/>
      <c r="G32"/>
      <c r="H32" s="143">
        <f>FLEX_table!B17</f>
        <v>0</v>
      </c>
      <c r="I32" s="1"/>
      <c r="J32"/>
      <c r="K32"/>
      <c r="L32"/>
      <c r="M32"/>
      <c r="N32"/>
      <c r="O32"/>
      <c r="P32"/>
    </row>
    <row r="33" spans="1:17" ht="27.75" customHeight="1" thickBot="1" x14ac:dyDescent="0.25">
      <c r="A33"/>
      <c r="B33" s="368" t="s">
        <v>142</v>
      </c>
      <c r="C33" s="369"/>
      <c r="D33" s="369"/>
      <c r="E33" s="369"/>
      <c r="F33" s="369"/>
      <c r="G33" s="369"/>
      <c r="H33" s="369"/>
      <c r="I33" s="369"/>
      <c r="J33" s="369"/>
      <c r="K33" s="369"/>
      <c r="L33" s="369"/>
      <c r="M33" s="370"/>
      <c r="N33"/>
      <c r="O33"/>
      <c r="P33"/>
    </row>
    <row r="34" spans="1:17" ht="23.5" customHeight="1" thickBot="1" x14ac:dyDescent="0.25">
      <c r="A34" s="103"/>
      <c r="B34" s="167" t="s">
        <v>216</v>
      </c>
      <c r="C34"/>
      <c r="D34"/>
      <c r="E34"/>
      <c r="F34"/>
      <c r="G34"/>
      <c r="H34"/>
      <c r="I34"/>
      <c r="J34"/>
      <c r="K34"/>
      <c r="L34"/>
      <c r="M34"/>
      <c r="N34"/>
      <c r="O34"/>
      <c r="P34"/>
    </row>
    <row r="35" spans="1:17" ht="23.25" customHeight="1" thickBot="1" x14ac:dyDescent="0.25">
      <c r="A35" s="103"/>
      <c r="B35" s="167" t="s">
        <v>218</v>
      </c>
      <c r="C35"/>
      <c r="D35"/>
      <c r="E35"/>
      <c r="F35"/>
      <c r="G35"/>
      <c r="H35"/>
      <c r="I35"/>
      <c r="J35"/>
      <c r="K35"/>
      <c r="L35"/>
      <c r="M35"/>
      <c r="N35"/>
      <c r="O35"/>
      <c r="P35"/>
    </row>
    <row r="36" spans="1:17" ht="27.75" customHeight="1" thickBot="1" x14ac:dyDescent="0.25">
      <c r="A36" s="103"/>
      <c r="B36" s="167" t="s">
        <v>217</v>
      </c>
      <c r="C36"/>
      <c r="D36"/>
      <c r="E36"/>
      <c r="F36"/>
      <c r="G36"/>
      <c r="H36"/>
      <c r="I36"/>
      <c r="J36"/>
      <c r="K36"/>
      <c r="L36"/>
      <c r="M36"/>
      <c r="N36"/>
      <c r="O36"/>
      <c r="P36"/>
    </row>
    <row r="37" spans="1:17" ht="33.75" customHeight="1" x14ac:dyDescent="0.2">
      <c r="A37"/>
      <c r="B37" s="104"/>
      <c r="C37" s="104"/>
      <c r="E37" s="121" t="s">
        <v>72</v>
      </c>
      <c r="F37" s="121" t="str">
        <f>CONCATENATE(" Volume for ",$E$13," samples")</f>
        <v xml:space="preserve"> Volume for 16 samples</v>
      </c>
      <c r="J37" s="388" t="s">
        <v>145</v>
      </c>
      <c r="K37" s="389"/>
      <c r="L37" s="352" t="s">
        <v>202</v>
      </c>
      <c r="M37" s="353"/>
      <c r="N37" s="350" t="s">
        <v>203</v>
      </c>
      <c r="O37" s="351"/>
    </row>
    <row r="38" spans="1:17" ht="26.25" customHeight="1" x14ac:dyDescent="0.2">
      <c r="A38"/>
      <c r="B38"/>
      <c r="C38"/>
      <c r="D38" s="176" t="s">
        <v>143</v>
      </c>
      <c r="E38" s="98">
        <v>70</v>
      </c>
      <c r="F38" s="97">
        <f>E38*$E$13*1.2</f>
        <v>1344</v>
      </c>
      <c r="G38" s="93" t="s">
        <v>74</v>
      </c>
      <c r="J38" s="388" t="s">
        <v>146</v>
      </c>
      <c r="K38" s="389"/>
      <c r="L38" s="393" t="s">
        <v>147</v>
      </c>
      <c r="M38" s="394"/>
      <c r="N38" s="393" t="s">
        <v>200</v>
      </c>
      <c r="O38" s="394"/>
      <c r="Q38" s="104"/>
    </row>
    <row r="39" spans="1:17" ht="26.25" customHeight="1" thickBot="1" x14ac:dyDescent="0.25">
      <c r="A39" s="101"/>
      <c r="B39" s="104"/>
      <c r="C39" s="104"/>
      <c r="D39" s="177" t="s">
        <v>144</v>
      </c>
      <c r="E39" s="123">
        <v>10</v>
      </c>
      <c r="F39" s="123">
        <f>E39*$E$13*1.2</f>
        <v>192</v>
      </c>
      <c r="G39" s="111" t="s">
        <v>74</v>
      </c>
      <c r="J39" s="388" t="s">
        <v>148</v>
      </c>
      <c r="K39" s="389"/>
      <c r="L39" s="393" t="s">
        <v>150</v>
      </c>
      <c r="M39" s="394"/>
      <c r="N39" s="393" t="s">
        <v>201</v>
      </c>
      <c r="O39" s="394"/>
      <c r="Q39" s="104"/>
    </row>
    <row r="40" spans="1:17" ht="28" customHeight="1" thickBot="1" x14ac:dyDescent="0.25">
      <c r="A40" s="101"/>
      <c r="B40" s="104"/>
      <c r="D40" s="112"/>
      <c r="E40" s="113">
        <f>SUM(E38:E39)</f>
        <v>80</v>
      </c>
      <c r="F40" s="97">
        <f>E40*$E$13*1.2</f>
        <v>1536</v>
      </c>
      <c r="G40" s="114" t="s">
        <v>74</v>
      </c>
      <c r="H40" s="90" t="s">
        <v>76</v>
      </c>
      <c r="J40" s="396" t="s">
        <v>149</v>
      </c>
      <c r="K40" s="396"/>
      <c r="L40" s="395" t="s">
        <v>150</v>
      </c>
      <c r="M40" s="395"/>
      <c r="N40" s="395" t="s">
        <v>201</v>
      </c>
      <c r="O40" s="395"/>
    </row>
    <row r="41" spans="1:17" ht="25" customHeight="1" thickBot="1" x14ac:dyDescent="0.25">
      <c r="A41" s="103"/>
      <c r="B41" s="167" t="s">
        <v>219</v>
      </c>
      <c r="D41" s="104"/>
      <c r="E41" s="92"/>
      <c r="F41" s="92"/>
      <c r="G41" s="125"/>
    </row>
    <row r="42" spans="1:17" ht="22" customHeight="1" thickBot="1" x14ac:dyDescent="0.25">
      <c r="A42" s="101"/>
      <c r="B42" s="104"/>
      <c r="D42" s="144" t="s">
        <v>140</v>
      </c>
      <c r="E42" s="144" t="s">
        <v>151</v>
      </c>
      <c r="F42" s="144" t="s">
        <v>152</v>
      </c>
      <c r="G42" s="144" t="s">
        <v>153</v>
      </c>
      <c r="I42" s="144" t="s">
        <v>140</v>
      </c>
      <c r="J42" s="298" t="s">
        <v>151</v>
      </c>
      <c r="K42" s="299"/>
      <c r="L42" s="298" t="s">
        <v>152</v>
      </c>
      <c r="M42" s="299"/>
      <c r="N42" s="144" t="s">
        <v>153</v>
      </c>
      <c r="O42" s="102"/>
    </row>
    <row r="43" spans="1:17" ht="22" customHeight="1" x14ac:dyDescent="0.2">
      <c r="A43" s="101"/>
      <c r="B43" s="104"/>
      <c r="D43" s="143"/>
      <c r="E43" s="143"/>
      <c r="F43" s="143"/>
      <c r="G43" s="143"/>
      <c r="I43" s="143"/>
      <c r="J43" s="390"/>
      <c r="K43" s="391"/>
      <c r="L43" s="390"/>
      <c r="M43" s="391"/>
      <c r="N43" s="143"/>
      <c r="O43" s="102"/>
    </row>
    <row r="44" spans="1:17" ht="22" customHeight="1" x14ac:dyDescent="0.2">
      <c r="A44" s="101"/>
      <c r="B44" s="104"/>
      <c r="D44" s="1"/>
      <c r="E44" s="1"/>
      <c r="F44" s="1"/>
      <c r="G44" s="1"/>
      <c r="I44" s="1"/>
      <c r="J44" s="393"/>
      <c r="K44" s="394"/>
      <c r="L44" s="393"/>
      <c r="M44" s="394"/>
      <c r="N44" s="1"/>
      <c r="O44" s="102"/>
    </row>
    <row r="45" spans="1:17" ht="22" customHeight="1" x14ac:dyDescent="0.2">
      <c r="A45" s="101"/>
      <c r="B45" s="104"/>
      <c r="D45" s="1"/>
      <c r="E45" s="1"/>
      <c r="F45" s="1"/>
      <c r="G45" s="1"/>
      <c r="I45" s="1"/>
      <c r="J45" s="393"/>
      <c r="K45" s="394"/>
      <c r="L45" s="393"/>
      <c r="M45" s="394"/>
      <c r="N45" s="1"/>
      <c r="O45" s="102"/>
    </row>
    <row r="46" spans="1:17" ht="22" customHeight="1" x14ac:dyDescent="0.2">
      <c r="A46" s="101"/>
      <c r="B46" s="104"/>
      <c r="D46" s="1"/>
      <c r="E46" s="1"/>
      <c r="F46" s="1"/>
      <c r="G46" s="1"/>
      <c r="I46" s="1"/>
      <c r="J46" s="393"/>
      <c r="K46" s="394"/>
      <c r="L46" s="393"/>
      <c r="M46" s="394"/>
      <c r="N46" s="1"/>
      <c r="O46" s="102"/>
    </row>
    <row r="47" spans="1:17" ht="22" customHeight="1" x14ac:dyDescent="0.2">
      <c r="A47" s="101"/>
      <c r="B47" s="104"/>
      <c r="D47" s="1"/>
      <c r="E47" s="1"/>
      <c r="F47" s="1"/>
      <c r="G47" s="1"/>
      <c r="I47" s="1"/>
      <c r="J47" s="393"/>
      <c r="K47" s="394"/>
      <c r="L47" s="393"/>
      <c r="M47" s="394"/>
      <c r="N47" s="1"/>
      <c r="O47" s="102"/>
    </row>
    <row r="48" spans="1:17" ht="22" customHeight="1" x14ac:dyDescent="0.2">
      <c r="A48" s="101"/>
      <c r="B48" s="104"/>
      <c r="D48" s="1"/>
      <c r="E48" s="1"/>
      <c r="F48" s="1"/>
      <c r="G48" s="1"/>
      <c r="I48" s="1"/>
      <c r="J48" s="393"/>
      <c r="K48" s="394"/>
      <c r="L48" s="393"/>
      <c r="M48" s="394"/>
      <c r="N48" s="1"/>
      <c r="O48" s="102"/>
    </row>
    <row r="49" spans="1:16" ht="22" customHeight="1" x14ac:dyDescent="0.2">
      <c r="A49" s="101"/>
      <c r="B49" s="104"/>
      <c r="D49" s="1"/>
      <c r="E49" s="1"/>
      <c r="F49" s="1"/>
      <c r="G49" s="1"/>
      <c r="I49" s="1"/>
      <c r="J49" s="393"/>
      <c r="K49" s="394"/>
      <c r="L49" s="393"/>
      <c r="M49" s="394"/>
      <c r="N49" s="1"/>
      <c r="O49" s="102"/>
    </row>
    <row r="50" spans="1:16" ht="22" customHeight="1" thickBot="1" x14ac:dyDescent="0.25">
      <c r="A50" s="101"/>
      <c r="B50" s="104"/>
      <c r="D50" s="1"/>
      <c r="E50" s="1"/>
      <c r="F50" s="1"/>
      <c r="G50" s="1"/>
      <c r="I50" s="1"/>
      <c r="J50" s="393"/>
      <c r="K50" s="394"/>
      <c r="L50" s="393"/>
      <c r="M50" s="394"/>
      <c r="N50" s="1"/>
      <c r="O50" s="102"/>
    </row>
    <row r="51" spans="1:16" ht="26.25" customHeight="1" thickBot="1" x14ac:dyDescent="0.25">
      <c r="A51" s="103"/>
      <c r="B51" s="167" t="s">
        <v>220</v>
      </c>
      <c r="D51" s="104"/>
      <c r="E51" s="92"/>
      <c r="F51" s="92"/>
      <c r="G51" s="125"/>
      <c r="O51" s="102"/>
    </row>
    <row r="52" spans="1:16" ht="23.5" customHeight="1" thickBot="1" x14ac:dyDescent="0.25">
      <c r="A52" s="103"/>
      <c r="B52" s="167" t="s">
        <v>221</v>
      </c>
      <c r="C52"/>
      <c r="D52"/>
      <c r="E52"/>
      <c r="F52"/>
      <c r="G52"/>
      <c r="H52"/>
      <c r="I52"/>
      <c r="J52" s="130" t="s">
        <v>154</v>
      </c>
      <c r="L52"/>
      <c r="M52"/>
      <c r="N52"/>
      <c r="O52"/>
      <c r="P52"/>
    </row>
    <row r="53" spans="1:16" ht="29.25" customHeight="1" thickBot="1" x14ac:dyDescent="0.25">
      <c r="A53" s="103"/>
      <c r="B53" s="104" t="s">
        <v>155</v>
      </c>
      <c r="C53"/>
      <c r="D53"/>
      <c r="E53"/>
      <c r="F53"/>
      <c r="G53"/>
      <c r="H53"/>
      <c r="I53"/>
      <c r="J53"/>
      <c r="K53" s="392" t="s">
        <v>199</v>
      </c>
      <c r="L53" s="392"/>
      <c r="M53" s="392"/>
      <c r="N53" s="392"/>
      <c r="O53"/>
      <c r="P53"/>
    </row>
    <row r="54" spans="1:16" ht="26.25" customHeight="1" thickBot="1" x14ac:dyDescent="0.25">
      <c r="A54" s="101"/>
      <c r="B54" s="295" t="s">
        <v>69</v>
      </c>
      <c r="C54" s="296"/>
      <c r="D54" s="296"/>
      <c r="E54" s="296"/>
      <c r="F54" s="296"/>
      <c r="G54" s="296"/>
      <c r="H54" s="296"/>
      <c r="I54" s="296"/>
      <c r="J54" s="296"/>
      <c r="K54" s="296"/>
      <c r="L54" s="296"/>
      <c r="M54" s="297"/>
      <c r="O54" s="102"/>
    </row>
    <row r="55" spans="1:16" ht="26.25" customHeight="1" thickBot="1" x14ac:dyDescent="0.25">
      <c r="A55" s="157"/>
      <c r="B55" s="104" t="s">
        <v>156</v>
      </c>
      <c r="C55"/>
      <c r="D55"/>
      <c r="E55"/>
      <c r="F55"/>
      <c r="G55"/>
      <c r="H55"/>
      <c r="I55"/>
      <c r="J55"/>
      <c r="K55"/>
      <c r="L55"/>
      <c r="M55"/>
      <c r="N55"/>
      <c r="O55"/>
    </row>
    <row r="56" spans="1:16" ht="28.5" customHeight="1" x14ac:dyDescent="0.2">
      <c r="A56"/>
      <c r="B56" s="104"/>
      <c r="C56"/>
      <c r="D56" s="145" t="s">
        <v>133</v>
      </c>
      <c r="E56" s="121" t="s">
        <v>212</v>
      </c>
      <c r="F56" s="162" t="s">
        <v>159</v>
      </c>
      <c r="G56" s="121" t="s">
        <v>158</v>
      </c>
      <c r="H56"/>
      <c r="I56"/>
      <c r="J56"/>
      <c r="K56"/>
      <c r="L56"/>
      <c r="M56"/>
      <c r="N56"/>
      <c r="O56"/>
    </row>
    <row r="57" spans="1:16" ht="26.25" customHeight="1" x14ac:dyDescent="0.2">
      <c r="A57"/>
      <c r="B57" s="104"/>
      <c r="C57"/>
      <c r="D57" s="146" t="s">
        <v>81</v>
      </c>
      <c r="E57" s="105">
        <v>1.98</v>
      </c>
      <c r="F57" s="159">
        <v>4.95</v>
      </c>
      <c r="G57" s="145">
        <v>13.86</v>
      </c>
      <c r="H57"/>
      <c r="I57"/>
      <c r="J57"/>
      <c r="K57"/>
      <c r="L57"/>
      <c r="M57"/>
      <c r="N57"/>
      <c r="O57"/>
    </row>
    <row r="58" spans="1:16" ht="26.25" customHeight="1" x14ac:dyDescent="0.2">
      <c r="A58"/>
      <c r="B58" s="104"/>
      <c r="C58"/>
      <c r="D58" s="146" t="s">
        <v>157</v>
      </c>
      <c r="E58" s="105">
        <v>0.11</v>
      </c>
      <c r="F58" s="159">
        <v>0.27500000000000002</v>
      </c>
      <c r="G58" s="145">
        <v>0.77</v>
      </c>
      <c r="H58"/>
      <c r="I58"/>
      <c r="J58"/>
      <c r="K58"/>
      <c r="L58"/>
      <c r="M58"/>
      <c r="N58"/>
      <c r="O58"/>
    </row>
    <row r="59" spans="1:16" ht="26.25" customHeight="1" x14ac:dyDescent="0.2">
      <c r="A59"/>
      <c r="B59" s="104"/>
      <c r="C59"/>
      <c r="D59" s="145" t="s">
        <v>144</v>
      </c>
      <c r="E59" s="105">
        <v>0.11</v>
      </c>
      <c r="F59" s="159">
        <v>0.27500000000000002</v>
      </c>
      <c r="G59" s="145">
        <v>0.77</v>
      </c>
      <c r="H59"/>
      <c r="I59"/>
      <c r="J59"/>
      <c r="K59"/>
      <c r="L59"/>
      <c r="M59"/>
      <c r="N59"/>
      <c r="O59"/>
    </row>
    <row r="60" spans="1:16" ht="26.25" customHeight="1" thickBot="1" x14ac:dyDescent="0.25">
      <c r="A60"/>
      <c r="B60" s="104"/>
      <c r="C60"/>
      <c r="D60" s="145" t="s">
        <v>106</v>
      </c>
      <c r="E60" s="105">
        <f>+SUM(E57:E59)</f>
        <v>2.1999999999999997</v>
      </c>
      <c r="F60" s="159">
        <f t="shared" ref="F60" si="0">SUM(F57:F59)</f>
        <v>5.5000000000000009</v>
      </c>
      <c r="G60" s="145">
        <v>15.399999999999999</v>
      </c>
      <c r="H60"/>
      <c r="I60"/>
      <c r="J60"/>
      <c r="K60"/>
      <c r="L60"/>
      <c r="M60" s="158"/>
      <c r="N60"/>
      <c r="O60" s="158"/>
    </row>
    <row r="61" spans="1:16" ht="26.25" customHeight="1" thickBot="1" x14ac:dyDescent="0.25">
      <c r="A61" s="157"/>
      <c r="B61" s="165" t="str">
        <f>IF(($E$13/J13)=1, "Dilute each sample by adding 900 µL Post- Hyb Wash Buffer and pipette mix 5x. Transfer into 1.5 mL tube see SOP", "Dilute each sample by adding 175 µL Post- Hyb Wash Buffer and pipette mix 5x.")</f>
        <v>Dilute each sample by adding 175 µL Post- Hyb Wash Buffer and pipette mix 5x.</v>
      </c>
      <c r="C61"/>
      <c r="D61"/>
      <c r="E61"/>
      <c r="F61"/>
      <c r="G61"/>
      <c r="H61"/>
      <c r="I61"/>
      <c r="K61"/>
      <c r="L61"/>
      <c r="O61" s="104"/>
    </row>
    <row r="62" spans="1:16" ht="26.25" customHeight="1" thickBot="1" x14ac:dyDescent="0.25">
      <c r="A62" s="157"/>
      <c r="B62" s="104" t="str">
        <f>IF(($E$13/J13)=1, "", "Make a 5x dilution in PBS and measure the concentration")</f>
        <v>Make a 5x dilution in PBS and measure the concentration</v>
      </c>
      <c r="C62"/>
      <c r="D62"/>
      <c r="E62"/>
      <c r="F62"/>
      <c r="G62"/>
      <c r="H62"/>
      <c r="I62"/>
      <c r="J62"/>
      <c r="K62"/>
      <c r="L62"/>
      <c r="M62"/>
      <c r="N62"/>
      <c r="O62"/>
    </row>
    <row r="63" spans="1:16" ht="26.25" customHeight="1" thickBot="1" x14ac:dyDescent="0.25">
      <c r="A63"/>
      <c r="B63" s="104"/>
      <c r="C63"/>
      <c r="D63" s="175" t="s">
        <v>140</v>
      </c>
      <c r="E63" s="150" t="s">
        <v>141</v>
      </c>
      <c r="F63" s="169" t="s">
        <v>160</v>
      </c>
      <c r="G63" s="140"/>
      <c r="H63" s="175" t="s">
        <v>140</v>
      </c>
      <c r="I63" s="150" t="s">
        <v>141</v>
      </c>
      <c r="J63" s="399" t="s">
        <v>160</v>
      </c>
      <c r="K63" s="400"/>
      <c r="L63"/>
      <c r="M63"/>
      <c r="N63"/>
      <c r="O63"/>
    </row>
    <row r="64" spans="1:16" ht="26.25" customHeight="1" x14ac:dyDescent="0.2">
      <c r="A64"/>
      <c r="B64" s="104"/>
      <c r="C64"/>
      <c r="D64" s="143">
        <f>FLEX_table!B2</f>
        <v>0</v>
      </c>
      <c r="E64" s="143"/>
      <c r="F64" s="143" t="str">
        <f>Equal_Pooling_RevB!H15</f>
        <v/>
      </c>
      <c r="G64"/>
      <c r="H64" s="143">
        <f>FLEX_table!B10</f>
        <v>0</v>
      </c>
      <c r="I64" s="143"/>
      <c r="J64" s="390" t="str">
        <f>Equal_Pooling_RevB!H23</f>
        <v/>
      </c>
      <c r="K64" s="391"/>
      <c r="L64"/>
      <c r="M64"/>
      <c r="N64"/>
      <c r="O64"/>
    </row>
    <row r="65" spans="1:15" ht="26.25" customHeight="1" x14ac:dyDescent="0.2">
      <c r="A65"/>
      <c r="B65" s="104"/>
      <c r="C65"/>
      <c r="D65" s="143">
        <f>FLEX_table!B3</f>
        <v>0</v>
      </c>
      <c r="E65" s="1"/>
      <c r="F65" s="143" t="str">
        <f>Equal_Pooling_RevB!H16</f>
        <v/>
      </c>
      <c r="G65"/>
      <c r="H65" s="143">
        <f>FLEX_table!B11</f>
        <v>0</v>
      </c>
      <c r="I65" s="1"/>
      <c r="J65" s="393" t="str">
        <f>Equal_Pooling_RevB!H24</f>
        <v/>
      </c>
      <c r="K65" s="394"/>
      <c r="L65"/>
      <c r="M65"/>
      <c r="N65"/>
      <c r="O65"/>
    </row>
    <row r="66" spans="1:15" ht="26.25" customHeight="1" x14ac:dyDescent="0.2">
      <c r="A66"/>
      <c r="B66" s="104"/>
      <c r="C66"/>
      <c r="D66" s="143">
        <f>FLEX_table!B4</f>
        <v>0</v>
      </c>
      <c r="E66" s="1"/>
      <c r="F66" s="143" t="str">
        <f>Equal_Pooling_RevB!H17</f>
        <v/>
      </c>
      <c r="G66"/>
      <c r="H66" s="143">
        <f>FLEX_table!B12</f>
        <v>0</v>
      </c>
      <c r="I66" s="1"/>
      <c r="J66" s="393" t="str">
        <f>Equal_Pooling_RevB!H25</f>
        <v/>
      </c>
      <c r="K66" s="394"/>
      <c r="L66"/>
      <c r="M66"/>
      <c r="N66"/>
      <c r="O66"/>
    </row>
    <row r="67" spans="1:15" ht="26.25" customHeight="1" x14ac:dyDescent="0.2">
      <c r="A67"/>
      <c r="B67" s="104"/>
      <c r="C67"/>
      <c r="D67" s="143">
        <f>FLEX_table!B5</f>
        <v>0</v>
      </c>
      <c r="E67" s="1"/>
      <c r="F67" s="143" t="str">
        <f>Equal_Pooling_RevB!H18</f>
        <v/>
      </c>
      <c r="G67"/>
      <c r="H67" s="143">
        <f>FLEX_table!B13</f>
        <v>0</v>
      </c>
      <c r="I67" s="1"/>
      <c r="J67" s="393" t="str">
        <f>Equal_Pooling_RevB!H26</f>
        <v/>
      </c>
      <c r="K67" s="394"/>
      <c r="L67"/>
      <c r="M67"/>
      <c r="N67"/>
      <c r="O67"/>
    </row>
    <row r="68" spans="1:15" ht="26.25" customHeight="1" x14ac:dyDescent="0.2">
      <c r="A68"/>
      <c r="B68" s="104"/>
      <c r="C68"/>
      <c r="D68" s="143">
        <f>FLEX_table!B6</f>
        <v>0</v>
      </c>
      <c r="E68" s="1"/>
      <c r="F68" s="143" t="str">
        <f>Equal_Pooling_RevB!H19</f>
        <v/>
      </c>
      <c r="G68"/>
      <c r="H68" s="143">
        <f>FLEX_table!B14</f>
        <v>0</v>
      </c>
      <c r="I68" s="1"/>
      <c r="J68" s="393" t="str">
        <f>Equal_Pooling_RevB!H27</f>
        <v/>
      </c>
      <c r="K68" s="394"/>
      <c r="L68"/>
      <c r="M68"/>
      <c r="N68"/>
      <c r="O68"/>
    </row>
    <row r="69" spans="1:15" ht="26.25" customHeight="1" x14ac:dyDescent="0.2">
      <c r="A69"/>
      <c r="B69" s="104"/>
      <c r="C69"/>
      <c r="D69" s="143">
        <f>FLEX_table!B7</f>
        <v>0</v>
      </c>
      <c r="E69" s="1"/>
      <c r="F69" s="143" t="str">
        <f>Equal_Pooling_RevB!H20</f>
        <v/>
      </c>
      <c r="G69"/>
      <c r="H69" s="143">
        <f>FLEX_table!B15</f>
        <v>0</v>
      </c>
      <c r="I69" s="1"/>
      <c r="J69" s="393" t="str">
        <f>Equal_Pooling_RevB!H28</f>
        <v/>
      </c>
      <c r="K69" s="394"/>
      <c r="L69"/>
      <c r="M69"/>
      <c r="N69"/>
      <c r="O69"/>
    </row>
    <row r="70" spans="1:15" ht="26.25" customHeight="1" x14ac:dyDescent="0.2">
      <c r="A70"/>
      <c r="B70" s="104"/>
      <c r="C70"/>
      <c r="D70" s="143">
        <f>FLEX_table!B8</f>
        <v>0</v>
      </c>
      <c r="E70" s="1"/>
      <c r="F70" s="143" t="str">
        <f>Equal_Pooling_RevB!H21</f>
        <v/>
      </c>
      <c r="G70"/>
      <c r="H70" s="143">
        <f>FLEX_table!B16</f>
        <v>0</v>
      </c>
      <c r="I70" s="1"/>
      <c r="J70" s="393" t="str">
        <f>Equal_Pooling_RevB!H29</f>
        <v/>
      </c>
      <c r="K70" s="394"/>
      <c r="L70"/>
      <c r="M70"/>
      <c r="N70"/>
      <c r="O70"/>
    </row>
    <row r="71" spans="1:15" ht="26.25" customHeight="1" thickBot="1" x14ac:dyDescent="0.25">
      <c r="A71"/>
      <c r="B71"/>
      <c r="C71"/>
      <c r="D71" s="143">
        <f>FLEX_table!B9</f>
        <v>0</v>
      </c>
      <c r="E71" s="1"/>
      <c r="F71" s="143" t="str">
        <f>Equal_Pooling_RevB!H22</f>
        <v/>
      </c>
      <c r="G71"/>
      <c r="H71" s="143">
        <f>FLEX_table!B17</f>
        <v>0</v>
      </c>
      <c r="I71" s="1"/>
      <c r="J71" s="393" t="str">
        <f>Equal_Pooling_RevB!H30</f>
        <v/>
      </c>
      <c r="K71" s="394"/>
      <c r="L71"/>
      <c r="M71"/>
      <c r="N71"/>
      <c r="O71"/>
    </row>
    <row r="72" spans="1:15" ht="26.25" customHeight="1" thickBot="1" x14ac:dyDescent="0.25">
      <c r="A72" s="157"/>
      <c r="B72" s="117" t="str">
        <f>IF(($E$13/J13)=1, "", "Pool equimolarly into a 5 mL (4 pooled samples) or 15 mL (16 pooled samples) tube.")</f>
        <v>Pool equimolarly into a 5 mL (4 pooled samples) or 15 mL (16 pooled samples) tube.</v>
      </c>
      <c r="C72"/>
      <c r="D72"/>
      <c r="E72"/>
      <c r="F72"/>
      <c r="G72"/>
      <c r="H72"/>
      <c r="I72"/>
      <c r="J72"/>
      <c r="K72" s="130" t="s">
        <v>222</v>
      </c>
      <c r="L72"/>
      <c r="M72"/>
      <c r="N72"/>
      <c r="O72"/>
    </row>
    <row r="73" spans="1:15" ht="26.25" customHeight="1" thickBot="1" x14ac:dyDescent="0.25">
      <c r="A73" s="157"/>
      <c r="B73" s="117" t="str">
        <f>IF(($E$13/J13)=1, "", "Add 2.3 mL Post- Hyb Wash Buffer (4 pooled samples) or add 9.2 mL Post- Hyb Wash Buffer (16 pooled samples).")</f>
        <v>Add 2.3 mL Post- Hyb Wash Buffer (4 pooled samples) or add 9.2 mL Post- Hyb Wash Buffer (16 pooled samples).</v>
      </c>
      <c r="C73"/>
      <c r="D73"/>
      <c r="E73"/>
      <c r="F73"/>
      <c r="G73"/>
      <c r="H73"/>
      <c r="I73"/>
      <c r="J73"/>
      <c r="K73"/>
      <c r="L73"/>
      <c r="M73"/>
      <c r="N73"/>
      <c r="O73"/>
    </row>
    <row r="74" spans="1:15" ht="26.25" customHeight="1" thickBot="1" x14ac:dyDescent="0.25">
      <c r="A74" s="157"/>
      <c r="B74" s="117" t="str">
        <f>IF(($E$13/J13)=1, "", "Centrifuge each tube containing pooled samples at 850 rcf for 5 minutes at room temperature.")</f>
        <v>Centrifuge each tube containing pooled samples at 850 rcf for 5 minutes at room temperature.</v>
      </c>
      <c r="C74"/>
      <c r="D74"/>
      <c r="E74"/>
      <c r="F74"/>
      <c r="G74"/>
      <c r="H74"/>
      <c r="I74"/>
      <c r="J74"/>
      <c r="K74" s="116" t="s">
        <v>70</v>
      </c>
      <c r="L74"/>
      <c r="M74"/>
      <c r="N74"/>
      <c r="O74"/>
    </row>
    <row r="75" spans="1:15" ht="26.25" customHeight="1" thickBot="1" x14ac:dyDescent="0.25">
      <c r="A75" s="157"/>
      <c r="B75" s="104" t="str">
        <f>IF(($E$13/J13)=1, "", "Remove the supernatant without disturbing the pellet. Resuspend cell pellet in 1 mL Post- Hyb Wash Buffer and transfer to 1.5 mL microcentrifuge tube.")</f>
        <v>Remove the supernatant without disturbing the pellet. Resuspend cell pellet in 1 mL Post- Hyb Wash Buffer and transfer to 1.5 mL microcentrifuge tube.</v>
      </c>
      <c r="C75"/>
      <c r="D75"/>
      <c r="E75"/>
      <c r="F75"/>
      <c r="G75"/>
      <c r="H75"/>
      <c r="I75"/>
      <c r="J75"/>
      <c r="K75"/>
      <c r="L75"/>
      <c r="M75"/>
      <c r="N75"/>
      <c r="O75"/>
    </row>
    <row r="76" spans="1:15" ht="26.25" customHeight="1" thickBot="1" x14ac:dyDescent="0.25">
      <c r="A76" s="157"/>
      <c r="B76" s="104" t="s">
        <v>161</v>
      </c>
      <c r="C76"/>
      <c r="D76"/>
      <c r="E76"/>
      <c r="F76"/>
      <c r="G76"/>
      <c r="H76"/>
      <c r="I76"/>
      <c r="J76"/>
      <c r="K76"/>
      <c r="L76"/>
      <c r="M76"/>
      <c r="N76"/>
      <c r="O76"/>
    </row>
    <row r="77" spans="1:15" ht="26.25" customHeight="1" thickBot="1" x14ac:dyDescent="0.25">
      <c r="A77" s="157"/>
      <c r="B77" s="104" t="s">
        <v>162</v>
      </c>
      <c r="C77"/>
      <c r="D77"/>
      <c r="E77"/>
      <c r="F77"/>
      <c r="G77"/>
      <c r="H77"/>
      <c r="I77"/>
      <c r="J77"/>
      <c r="K77"/>
      <c r="L77"/>
      <c r="M77"/>
      <c r="N77"/>
      <c r="O77"/>
    </row>
    <row r="78" spans="1:15" ht="26.25" customHeight="1" thickBot="1" x14ac:dyDescent="0.25">
      <c r="A78" s="157"/>
      <c r="B78" s="104" t="s">
        <v>163</v>
      </c>
      <c r="C78"/>
      <c r="D78"/>
      <c r="E78"/>
      <c r="F78"/>
      <c r="G78"/>
      <c r="H78"/>
      <c r="I78"/>
      <c r="J78"/>
      <c r="K78"/>
      <c r="L78"/>
      <c r="M78"/>
      <c r="N78"/>
      <c r="O78"/>
    </row>
    <row r="79" spans="1:15" ht="26.25" customHeight="1" thickBot="1" x14ac:dyDescent="0.25">
      <c r="A79" s="157"/>
      <c r="B79" s="104" t="s">
        <v>161</v>
      </c>
      <c r="C79"/>
      <c r="D79"/>
      <c r="E79"/>
      <c r="F79"/>
      <c r="G79"/>
      <c r="H79"/>
      <c r="I79"/>
      <c r="J79"/>
      <c r="K79"/>
      <c r="L79"/>
      <c r="M79"/>
      <c r="N79"/>
      <c r="O79"/>
    </row>
    <row r="80" spans="1:15" ht="26.25" customHeight="1" thickBot="1" x14ac:dyDescent="0.25">
      <c r="A80" s="157"/>
      <c r="B80" s="104" t="s">
        <v>162</v>
      </c>
      <c r="C80"/>
      <c r="D80"/>
      <c r="E80"/>
      <c r="F80"/>
      <c r="G80"/>
      <c r="H80"/>
      <c r="I80"/>
      <c r="J80"/>
      <c r="K80"/>
      <c r="L80"/>
      <c r="M80"/>
      <c r="N80"/>
      <c r="O80"/>
    </row>
    <row r="81" spans="1:15" ht="26.25" customHeight="1" thickBot="1" x14ac:dyDescent="0.25">
      <c r="A81" s="157"/>
      <c r="B81" s="104" t="s">
        <v>164</v>
      </c>
      <c r="C81"/>
      <c r="D81"/>
      <c r="E81"/>
      <c r="F81"/>
      <c r="G81"/>
      <c r="H81"/>
      <c r="I81"/>
      <c r="J81"/>
      <c r="K81"/>
      <c r="L81"/>
      <c r="M81"/>
      <c r="N81"/>
      <c r="O81"/>
    </row>
    <row r="82" spans="1:15" ht="26.25" customHeight="1" thickBot="1" x14ac:dyDescent="0.25">
      <c r="A82" s="157"/>
      <c r="B82" s="104" t="s">
        <v>161</v>
      </c>
      <c r="C82"/>
      <c r="D82"/>
      <c r="E82"/>
      <c r="F82"/>
      <c r="G82"/>
      <c r="H82"/>
      <c r="I82"/>
      <c r="J82"/>
      <c r="K82"/>
      <c r="L82"/>
      <c r="M82"/>
      <c r="N82"/>
      <c r="O82"/>
    </row>
    <row r="83" spans="1:15" ht="26.25" customHeight="1" thickBot="1" x14ac:dyDescent="0.25">
      <c r="A83" s="157"/>
      <c r="B83" s="104" t="s">
        <v>165</v>
      </c>
      <c r="C83"/>
      <c r="D83"/>
      <c r="E83"/>
      <c r="F83"/>
      <c r="G83"/>
      <c r="H83"/>
      <c r="I83"/>
      <c r="J83"/>
      <c r="K83"/>
      <c r="L83"/>
      <c r="M83"/>
      <c r="N83"/>
      <c r="O83"/>
    </row>
    <row r="84" spans="1:15" ht="26.25" customHeight="1" thickBot="1" x14ac:dyDescent="0.25">
      <c r="A84"/>
      <c r="B84" s="148"/>
      <c r="C84"/>
      <c r="D84" s="144" t="s">
        <v>166</v>
      </c>
      <c r="E84" s="166" t="s">
        <v>205</v>
      </c>
      <c r="F84" s="150" t="s">
        <v>204</v>
      </c>
      <c r="G84" s="150" t="s">
        <v>223</v>
      </c>
      <c r="H84"/>
      <c r="I84"/>
      <c r="J84"/>
      <c r="K84"/>
      <c r="L84"/>
      <c r="M84"/>
      <c r="N84"/>
      <c r="O84"/>
    </row>
    <row r="85" spans="1:15" ht="26.25" customHeight="1" x14ac:dyDescent="0.2">
      <c r="A85"/>
      <c r="B85" s="148"/>
      <c r="C85"/>
      <c r="D85" s="170" t="s">
        <v>81</v>
      </c>
      <c r="E85" s="128">
        <v>522.5</v>
      </c>
      <c r="F85" s="128">
        <v>1567.5</v>
      </c>
      <c r="G85" s="128">
        <f>F85*4</f>
        <v>6270</v>
      </c>
      <c r="H85"/>
      <c r="I85"/>
      <c r="J85"/>
      <c r="K85"/>
      <c r="L85"/>
      <c r="M85"/>
      <c r="N85"/>
      <c r="O85"/>
    </row>
    <row r="86" spans="1:15" ht="26.25" customHeight="1" x14ac:dyDescent="0.2">
      <c r="A86"/>
      <c r="B86" s="148"/>
      <c r="C86"/>
      <c r="D86" s="170" t="s">
        <v>167</v>
      </c>
      <c r="E86" s="137">
        <v>27.5</v>
      </c>
      <c r="F86" s="137">
        <v>82.5</v>
      </c>
      <c r="G86" s="128">
        <f t="shared" ref="G86:G87" si="1">F86*4</f>
        <v>330</v>
      </c>
      <c r="H86"/>
      <c r="I86"/>
      <c r="J86"/>
      <c r="K86"/>
      <c r="L86"/>
      <c r="M86"/>
      <c r="N86"/>
      <c r="O86"/>
    </row>
    <row r="87" spans="1:15" ht="26.25" customHeight="1" thickBot="1" x14ac:dyDescent="0.25">
      <c r="A87"/>
      <c r="B87" s="148"/>
      <c r="C87"/>
      <c r="D87" s="152" t="s">
        <v>106</v>
      </c>
      <c r="E87" s="137">
        <v>550</v>
      </c>
      <c r="F87" s="137">
        <v>1650</v>
      </c>
      <c r="G87" s="128">
        <f t="shared" si="1"/>
        <v>6600</v>
      </c>
      <c r="H87"/>
      <c r="I87"/>
      <c r="J87"/>
      <c r="K87"/>
      <c r="L87"/>
      <c r="M87"/>
      <c r="N87"/>
      <c r="O87"/>
    </row>
    <row r="88" spans="1:15" ht="26.25" customHeight="1" thickBot="1" x14ac:dyDescent="0.25">
      <c r="A88" s="157"/>
      <c r="B88" s="104" t="s">
        <v>168</v>
      </c>
      <c r="C88"/>
      <c r="D88"/>
      <c r="E88"/>
      <c r="F88"/>
      <c r="G88"/>
      <c r="H88"/>
      <c r="I88"/>
      <c r="J88"/>
      <c r="K88"/>
      <c r="M88"/>
      <c r="N88"/>
      <c r="O88"/>
    </row>
    <row r="89" spans="1:15" ht="26.25" customHeight="1" thickBot="1" x14ac:dyDescent="0.25">
      <c r="A89" s="157"/>
      <c r="B89" s="104" t="s">
        <v>169</v>
      </c>
      <c r="C89"/>
      <c r="D89"/>
      <c r="E89"/>
      <c r="F89"/>
      <c r="G89"/>
      <c r="H89"/>
      <c r="I89"/>
      <c r="J89"/>
      <c r="K89"/>
      <c r="L89"/>
      <c r="M89"/>
      <c r="N89"/>
      <c r="O89"/>
    </row>
    <row r="90" spans="1:15" ht="26.25" customHeight="1" thickBot="1" x14ac:dyDescent="0.25">
      <c r="A90" s="157"/>
      <c r="B90" s="167" t="s">
        <v>225</v>
      </c>
      <c r="C90"/>
      <c r="D90"/>
      <c r="E90"/>
      <c r="F90"/>
      <c r="G90"/>
      <c r="H90"/>
      <c r="I90"/>
      <c r="J90"/>
      <c r="K90"/>
      <c r="L90"/>
      <c r="M90"/>
      <c r="N90"/>
      <c r="O90"/>
    </row>
    <row r="91" spans="1:15" ht="26.25" customHeight="1" thickBot="1" x14ac:dyDescent="0.25">
      <c r="A91" s="157"/>
      <c r="B91" s="104" t="s">
        <v>174</v>
      </c>
      <c r="C91"/>
      <c r="I91"/>
      <c r="J91"/>
      <c r="K91"/>
      <c r="L91"/>
      <c r="M91"/>
      <c r="N91"/>
      <c r="O91"/>
    </row>
    <row r="92" spans="1:15" ht="31" customHeight="1" thickBot="1" x14ac:dyDescent="0.25">
      <c r="A92"/>
      <c r="B92" s="148"/>
      <c r="C92"/>
      <c r="D92" s="175" t="s">
        <v>140</v>
      </c>
      <c r="E92" s="150" t="s">
        <v>170</v>
      </c>
      <c r="F92" s="150" t="s">
        <v>171</v>
      </c>
      <c r="G92" s="401" t="s">
        <v>172</v>
      </c>
      <c r="H92" s="402"/>
      <c r="I92" s="150" t="s">
        <v>173</v>
      </c>
      <c r="J92"/>
      <c r="K92"/>
      <c r="L92" s="130" t="s">
        <v>224</v>
      </c>
      <c r="M92"/>
      <c r="N92"/>
      <c r="O92"/>
    </row>
    <row r="93" spans="1:15" ht="26.25" customHeight="1" x14ac:dyDescent="0.2">
      <c r="A93"/>
      <c r="B93" s="148"/>
      <c r="C93"/>
      <c r="D93" s="143"/>
      <c r="E93" s="143"/>
      <c r="F93" s="143"/>
      <c r="G93" s="390"/>
      <c r="H93" s="391"/>
      <c r="I93" s="143"/>
      <c r="J93"/>
      <c r="K93"/>
      <c r="L93"/>
      <c r="M93"/>
      <c r="N93"/>
      <c r="O93"/>
    </row>
    <row r="94" spans="1:15" ht="26.25" customHeight="1" x14ac:dyDescent="0.2">
      <c r="A94"/>
      <c r="B94" s="148"/>
      <c r="C94"/>
      <c r="D94" s="143"/>
      <c r="E94" s="1"/>
      <c r="F94" s="143"/>
      <c r="G94" s="393"/>
      <c r="H94" s="394"/>
      <c r="I94" s="1"/>
      <c r="J94"/>
      <c r="K94"/>
      <c r="L94"/>
      <c r="M94"/>
      <c r="N94"/>
      <c r="O94"/>
    </row>
    <row r="95" spans="1:15" ht="26.25" customHeight="1" x14ac:dyDescent="0.2">
      <c r="A95"/>
      <c r="B95" s="148"/>
      <c r="C95"/>
      <c r="D95" s="143"/>
      <c r="E95" s="1"/>
      <c r="F95" s="143"/>
      <c r="G95" s="393"/>
      <c r="H95" s="394"/>
      <c r="I95" s="1"/>
      <c r="J95"/>
      <c r="K95"/>
      <c r="L95"/>
      <c r="M95"/>
      <c r="N95"/>
      <c r="O95"/>
    </row>
    <row r="96" spans="1:15" ht="26.25" customHeight="1" thickBot="1" x14ac:dyDescent="0.25">
      <c r="A96"/>
      <c r="B96" s="148"/>
      <c r="C96"/>
      <c r="D96" s="143"/>
      <c r="E96" s="1"/>
      <c r="F96" s="143"/>
      <c r="G96" s="393"/>
      <c r="H96" s="394"/>
      <c r="I96" s="1"/>
      <c r="J96"/>
      <c r="K96"/>
      <c r="L96"/>
      <c r="M96"/>
      <c r="N96"/>
      <c r="O96"/>
    </row>
    <row r="97" spans="1:17" ht="26.25" customHeight="1" thickBot="1" x14ac:dyDescent="0.25">
      <c r="A97" s="103"/>
      <c r="B97" s="104" t="s">
        <v>71</v>
      </c>
      <c r="C97" s="104"/>
      <c r="D97" s="104"/>
      <c r="E97" s="104"/>
      <c r="O97" s="102"/>
    </row>
    <row r="98" spans="1:17" ht="33.75" customHeight="1" thickBot="1" x14ac:dyDescent="0.25">
      <c r="A98"/>
      <c r="B98" s="104"/>
      <c r="C98" s="104"/>
      <c r="E98" s="121" t="s">
        <v>72</v>
      </c>
      <c r="F98" s="121" t="str">
        <f>CONCATENATE(" Volume for ",$J$13," reactions")</f>
        <v xml:space="preserve"> Volume for 1 reactions</v>
      </c>
      <c r="O98" s="102"/>
    </row>
    <row r="99" spans="1:17" ht="26.25" customHeight="1" thickBot="1" x14ac:dyDescent="0.25">
      <c r="A99" s="103"/>
      <c r="B99" s="104" t="s">
        <v>73</v>
      </c>
      <c r="C99" s="106"/>
      <c r="D99" s="171" t="s">
        <v>175</v>
      </c>
      <c r="E99" s="98">
        <v>20.9</v>
      </c>
      <c r="F99" s="97">
        <f>E99*$J$13*1.1</f>
        <v>22.990000000000002</v>
      </c>
      <c r="G99" s="93" t="s">
        <v>74</v>
      </c>
      <c r="O99" s="102"/>
      <c r="Q99" s="104"/>
    </row>
    <row r="100" spans="1:17" ht="28.5" customHeight="1" x14ac:dyDescent="0.2">
      <c r="A100" s="101"/>
      <c r="B100" s="104"/>
      <c r="C100" s="106"/>
      <c r="D100" s="171" t="s">
        <v>75</v>
      </c>
      <c r="E100" s="108">
        <v>1.7</v>
      </c>
      <c r="F100" s="97">
        <f t="shared" ref="F100" si="2">E100*$J$13*1.1</f>
        <v>1.87</v>
      </c>
      <c r="G100" s="93" t="s">
        <v>74</v>
      </c>
      <c r="O100" s="102"/>
      <c r="Q100" s="104"/>
    </row>
    <row r="101" spans="1:17" ht="28" customHeight="1" thickBot="1" x14ac:dyDescent="0.25">
      <c r="A101" s="101"/>
      <c r="B101" s="104"/>
      <c r="C101" s="109"/>
      <c r="D101" s="153" t="s">
        <v>176</v>
      </c>
      <c r="E101" s="110">
        <v>12.4</v>
      </c>
      <c r="F101" s="110">
        <f>E101*$J$13*1.1</f>
        <v>13.640000000000002</v>
      </c>
      <c r="G101" s="111" t="s">
        <v>74</v>
      </c>
      <c r="O101" s="102"/>
    </row>
    <row r="102" spans="1:17" ht="19" customHeight="1" thickBot="1" x14ac:dyDescent="0.25">
      <c r="A102" s="101"/>
      <c r="B102" s="104"/>
      <c r="D102" s="112"/>
      <c r="E102" s="113">
        <f>SUM(E99:E101)</f>
        <v>35</v>
      </c>
      <c r="F102" s="113">
        <f>SUM(F99:F101)</f>
        <v>38.500000000000007</v>
      </c>
      <c r="G102" s="114" t="s">
        <v>74</v>
      </c>
      <c r="H102" s="90" t="s">
        <v>76</v>
      </c>
      <c r="O102" s="102"/>
    </row>
    <row r="103" spans="1:17" ht="26.25" customHeight="1" thickBot="1" x14ac:dyDescent="0.25">
      <c r="A103" s="103"/>
      <c r="B103" s="167" t="s">
        <v>230</v>
      </c>
      <c r="D103" s="115"/>
      <c r="E103" s="104"/>
      <c r="F103" s="116"/>
      <c r="O103" s="102"/>
    </row>
    <row r="104" spans="1:17" ht="26.25" customHeight="1" thickBot="1" x14ac:dyDescent="0.25">
      <c r="A104" s="103"/>
      <c r="B104" s="117" t="s">
        <v>226</v>
      </c>
      <c r="C104"/>
      <c r="D104"/>
      <c r="E104"/>
      <c r="F104"/>
      <c r="H104"/>
      <c r="I104"/>
      <c r="J104"/>
      <c r="K104"/>
    </row>
    <row r="105" spans="1:17" ht="26.25" customHeight="1" thickBot="1" x14ac:dyDescent="0.25">
      <c r="A105" s="118"/>
      <c r="B105" s="117" t="s">
        <v>229</v>
      </c>
      <c r="C105"/>
      <c r="D105"/>
      <c r="E105"/>
      <c r="F105"/>
    </row>
    <row r="106" spans="1:17" ht="26.25" customHeight="1" thickBot="1" x14ac:dyDescent="0.25">
      <c r="A106" s="118"/>
      <c r="B106" s="117" t="s">
        <v>227</v>
      </c>
      <c r="C106"/>
      <c r="D106"/>
      <c r="E106"/>
      <c r="F106"/>
    </row>
    <row r="107" spans="1:17" ht="26.25" customHeight="1" thickBot="1" x14ac:dyDescent="0.25">
      <c r="A107" s="103"/>
      <c r="B107" s="117" t="s">
        <v>228</v>
      </c>
      <c r="C107"/>
      <c r="D107"/>
      <c r="E107"/>
      <c r="F107"/>
    </row>
    <row r="108" spans="1:17" ht="26.25" customHeight="1" thickBot="1" x14ac:dyDescent="0.25">
      <c r="A108" s="103"/>
      <c r="B108" s="117" t="s">
        <v>77</v>
      </c>
      <c r="C108"/>
      <c r="D108"/>
      <c r="E108"/>
      <c r="F108"/>
      <c r="I108" s="115"/>
      <c r="J108" s="172" t="s">
        <v>177</v>
      </c>
      <c r="K108" s="172"/>
      <c r="L108" s="172"/>
      <c r="M108" s="172"/>
      <c r="N108" s="172"/>
    </row>
    <row r="109" spans="1:17" ht="26.25" customHeight="1" x14ac:dyDescent="0.2">
      <c r="A109" s="101"/>
      <c r="B109" s="117"/>
      <c r="C109"/>
      <c r="D109"/>
      <c r="E109"/>
      <c r="F109"/>
      <c r="I109" s="115"/>
      <c r="J109" s="167" t="s">
        <v>178</v>
      </c>
      <c r="K109" s="172"/>
      <c r="L109" s="167" t="s">
        <v>78</v>
      </c>
      <c r="M109" s="172"/>
      <c r="N109" s="172"/>
    </row>
    <row r="110" spans="1:17" ht="22" customHeight="1" thickBot="1" x14ac:dyDescent="0.25">
      <c r="A110" s="101"/>
      <c r="B110" s="117"/>
      <c r="C110"/>
      <c r="D110"/>
      <c r="E110"/>
      <c r="F110"/>
      <c r="I110" s="115"/>
      <c r="J110" s="167" t="s">
        <v>179</v>
      </c>
      <c r="K110" s="172"/>
      <c r="L110" s="172"/>
      <c r="M110" s="172"/>
      <c r="N110" s="172"/>
    </row>
    <row r="111" spans="1:17" ht="26.25" customHeight="1" thickBot="1" x14ac:dyDescent="0.25">
      <c r="A111" s="103"/>
      <c r="B111" s="117" t="s">
        <v>231</v>
      </c>
      <c r="C111"/>
      <c r="D111"/>
      <c r="E111"/>
      <c r="F111"/>
      <c r="I111" s="115"/>
    </row>
    <row r="112" spans="1:17" ht="26.25" customHeight="1" thickBot="1" x14ac:dyDescent="0.25">
      <c r="A112" s="101"/>
      <c r="B112" s="285" t="s">
        <v>234</v>
      </c>
      <c r="C112" s="286"/>
      <c r="D112" s="286"/>
      <c r="E112" s="286"/>
      <c r="F112" s="286"/>
      <c r="G112" s="286"/>
      <c r="H112" s="286"/>
      <c r="I112" s="286"/>
      <c r="J112" s="286"/>
      <c r="K112" s="286"/>
      <c r="L112" s="286"/>
      <c r="M112" s="287"/>
    </row>
    <row r="113" spans="1:17" s="104" customFormat="1" ht="26.25" customHeight="1" thickBot="1" x14ac:dyDescent="0.25">
      <c r="A113" s="119"/>
      <c r="B113" s="167" t="s">
        <v>232</v>
      </c>
      <c r="J113" s="116" t="s">
        <v>79</v>
      </c>
    </row>
    <row r="114" spans="1:17" ht="26.25" customHeight="1" thickBot="1" x14ac:dyDescent="0.25">
      <c r="A114" s="103"/>
      <c r="B114" s="167" t="s">
        <v>233</v>
      </c>
      <c r="C114"/>
      <c r="D114"/>
      <c r="E114"/>
      <c r="F114"/>
      <c r="G114"/>
      <c r="H114" s="116" t="s">
        <v>80</v>
      </c>
      <c r="I114"/>
      <c r="M114" s="120"/>
    </row>
    <row r="115" spans="1:17" ht="26.25" customHeight="1" thickBot="1" x14ac:dyDescent="0.25">
      <c r="A115" s="103"/>
      <c r="B115" s="167" t="s">
        <v>235</v>
      </c>
      <c r="C115" s="104"/>
      <c r="D115" s="104"/>
      <c r="E115" s="104"/>
      <c r="O115" s="102"/>
    </row>
    <row r="116" spans="1:17" ht="33.75" customHeight="1" thickBot="1" x14ac:dyDescent="0.25">
      <c r="A116"/>
      <c r="B116" s="104"/>
      <c r="C116" s="104"/>
      <c r="E116" s="121" t="s">
        <v>72</v>
      </c>
      <c r="F116" s="121" t="str">
        <f>CONCATENATE(" Volume for ",$J$13," samples")</f>
        <v xml:space="preserve"> Volume for 1 samples</v>
      </c>
      <c r="O116" s="102"/>
    </row>
    <row r="117" spans="1:17" ht="26.25" customHeight="1" thickBot="1" x14ac:dyDescent="0.25">
      <c r="A117" s="103"/>
      <c r="B117" s="104" t="s">
        <v>73</v>
      </c>
      <c r="C117" s="106"/>
      <c r="D117" s="107" t="s">
        <v>180</v>
      </c>
      <c r="E117" s="98">
        <v>25</v>
      </c>
      <c r="F117" s="97">
        <f>E117*$J$13*1.1</f>
        <v>27.500000000000004</v>
      </c>
      <c r="G117" s="93" t="s">
        <v>74</v>
      </c>
      <c r="O117" s="102"/>
      <c r="Q117" s="104"/>
    </row>
    <row r="118" spans="1:17" ht="28.5" customHeight="1" thickBot="1" x14ac:dyDescent="0.25">
      <c r="A118" s="101"/>
      <c r="B118" s="104"/>
      <c r="C118" s="141"/>
      <c r="D118" s="142" t="s">
        <v>181</v>
      </c>
      <c r="E118" s="123">
        <v>10</v>
      </c>
      <c r="F118" s="123">
        <f>E118*$J$13*1.1</f>
        <v>11</v>
      </c>
      <c r="G118" s="111" t="s">
        <v>74</v>
      </c>
      <c r="O118" s="102"/>
      <c r="Q118" s="104"/>
    </row>
    <row r="119" spans="1:17" ht="20.25" customHeight="1" thickBot="1" x14ac:dyDescent="0.25">
      <c r="A119" s="101"/>
      <c r="B119" s="104"/>
      <c r="D119" s="112"/>
      <c r="E119" s="113">
        <f>SUM(E117:E118)</f>
        <v>35</v>
      </c>
      <c r="F119" s="113">
        <f>SUM(F117:F118)</f>
        <v>38.5</v>
      </c>
      <c r="G119" s="114" t="s">
        <v>74</v>
      </c>
      <c r="H119" s="90" t="s">
        <v>76</v>
      </c>
      <c r="O119" s="102"/>
    </row>
    <row r="120" spans="1:17" ht="26.25" customHeight="1" thickBot="1" x14ac:dyDescent="0.25">
      <c r="A120" s="103"/>
      <c r="B120" s="117" t="s">
        <v>182</v>
      </c>
      <c r="C120"/>
      <c r="D120" s="126" t="s">
        <v>86</v>
      </c>
      <c r="E120"/>
      <c r="I120" s="115"/>
    </row>
    <row r="121" spans="1:17" ht="26.25" customHeight="1" x14ac:dyDescent="0.2">
      <c r="A121" s="101"/>
      <c r="B121" s="117"/>
      <c r="C121"/>
      <c r="D121" s="127" t="s">
        <v>87</v>
      </c>
      <c r="E121" s="268" t="s">
        <v>183</v>
      </c>
      <c r="F121" s="104"/>
      <c r="I121" s="115"/>
    </row>
    <row r="122" spans="1:17" ht="22" customHeight="1" x14ac:dyDescent="0.2">
      <c r="A122" s="101"/>
      <c r="B122" s="117"/>
      <c r="C122"/>
      <c r="D122" s="127" t="s">
        <v>88</v>
      </c>
      <c r="E122" s="269"/>
      <c r="I122" s="115"/>
    </row>
    <row r="123" spans="1:17" s="92" customFormat="1" ht="23.25" customHeight="1" x14ac:dyDescent="0.2">
      <c r="B123" s="122"/>
      <c r="C123" s="122"/>
      <c r="D123" s="127" t="s">
        <v>89</v>
      </c>
      <c r="E123" s="270"/>
      <c r="F123" s="122"/>
      <c r="G123"/>
      <c r="H123"/>
      <c r="I123"/>
      <c r="J123"/>
      <c r="K123"/>
      <c r="L123"/>
      <c r="M123"/>
    </row>
    <row r="124" spans="1:17" s="92" customFormat="1" ht="23.25" customHeight="1" thickBot="1" x14ac:dyDescent="0.25">
      <c r="B124" s="122"/>
      <c r="C124" s="122"/>
      <c r="D124" s="126" t="s">
        <v>89</v>
      </c>
      <c r="E124"/>
      <c r="F124" s="122"/>
      <c r="G124"/>
      <c r="H124"/>
      <c r="I124"/>
      <c r="J124"/>
      <c r="K124"/>
      <c r="L124"/>
      <c r="M124"/>
    </row>
    <row r="125" spans="1:17" ht="33" customHeight="1" thickBot="1" x14ac:dyDescent="0.25">
      <c r="A125" s="103"/>
      <c r="B125" s="117" t="s">
        <v>82</v>
      </c>
      <c r="C125"/>
      <c r="D125"/>
      <c r="E125" s="121" t="s">
        <v>72</v>
      </c>
      <c r="F125" s="121" t="str">
        <f>CONCATENATE(" Volume for ",$J$13," samples")</f>
        <v xml:space="preserve"> Volume for 1 samples</v>
      </c>
      <c r="G125"/>
      <c r="H125"/>
      <c r="I125"/>
      <c r="L125" s="95"/>
      <c r="M125" s="125"/>
    </row>
    <row r="126" spans="1:17" ht="26.25" customHeight="1" x14ac:dyDescent="0.2">
      <c r="A126" s="101"/>
      <c r="B126" s="117"/>
      <c r="C126" s="406" t="s">
        <v>83</v>
      </c>
      <c r="D126" s="407"/>
      <c r="E126" s="98">
        <v>980</v>
      </c>
      <c r="F126" s="97">
        <f>IF($J$13&lt;2, E126,E126*0.5*$J$13)</f>
        <v>980</v>
      </c>
      <c r="G126" s="93" t="s">
        <v>74</v>
      </c>
      <c r="I126"/>
      <c r="L126" s="95"/>
      <c r="M126" s="125"/>
    </row>
    <row r="127" spans="1:17" ht="26.25" customHeight="1" x14ac:dyDescent="0.2">
      <c r="A127" s="101"/>
      <c r="B127" s="117"/>
      <c r="C127" s="406" t="s">
        <v>84</v>
      </c>
      <c r="D127" s="407"/>
      <c r="E127" s="98">
        <v>10</v>
      </c>
      <c r="F127" s="97">
        <f t="shared" ref="F127:F128" si="3">IF($J$13&lt;2, E127,E127*0.5*$J$13)</f>
        <v>10</v>
      </c>
      <c r="G127" s="93" t="s">
        <v>74</v>
      </c>
      <c r="I127"/>
      <c r="L127" s="95"/>
      <c r="M127" s="125"/>
    </row>
    <row r="128" spans="1:17" ht="26.25" customHeight="1" thickBot="1" x14ac:dyDescent="0.25">
      <c r="A128" s="101"/>
      <c r="B128" s="117"/>
      <c r="C128" s="408" t="s">
        <v>75</v>
      </c>
      <c r="D128" s="409"/>
      <c r="E128" s="123">
        <v>10</v>
      </c>
      <c r="F128" s="123">
        <f t="shared" si="3"/>
        <v>10</v>
      </c>
      <c r="G128" s="111" t="s">
        <v>74</v>
      </c>
      <c r="I128"/>
      <c r="L128" s="95"/>
      <c r="M128" s="125"/>
    </row>
    <row r="129" spans="1:19" ht="26.25" customHeight="1" thickBot="1" x14ac:dyDescent="0.25">
      <c r="A129" s="101"/>
      <c r="B129"/>
      <c r="C129"/>
      <c r="D129"/>
      <c r="E129" s="124">
        <f>SUM(E126:E128)</f>
        <v>1000</v>
      </c>
      <c r="F129" s="124">
        <f>SUM(F126:F128)</f>
        <v>1000</v>
      </c>
      <c r="G129" s="114" t="s">
        <v>74</v>
      </c>
      <c r="H129" s="125" t="s">
        <v>76</v>
      </c>
      <c r="I129"/>
    </row>
    <row r="130" spans="1:19" ht="23.25" customHeight="1" thickBot="1" x14ac:dyDescent="0.25">
      <c r="A130" s="103"/>
      <c r="B130" s="167" t="s">
        <v>236</v>
      </c>
      <c r="C130"/>
      <c r="D130"/>
      <c r="E130"/>
      <c r="F130"/>
      <c r="G130"/>
      <c r="H130"/>
      <c r="I130"/>
      <c r="L130" s="95"/>
      <c r="M130" s="125"/>
    </row>
    <row r="131" spans="1:19" ht="23.25" customHeight="1" thickBot="1" x14ac:dyDescent="0.25">
      <c r="A131" s="103"/>
      <c r="B131" s="173" t="s">
        <v>237</v>
      </c>
      <c r="C131"/>
      <c r="D131"/>
      <c r="E131"/>
      <c r="F131"/>
      <c r="G131"/>
      <c r="H131"/>
      <c r="I131"/>
      <c r="L131" s="95"/>
      <c r="M131" s="125"/>
    </row>
    <row r="132" spans="1:19" ht="26.25" customHeight="1" thickBot="1" x14ac:dyDescent="0.25">
      <c r="A132"/>
      <c r="B132" s="271" t="s">
        <v>184</v>
      </c>
      <c r="C132" s="272"/>
      <c r="D132" s="272"/>
      <c r="E132" s="272"/>
      <c r="F132" s="272"/>
      <c r="G132" s="272"/>
      <c r="H132" s="272"/>
      <c r="I132" s="272"/>
      <c r="J132" s="272"/>
      <c r="K132" s="272"/>
      <c r="L132" s="272"/>
      <c r="M132" s="273"/>
      <c r="N132"/>
      <c r="O132"/>
      <c r="P132"/>
    </row>
    <row r="133" spans="1:19" ht="26.25" customHeight="1" thickBot="1" x14ac:dyDescent="0.25">
      <c r="A133" s="103"/>
      <c r="B133" s="117" t="s">
        <v>206</v>
      </c>
      <c r="C133"/>
      <c r="D133"/>
      <c r="E133" s="121" t="s">
        <v>72</v>
      </c>
      <c r="F133" s="121" t="str">
        <f>CONCATENATE(" Volume for ",$J$13," samples")</f>
        <v xml:space="preserve"> Volume for 1 samples</v>
      </c>
      <c r="G133"/>
      <c r="H133" s="160"/>
      <c r="I133" s="160"/>
      <c r="J133" s="160"/>
      <c r="K133" s="160"/>
      <c r="L133" s="160"/>
      <c r="M133" s="160"/>
      <c r="N133"/>
      <c r="O133"/>
      <c r="P133"/>
    </row>
    <row r="134" spans="1:19" ht="26.25" customHeight="1" x14ac:dyDescent="0.2">
      <c r="A134" s="101"/>
      <c r="B134" s="117"/>
      <c r="C134" s="406" t="s">
        <v>180</v>
      </c>
      <c r="D134" s="407"/>
      <c r="E134" s="98">
        <v>50</v>
      </c>
      <c r="F134" s="97">
        <f>E134*$J$13*1.1</f>
        <v>55.000000000000007</v>
      </c>
      <c r="G134" s="93" t="s">
        <v>74</v>
      </c>
      <c r="H134" s="160"/>
      <c r="I134" s="160"/>
      <c r="J134" s="160"/>
      <c r="K134" s="160"/>
      <c r="L134" s="160"/>
      <c r="M134" s="160"/>
      <c r="N134"/>
      <c r="O134"/>
      <c r="P134"/>
    </row>
    <row r="135" spans="1:19" ht="26.25" customHeight="1" thickBot="1" x14ac:dyDescent="0.25">
      <c r="A135" s="101"/>
      <c r="B135" s="117"/>
      <c r="C135" s="410" t="s">
        <v>81</v>
      </c>
      <c r="D135" s="411"/>
      <c r="E135" s="123">
        <v>10</v>
      </c>
      <c r="F135" s="110">
        <f>E135*$J$13*1.1</f>
        <v>11</v>
      </c>
      <c r="G135" s="111" t="s">
        <v>74</v>
      </c>
      <c r="H135" s="160"/>
      <c r="I135" s="160"/>
      <c r="J135" s="160"/>
      <c r="K135" s="160"/>
      <c r="L135" s="160"/>
      <c r="M135" s="160"/>
      <c r="N135"/>
      <c r="O135"/>
      <c r="P135"/>
    </row>
    <row r="136" spans="1:19" ht="26.25" customHeight="1" thickBot="1" x14ac:dyDescent="0.25">
      <c r="A136" s="101"/>
      <c r="B136" s="117"/>
      <c r="C136" s="161"/>
      <c r="D136" s="161"/>
      <c r="E136" s="124">
        <f>SUM(E134:E135)</f>
        <v>60</v>
      </c>
      <c r="F136" s="124">
        <f>SUM(F134:F135)</f>
        <v>66</v>
      </c>
      <c r="G136" s="114" t="s">
        <v>74</v>
      </c>
      <c r="H136" s="160"/>
      <c r="I136" s="160"/>
      <c r="J136" s="160"/>
      <c r="K136" s="160"/>
      <c r="L136" s="160"/>
      <c r="M136" s="160"/>
      <c r="N136"/>
      <c r="O136"/>
      <c r="P136"/>
    </row>
    <row r="137" spans="1:19" ht="25" customHeight="1" thickBot="1" x14ac:dyDescent="0.25">
      <c r="A137" s="103"/>
      <c r="B137" s="117" t="s">
        <v>239</v>
      </c>
      <c r="C137"/>
      <c r="D137"/>
      <c r="E137"/>
      <c r="F137"/>
      <c r="G137"/>
      <c r="H137"/>
      <c r="I137"/>
      <c r="S137" s="158" t="s">
        <v>238</v>
      </c>
    </row>
    <row r="138" spans="1:19" ht="25" customHeight="1" thickBot="1" x14ac:dyDescent="0.25">
      <c r="A138" s="103"/>
      <c r="B138" s="117" t="str">
        <f>CONCATENATE("Add 20 µL of indexes of the plate ", K4)</f>
        <v>Add 20 µL of indexes of the plate TS Set A</v>
      </c>
      <c r="C138"/>
      <c r="D138"/>
      <c r="E138"/>
      <c r="F138"/>
      <c r="G138"/>
      <c r="H138"/>
      <c r="I138"/>
      <c r="J138"/>
    </row>
    <row r="139" spans="1:19" ht="25" customHeight="1" thickBot="1" x14ac:dyDescent="0.25">
      <c r="A139" s="131"/>
      <c r="B139" s="125" t="s">
        <v>91</v>
      </c>
      <c r="G139" s="90" t="s">
        <v>92</v>
      </c>
      <c r="H139" s="129"/>
    </row>
    <row r="140" spans="1:19" ht="25" customHeight="1" x14ac:dyDescent="0.2">
      <c r="A140" s="101"/>
      <c r="B140" s="132"/>
      <c r="C140" s="133">
        <v>1</v>
      </c>
      <c r="D140" s="133">
        <v>2</v>
      </c>
      <c r="E140" s="133">
        <v>3</v>
      </c>
      <c r="F140" s="133">
        <v>4</v>
      </c>
      <c r="G140" s="133">
        <v>5</v>
      </c>
      <c r="H140" s="133">
        <v>6</v>
      </c>
      <c r="I140" s="133">
        <v>7</v>
      </c>
      <c r="J140" s="133">
        <v>8</v>
      </c>
      <c r="K140" s="133">
        <v>9</v>
      </c>
      <c r="L140" s="133">
        <v>10</v>
      </c>
      <c r="M140" s="133">
        <v>11</v>
      </c>
      <c r="N140" s="133">
        <v>12</v>
      </c>
    </row>
    <row r="141" spans="1:19" ht="17.5" customHeight="1" x14ac:dyDescent="0.2">
      <c r="A141" s="101"/>
      <c r="B141" s="134" t="s">
        <v>93</v>
      </c>
      <c r="C141" s="135" t="str">
        <f>IF(ISNUMBER(#REF!),#REF!, " ")</f>
        <v xml:space="preserve"> </v>
      </c>
      <c r="D141" s="135" t="str">
        <f>IF(ISNUMBER(#REF!),#REF!, " ")</f>
        <v xml:space="preserve"> </v>
      </c>
      <c r="E141" s="135" t="str">
        <f>IF(ISNUMBER(#REF!),#REF!, " ")</f>
        <v xml:space="preserve"> </v>
      </c>
      <c r="F141" s="135" t="str">
        <f>IF(ISNUMBER(#REF!),#REF!, " ")</f>
        <v xml:space="preserve"> </v>
      </c>
      <c r="G141" s="135" t="str">
        <f>IF(ISNUMBER(#REF!),#REF!, " ")</f>
        <v xml:space="preserve"> </v>
      </c>
      <c r="H141" s="135" t="str">
        <f>IF(ISNUMBER(#REF!),#REF!, " ")</f>
        <v xml:space="preserve"> </v>
      </c>
      <c r="I141" s="135" t="str">
        <f>IF(ISNUMBER(#REF!),#REF!, " ")</f>
        <v xml:space="preserve"> </v>
      </c>
      <c r="J141" s="135" t="str">
        <f>IF(ISNUMBER(#REF!),#REF!, " ")</f>
        <v xml:space="preserve"> </v>
      </c>
      <c r="K141" s="135" t="str">
        <f>IF(ISNUMBER(#REF!),#REF!, " ")</f>
        <v xml:space="preserve"> </v>
      </c>
      <c r="L141" s="135" t="str">
        <f>IF(ISNUMBER(#REF!),#REF!, " ")</f>
        <v xml:space="preserve"> </v>
      </c>
      <c r="M141" s="135" t="str">
        <f>IF(ISNUMBER(#REF!),#REF!, " ")</f>
        <v xml:space="preserve"> </v>
      </c>
      <c r="N141" s="135" t="str">
        <f>IF(ISNUMBER(#REF!),#REF!, " ")</f>
        <v xml:space="preserve"> </v>
      </c>
    </row>
    <row r="142" spans="1:19" ht="17.5" customHeight="1" x14ac:dyDescent="0.2">
      <c r="B142" s="134" t="s">
        <v>94</v>
      </c>
      <c r="C142" s="135" t="str">
        <f>IF(ISNUMBER(#REF!),#REF!, " ")</f>
        <v xml:space="preserve"> </v>
      </c>
      <c r="D142" s="135" t="str">
        <f>IF(ISNUMBER(#REF!),#REF!, " ")</f>
        <v xml:space="preserve"> </v>
      </c>
      <c r="E142" s="135" t="str">
        <f>IF(ISNUMBER(#REF!),#REF!, " ")</f>
        <v xml:space="preserve"> </v>
      </c>
      <c r="F142" s="135" t="str">
        <f>IF(ISNUMBER(#REF!),#REF!, " ")</f>
        <v xml:space="preserve"> </v>
      </c>
      <c r="G142" s="135" t="str">
        <f>IF(ISNUMBER(#REF!),#REF!, " ")</f>
        <v xml:space="preserve"> </v>
      </c>
      <c r="H142" s="135" t="str">
        <f>IF(ISNUMBER(#REF!),#REF!, " ")</f>
        <v xml:space="preserve"> </v>
      </c>
      <c r="I142" s="135" t="str">
        <f>IF(ISNUMBER(#REF!),#REF!, " ")</f>
        <v xml:space="preserve"> </v>
      </c>
      <c r="J142" s="135" t="str">
        <f>IF(ISNUMBER(#REF!),#REF!, " ")</f>
        <v xml:space="preserve"> </v>
      </c>
      <c r="K142" s="135" t="str">
        <f>IF(ISNUMBER(#REF!),#REF!, " ")</f>
        <v xml:space="preserve"> </v>
      </c>
      <c r="L142" s="135" t="str">
        <f>IF(ISNUMBER(#REF!),#REF!, " ")</f>
        <v xml:space="preserve"> </v>
      </c>
      <c r="M142" s="135" t="str">
        <f>IF(ISNUMBER(#REF!),#REF!, " ")</f>
        <v xml:space="preserve"> </v>
      </c>
      <c r="N142" s="135" t="str">
        <f>IF(ISNUMBER(#REF!),#REF!, " ")</f>
        <v xml:space="preserve"> </v>
      </c>
    </row>
    <row r="143" spans="1:19" ht="17.5" customHeight="1" x14ac:dyDescent="0.2">
      <c r="B143" s="134" t="s">
        <v>95</v>
      </c>
      <c r="C143" s="135" t="str">
        <f>IF(ISNUMBER(#REF!),#REF!, " ")</f>
        <v xml:space="preserve"> </v>
      </c>
      <c r="D143" s="135" t="str">
        <f>IF(ISNUMBER(#REF!),#REF!, " ")</f>
        <v xml:space="preserve"> </v>
      </c>
      <c r="E143" s="135" t="str">
        <f>IF(ISNUMBER(#REF!),#REF!, " ")</f>
        <v xml:space="preserve"> </v>
      </c>
      <c r="F143" s="135" t="str">
        <f>IF(ISNUMBER(#REF!),#REF!, " ")</f>
        <v xml:space="preserve"> </v>
      </c>
      <c r="G143" s="135" t="str">
        <f>IF(ISNUMBER(#REF!),#REF!, " ")</f>
        <v xml:space="preserve"> </v>
      </c>
      <c r="H143" s="135" t="str">
        <f>IF(ISNUMBER(#REF!),#REF!, " ")</f>
        <v xml:space="preserve"> </v>
      </c>
      <c r="I143" s="135" t="str">
        <f>IF(ISNUMBER(#REF!),#REF!, " ")</f>
        <v xml:space="preserve"> </v>
      </c>
      <c r="J143" s="135" t="str">
        <f>IF(ISNUMBER(#REF!),#REF!, " ")</f>
        <v xml:space="preserve"> </v>
      </c>
      <c r="K143" s="135" t="str">
        <f>IF(ISNUMBER(#REF!),#REF!, " ")</f>
        <v xml:space="preserve"> </v>
      </c>
      <c r="L143" s="135" t="str">
        <f>IF(ISNUMBER(#REF!),#REF!, " ")</f>
        <v xml:space="preserve"> </v>
      </c>
      <c r="M143" s="135" t="str">
        <f>IF(ISNUMBER(#REF!),#REF!, " ")</f>
        <v xml:space="preserve"> </v>
      </c>
      <c r="N143" s="135" t="str">
        <f>IF(ISNUMBER(#REF!),#REF!, " ")</f>
        <v xml:space="preserve"> </v>
      </c>
    </row>
    <row r="144" spans="1:19" ht="17.5" customHeight="1" x14ac:dyDescent="0.2">
      <c r="B144" s="134" t="s">
        <v>96</v>
      </c>
      <c r="C144" s="135" t="str">
        <f>IF(ISNUMBER(#REF!),#REF!, " ")</f>
        <v xml:space="preserve"> </v>
      </c>
      <c r="D144" s="135" t="str">
        <f>IF(ISNUMBER(#REF!),#REF!, " ")</f>
        <v xml:space="preserve"> </v>
      </c>
      <c r="E144" s="135" t="str">
        <f>IF(ISNUMBER(#REF!),#REF!, " ")</f>
        <v xml:space="preserve"> </v>
      </c>
      <c r="F144" s="135" t="str">
        <f>IF(ISNUMBER(#REF!),#REF!, " ")</f>
        <v xml:space="preserve"> </v>
      </c>
      <c r="G144" s="135" t="str">
        <f>IF(ISNUMBER(#REF!),#REF!, " ")</f>
        <v xml:space="preserve"> </v>
      </c>
      <c r="H144" s="135" t="str">
        <f>IF(ISNUMBER(#REF!),#REF!, " ")</f>
        <v xml:space="preserve"> </v>
      </c>
      <c r="I144" s="135" t="str">
        <f>IF(ISNUMBER(#REF!),#REF!, " ")</f>
        <v xml:space="preserve"> </v>
      </c>
      <c r="J144" s="135" t="str">
        <f>IF(ISNUMBER(#REF!),#REF!, " ")</f>
        <v xml:space="preserve"> </v>
      </c>
      <c r="K144" s="135" t="str">
        <f>IF(ISNUMBER(#REF!),#REF!, " ")</f>
        <v xml:space="preserve"> </v>
      </c>
      <c r="L144" s="135" t="str">
        <f>IF(ISNUMBER(#REF!),#REF!, " ")</f>
        <v xml:space="preserve"> </v>
      </c>
      <c r="M144" s="135" t="str">
        <f>IF(ISNUMBER(#REF!),#REF!, " ")</f>
        <v xml:space="preserve"> </v>
      </c>
      <c r="N144" s="135" t="str">
        <f>IF(ISNUMBER(#REF!),#REF!, " ")</f>
        <v xml:space="preserve"> </v>
      </c>
    </row>
    <row r="145" spans="1:14" ht="17.5" customHeight="1" x14ac:dyDescent="0.2">
      <c r="B145" s="134" t="s">
        <v>97</v>
      </c>
      <c r="C145" s="135" t="str">
        <f>IF(ISNUMBER(#REF!),#REF!, " ")</f>
        <v xml:space="preserve"> </v>
      </c>
      <c r="D145" s="135" t="str">
        <f>IF(ISNUMBER(#REF!),#REF!, " ")</f>
        <v xml:space="preserve"> </v>
      </c>
      <c r="E145" s="135" t="str">
        <f>IF(ISNUMBER(#REF!),#REF!, " ")</f>
        <v xml:space="preserve"> </v>
      </c>
      <c r="F145" s="135" t="str">
        <f>IF(ISNUMBER(#REF!),#REF!, " ")</f>
        <v xml:space="preserve"> </v>
      </c>
      <c r="G145" s="135" t="str">
        <f>IF(ISNUMBER(#REF!),#REF!, " ")</f>
        <v xml:space="preserve"> </v>
      </c>
      <c r="H145" s="135" t="str">
        <f>IF(ISNUMBER(#REF!),#REF!, " ")</f>
        <v xml:space="preserve"> </v>
      </c>
      <c r="I145" s="135" t="str">
        <f>IF(ISNUMBER(#REF!),#REF!, " ")</f>
        <v xml:space="preserve"> </v>
      </c>
      <c r="J145" s="135" t="str">
        <f>IF(ISNUMBER(#REF!),#REF!, " ")</f>
        <v xml:space="preserve"> </v>
      </c>
      <c r="K145" s="135" t="str">
        <f>IF(ISNUMBER(#REF!),#REF!, " ")</f>
        <v xml:space="preserve"> </v>
      </c>
      <c r="L145" s="135" t="str">
        <f>IF(ISNUMBER(#REF!),#REF!, " ")</f>
        <v xml:space="preserve"> </v>
      </c>
      <c r="M145" s="135" t="str">
        <f>IF(ISNUMBER(#REF!),#REF!, " ")</f>
        <v xml:space="preserve"> </v>
      </c>
      <c r="N145" s="135" t="str">
        <f>IF(ISNUMBER(#REF!),#REF!, " ")</f>
        <v xml:space="preserve"> </v>
      </c>
    </row>
    <row r="146" spans="1:14" ht="17.5" customHeight="1" x14ac:dyDescent="0.2">
      <c r="B146" s="134" t="s">
        <v>98</v>
      </c>
      <c r="C146" s="135" t="str">
        <f>IF(ISNUMBER(#REF!),#REF!, " ")</f>
        <v xml:space="preserve"> </v>
      </c>
      <c r="D146" s="135" t="str">
        <f>IF(ISNUMBER(#REF!),#REF!, " ")</f>
        <v xml:space="preserve"> </v>
      </c>
      <c r="E146" s="135" t="str">
        <f>IF(ISNUMBER(#REF!),#REF!, " ")</f>
        <v xml:space="preserve"> </v>
      </c>
      <c r="F146" s="135" t="str">
        <f>IF(ISNUMBER(#REF!),#REF!, " ")</f>
        <v xml:space="preserve"> </v>
      </c>
      <c r="G146" s="135" t="str">
        <f>IF(ISNUMBER(#REF!),#REF!, " ")</f>
        <v xml:space="preserve"> </v>
      </c>
      <c r="H146" s="135" t="str">
        <f>IF(ISNUMBER(#REF!),#REF!, " ")</f>
        <v xml:space="preserve"> </v>
      </c>
      <c r="I146" s="135" t="str">
        <f>IF(ISNUMBER(#REF!),#REF!, " ")</f>
        <v xml:space="preserve"> </v>
      </c>
      <c r="J146" s="135" t="str">
        <f>IF(ISNUMBER(#REF!),#REF!, " ")</f>
        <v xml:space="preserve"> </v>
      </c>
      <c r="K146" s="135" t="str">
        <f>IF(ISNUMBER(#REF!),#REF!, " ")</f>
        <v xml:space="preserve"> </v>
      </c>
      <c r="L146" s="135" t="str">
        <f>IF(ISNUMBER(#REF!),#REF!, " ")</f>
        <v xml:space="preserve"> </v>
      </c>
      <c r="M146" s="135" t="str">
        <f>IF(ISNUMBER(#REF!),#REF!, " ")</f>
        <v xml:space="preserve"> </v>
      </c>
      <c r="N146" s="135" t="str">
        <f>IF(ISNUMBER(#REF!),#REF!, " ")</f>
        <v xml:space="preserve"> </v>
      </c>
    </row>
    <row r="147" spans="1:14" ht="17.5" customHeight="1" x14ac:dyDescent="0.2">
      <c r="B147" s="134" t="s">
        <v>99</v>
      </c>
      <c r="C147" s="135" t="str">
        <f>IF(ISNUMBER(#REF!),#REF!, " ")</f>
        <v xml:space="preserve"> </v>
      </c>
      <c r="D147" s="135" t="str">
        <f>IF(ISNUMBER(#REF!),#REF!, " ")</f>
        <v xml:space="preserve"> </v>
      </c>
      <c r="E147" s="135" t="str">
        <f>IF(ISNUMBER(#REF!),#REF!, " ")</f>
        <v xml:space="preserve"> </v>
      </c>
      <c r="F147" s="135" t="str">
        <f>IF(ISNUMBER(#REF!),#REF!, " ")</f>
        <v xml:space="preserve"> </v>
      </c>
      <c r="G147" s="135" t="str">
        <f>IF(ISNUMBER(#REF!),#REF!, " ")</f>
        <v xml:space="preserve"> </v>
      </c>
      <c r="H147" s="135" t="str">
        <f>IF(ISNUMBER(#REF!),#REF!, " ")</f>
        <v xml:space="preserve"> </v>
      </c>
      <c r="I147" s="135" t="str">
        <f>IF(ISNUMBER(#REF!),#REF!, " ")</f>
        <v xml:space="preserve"> </v>
      </c>
      <c r="J147" s="135" t="str">
        <f>IF(ISNUMBER(#REF!),#REF!, " ")</f>
        <v xml:space="preserve"> </v>
      </c>
      <c r="K147" s="135" t="str">
        <f>IF(ISNUMBER(#REF!),#REF!, " ")</f>
        <v xml:space="preserve"> </v>
      </c>
      <c r="L147" s="135" t="str">
        <f>IF(ISNUMBER(#REF!),#REF!, " ")</f>
        <v xml:space="preserve"> </v>
      </c>
      <c r="M147" s="135" t="str">
        <f>IF(ISNUMBER(#REF!),#REF!, " ")</f>
        <v xml:space="preserve"> </v>
      </c>
      <c r="N147" s="135" t="str">
        <f>IF(ISNUMBER(#REF!),#REF!, " ")</f>
        <v xml:space="preserve"> </v>
      </c>
    </row>
    <row r="148" spans="1:14" ht="17.5" customHeight="1" thickBot="1" x14ac:dyDescent="0.25">
      <c r="B148" s="134" t="s">
        <v>100</v>
      </c>
      <c r="C148" s="135" t="str">
        <f>IF(ISNUMBER(#REF!),#REF!, " ")</f>
        <v xml:space="preserve"> </v>
      </c>
      <c r="D148" s="135" t="str">
        <f>IF(ISNUMBER(#REF!),#REF!, " ")</f>
        <v xml:space="preserve"> </v>
      </c>
      <c r="E148" s="135" t="str">
        <f>IF(ISNUMBER(#REF!),#REF!, " ")</f>
        <v xml:space="preserve"> </v>
      </c>
      <c r="F148" s="135" t="str">
        <f>IF(ISNUMBER(#REF!),#REF!, " ")</f>
        <v xml:space="preserve"> </v>
      </c>
      <c r="G148" s="135" t="str">
        <f>IF(ISNUMBER(#REF!),#REF!, " ")</f>
        <v xml:space="preserve"> </v>
      </c>
      <c r="H148" s="135" t="str">
        <f>IF(ISNUMBER(#REF!),#REF!, " ")</f>
        <v xml:space="preserve"> </v>
      </c>
      <c r="I148" s="135" t="str">
        <f>IF(ISNUMBER(#REF!),#REF!, " ")</f>
        <v xml:space="preserve"> </v>
      </c>
      <c r="J148" s="135" t="str">
        <f>IF(ISNUMBER(#REF!),#REF!, " ")</f>
        <v xml:space="preserve"> </v>
      </c>
      <c r="K148" s="135" t="str">
        <f>IF(ISNUMBER(#REF!),#REF!, " ")</f>
        <v xml:space="preserve"> </v>
      </c>
      <c r="L148" s="135" t="str">
        <f>IF(ISNUMBER(#REF!),#REF!, " ")</f>
        <v xml:space="preserve"> </v>
      </c>
      <c r="M148" s="135" t="str">
        <f>IF(ISNUMBER(#REF!),#REF!, " ")</f>
        <v xml:space="preserve"> </v>
      </c>
      <c r="N148" s="135" t="str">
        <f>IF(ISNUMBER(#REF!),#REF!, " ")</f>
        <v xml:space="preserve"> </v>
      </c>
    </row>
    <row r="149" spans="1:14" ht="25" customHeight="1" thickBot="1" x14ac:dyDescent="0.25">
      <c r="A149" s="103"/>
      <c r="B149" s="117" t="s">
        <v>85</v>
      </c>
      <c r="C149"/>
      <c r="D149" s="115" t="s">
        <v>101</v>
      </c>
      <c r="E149"/>
      <c r="F149"/>
      <c r="G149" s="92" t="s">
        <v>90</v>
      </c>
      <c r="H149" s="129"/>
      <c r="I149"/>
      <c r="J149"/>
    </row>
    <row r="150" spans="1:14" ht="25" customHeight="1" x14ac:dyDescent="0.2">
      <c r="A150"/>
      <c r="B150"/>
      <c r="C150"/>
      <c r="D150" s="136" t="s">
        <v>102</v>
      </c>
      <c r="E150" s="268" t="str">
        <f>IF($H$149&gt;0,CONCATENATE($H$149," cycles"),"___cycles")</f>
        <v>___cycles</v>
      </c>
      <c r="F150"/>
      <c r="G150"/>
      <c r="H150"/>
      <c r="I150"/>
      <c r="J150" s="158" t="s">
        <v>240</v>
      </c>
    </row>
    <row r="151" spans="1:14" ht="25" customHeight="1" x14ac:dyDescent="0.2">
      <c r="A151"/>
      <c r="B151"/>
      <c r="C151"/>
      <c r="D151" s="136" t="s">
        <v>103</v>
      </c>
      <c r="E151" s="269"/>
      <c r="F151"/>
      <c r="G151"/>
      <c r="H151"/>
      <c r="I151"/>
      <c r="J151"/>
    </row>
    <row r="152" spans="1:14" ht="25" customHeight="1" x14ac:dyDescent="0.2">
      <c r="A152"/>
      <c r="B152"/>
      <c r="C152"/>
      <c r="D152" s="136" t="s">
        <v>104</v>
      </c>
      <c r="E152" s="270"/>
      <c r="F152"/>
      <c r="G152"/>
      <c r="H152"/>
      <c r="I152"/>
      <c r="J152"/>
    </row>
    <row r="153" spans="1:14" ht="25" customHeight="1" thickBot="1" x14ac:dyDescent="0.25">
      <c r="A153"/>
      <c r="B153"/>
      <c r="C153"/>
      <c r="D153" s="115" t="s">
        <v>105</v>
      </c>
      <c r="E153"/>
      <c r="F153"/>
      <c r="G153"/>
      <c r="H153"/>
      <c r="I153"/>
      <c r="J153"/>
    </row>
    <row r="154" spans="1:14" ht="25" customHeight="1" thickBot="1" x14ac:dyDescent="0.25">
      <c r="A154" s="103"/>
      <c r="B154" s="155" t="s">
        <v>241</v>
      </c>
      <c r="C154" s="154"/>
      <c r="D154" s="154"/>
      <c r="E154" s="154"/>
      <c r="F154" s="154"/>
      <c r="G154" s="154"/>
      <c r="H154" s="154"/>
      <c r="I154" s="154"/>
      <c r="J154"/>
      <c r="K154" s="130"/>
    </row>
    <row r="155" spans="1:14" ht="26.25" customHeight="1" thickBot="1" x14ac:dyDescent="0.25">
      <c r="A155" s="131"/>
      <c r="B155" s="403" t="s">
        <v>107</v>
      </c>
      <c r="C155" s="404"/>
      <c r="D155" s="404"/>
      <c r="E155" s="404"/>
      <c r="F155" s="404"/>
      <c r="G155" s="404"/>
      <c r="H155" s="404"/>
      <c r="I155" s="404"/>
      <c r="J155" s="404"/>
      <c r="K155" s="404"/>
      <c r="L155" s="404"/>
      <c r="M155" s="405"/>
    </row>
    <row r="156" spans="1:14" ht="26.25" customHeight="1" thickBot="1" x14ac:dyDescent="0.25">
      <c r="A156" s="119"/>
      <c r="B156" s="117" t="s">
        <v>108</v>
      </c>
      <c r="C156" s="104"/>
      <c r="E156" s="174" t="s">
        <v>109</v>
      </c>
      <c r="F156" s="174" t="s">
        <v>110</v>
      </c>
      <c r="H156" s="174" t="s">
        <v>109</v>
      </c>
      <c r="I156" s="174" t="s">
        <v>110</v>
      </c>
    </row>
    <row r="157" spans="1:14" ht="26.25" customHeight="1" x14ac:dyDescent="0.2">
      <c r="A157" s="125"/>
      <c r="B157" s="117"/>
      <c r="C157" s="104"/>
      <c r="E157" s="138"/>
      <c r="F157" s="121"/>
      <c r="H157" s="138"/>
      <c r="I157" s="121"/>
    </row>
    <row r="158" spans="1:14" ht="26.25" customHeight="1" thickBot="1" x14ac:dyDescent="0.25">
      <c r="A158" s="125"/>
      <c r="B158" s="117"/>
      <c r="C158" s="104"/>
      <c r="E158" s="97"/>
      <c r="F158" s="97"/>
      <c r="H158" s="97"/>
      <c r="I158" s="97"/>
    </row>
    <row r="159" spans="1:14" ht="26.25" customHeight="1" thickBot="1" x14ac:dyDescent="0.25">
      <c r="A159" s="119"/>
      <c r="B159" s="104" t="s">
        <v>111</v>
      </c>
      <c r="C159"/>
      <c r="D159"/>
      <c r="E159"/>
    </row>
    <row r="160" spans="1:14" ht="26.25" customHeight="1" x14ac:dyDescent="0.2">
      <c r="A160" s="125"/>
      <c r="C160" s="117" t="s">
        <v>112</v>
      </c>
      <c r="D160" s="117"/>
      <c r="E160" s="117"/>
      <c r="F160" s="117" t="s">
        <v>186</v>
      </c>
      <c r="G160" s="104"/>
    </row>
    <row r="161" spans="1:12" ht="25.5" customHeight="1" x14ac:dyDescent="0.2">
      <c r="A161" s="125"/>
      <c r="C161" s="265" t="s">
        <v>113</v>
      </c>
      <c r="D161" s="265"/>
      <c r="E161" s="265"/>
      <c r="F161" s="265"/>
      <c r="G161" s="265"/>
      <c r="H161" s="265"/>
      <c r="I161" s="265"/>
      <c r="J161" s="265"/>
      <c r="K161" s="354" t="s">
        <v>114</v>
      </c>
      <c r="L161" s="354"/>
    </row>
    <row r="162" spans="1:12" ht="26.25" customHeight="1" x14ac:dyDescent="0.2">
      <c r="A162" s="125"/>
      <c r="C162" s="265" t="s">
        <v>188</v>
      </c>
      <c r="D162" s="265"/>
      <c r="E162" s="265"/>
      <c r="F162" s="265"/>
      <c r="G162" s="265"/>
      <c r="H162" s="265"/>
      <c r="I162" s="265"/>
      <c r="J162" s="265"/>
      <c r="K162" s="354" t="s">
        <v>187</v>
      </c>
      <c r="L162" s="354"/>
    </row>
    <row r="163" spans="1:12" ht="26.25" customHeight="1" x14ac:dyDescent="0.2">
      <c r="A163" s="125"/>
      <c r="C163" s="265" t="s">
        <v>189</v>
      </c>
      <c r="D163" s="265"/>
      <c r="E163" s="265"/>
      <c r="F163" s="265"/>
      <c r="G163" s="265"/>
      <c r="H163" s="265"/>
      <c r="I163" s="265"/>
      <c r="J163" s="265"/>
      <c r="K163" s="354" t="s">
        <v>190</v>
      </c>
      <c r="L163" s="354"/>
    </row>
    <row r="164" spans="1:12" ht="26.25" customHeight="1" x14ac:dyDescent="0.2">
      <c r="A164" s="125"/>
      <c r="C164" s="265" t="s">
        <v>191</v>
      </c>
      <c r="D164" s="265"/>
      <c r="E164" s="265"/>
      <c r="F164" s="265"/>
      <c r="G164" s="265"/>
      <c r="H164" s="265"/>
      <c r="I164" s="265"/>
      <c r="J164" s="265"/>
      <c r="K164" s="354" t="s">
        <v>192</v>
      </c>
      <c r="L164" s="354"/>
    </row>
    <row r="165" spans="1:12" ht="26.25" customHeight="1" x14ac:dyDescent="0.2">
      <c r="A165" s="125"/>
      <c r="C165" s="265" t="s">
        <v>193</v>
      </c>
      <c r="D165" s="265"/>
      <c r="E165" s="265"/>
      <c r="F165" s="265"/>
      <c r="G165" s="265"/>
      <c r="H165" s="265"/>
      <c r="I165" s="265"/>
      <c r="J165" s="265"/>
      <c r="K165" s="354" t="s">
        <v>194</v>
      </c>
      <c r="L165" s="354"/>
    </row>
    <row r="166" spans="1:12" ht="31.5" customHeight="1" x14ac:dyDescent="0.2">
      <c r="A166" s="125"/>
      <c r="C166" s="265" t="s">
        <v>196</v>
      </c>
      <c r="D166" s="265"/>
      <c r="E166" s="265"/>
      <c r="F166" s="265"/>
      <c r="G166" s="265"/>
      <c r="H166" s="265"/>
      <c r="I166" s="265"/>
      <c r="J166" s="265"/>
      <c r="K166" s="354" t="s">
        <v>195</v>
      </c>
      <c r="L166" s="354"/>
    </row>
    <row r="169" spans="1:12" ht="26.25" customHeight="1" x14ac:dyDescent="0.2">
      <c r="C169" s="372" t="s">
        <v>115</v>
      </c>
      <c r="D169" s="372"/>
      <c r="E169" s="372"/>
      <c r="F169" s="373" t="s">
        <v>198</v>
      </c>
      <c r="G169" s="374"/>
      <c r="H169" s="374"/>
      <c r="I169" s="375"/>
    </row>
    <row r="170" spans="1:12" ht="26.25" customHeight="1" x14ac:dyDescent="0.2">
      <c r="C170" s="376" t="s">
        <v>116</v>
      </c>
      <c r="D170" s="376"/>
      <c r="E170" s="376"/>
      <c r="F170" s="373" t="s">
        <v>117</v>
      </c>
      <c r="G170" s="374"/>
      <c r="H170" s="374"/>
      <c r="I170" s="375"/>
    </row>
    <row r="171" spans="1:12" ht="26.25" customHeight="1" x14ac:dyDescent="0.2">
      <c r="C171" s="376" t="s">
        <v>118</v>
      </c>
      <c r="D171" s="376"/>
      <c r="E171" s="376"/>
      <c r="F171" s="373" t="s">
        <v>119</v>
      </c>
      <c r="G171" s="374"/>
      <c r="H171" s="374"/>
      <c r="I171" s="375"/>
    </row>
    <row r="172" spans="1:12" ht="30.75" customHeight="1" x14ac:dyDescent="0.2">
      <c r="C172" s="373" t="s">
        <v>120</v>
      </c>
      <c r="D172" s="374"/>
      <c r="E172" s="375"/>
      <c r="F172" s="373" t="s">
        <v>197</v>
      </c>
      <c r="G172" s="374"/>
      <c r="H172" s="374"/>
      <c r="I172" s="375"/>
    </row>
    <row r="173" spans="1:12" ht="26.25" customHeight="1" x14ac:dyDescent="0.2">
      <c r="C173" s="373" t="s">
        <v>121</v>
      </c>
      <c r="D173" s="374"/>
      <c r="E173" s="375"/>
      <c r="F173" s="373" t="s">
        <v>122</v>
      </c>
      <c r="G173" s="374"/>
      <c r="H173" s="374"/>
      <c r="I173" s="375"/>
    </row>
    <row r="174" spans="1:12" ht="26.25" customHeight="1" x14ac:dyDescent="0.2">
      <c r="C174" s="373" t="s">
        <v>123</v>
      </c>
      <c r="D174" s="374"/>
      <c r="E174" s="375"/>
      <c r="F174" s="387" t="s">
        <v>242</v>
      </c>
      <c r="G174" s="374"/>
      <c r="H174" s="374"/>
      <c r="I174" s="375"/>
    </row>
    <row r="175" spans="1:12" ht="26.25" customHeight="1" x14ac:dyDescent="0.2">
      <c r="C175" s="373" t="s">
        <v>124</v>
      </c>
      <c r="D175" s="374"/>
      <c r="E175" s="375"/>
      <c r="F175" s="377">
        <v>20241128</v>
      </c>
      <c r="G175" s="378"/>
      <c r="H175" s="378"/>
      <c r="I175" s="379"/>
    </row>
    <row r="176" spans="1:12" ht="26.25" customHeight="1" x14ac:dyDescent="0.2">
      <c r="C176" s="373" t="s">
        <v>125</v>
      </c>
      <c r="D176" s="374"/>
      <c r="E176" s="375"/>
      <c r="F176" s="377">
        <v>20241121</v>
      </c>
      <c r="G176" s="378"/>
      <c r="H176" s="378"/>
      <c r="I176" s="379"/>
    </row>
  </sheetData>
  <mergeCells count="121">
    <mergeCell ref="G92:H92"/>
    <mergeCell ref="G93:H93"/>
    <mergeCell ref="G94:H94"/>
    <mergeCell ref="G95:H95"/>
    <mergeCell ref="G96:H96"/>
    <mergeCell ref="E121:E123"/>
    <mergeCell ref="C163:J163"/>
    <mergeCell ref="K163:L163"/>
    <mergeCell ref="E150:E152"/>
    <mergeCell ref="B155:M155"/>
    <mergeCell ref="B132:M132"/>
    <mergeCell ref="C126:D126"/>
    <mergeCell ref="C127:D127"/>
    <mergeCell ref="C128:D128"/>
    <mergeCell ref="B112:M112"/>
    <mergeCell ref="C134:D134"/>
    <mergeCell ref="C135:D135"/>
    <mergeCell ref="J63:K63"/>
    <mergeCell ref="J64:K64"/>
    <mergeCell ref="J65:K65"/>
    <mergeCell ref="J66:K66"/>
    <mergeCell ref="J67:K67"/>
    <mergeCell ref="J68:K68"/>
    <mergeCell ref="J69:K69"/>
    <mergeCell ref="J70:K70"/>
    <mergeCell ref="J71:K71"/>
    <mergeCell ref="A8:D8"/>
    <mergeCell ref="E8:G8"/>
    <mergeCell ref="A9:D9"/>
    <mergeCell ref="E9:G9"/>
    <mergeCell ref="G13:I13"/>
    <mergeCell ref="J37:K37"/>
    <mergeCell ref="L48:M48"/>
    <mergeCell ref="L49:M49"/>
    <mergeCell ref="L50:M50"/>
    <mergeCell ref="J47:K47"/>
    <mergeCell ref="J48:K48"/>
    <mergeCell ref="J49:K49"/>
    <mergeCell ref="J50:K50"/>
    <mergeCell ref="L42:M42"/>
    <mergeCell ref="L43:M43"/>
    <mergeCell ref="L44:M44"/>
    <mergeCell ref="L45:M45"/>
    <mergeCell ref="L46:M46"/>
    <mergeCell ref="L47:M47"/>
    <mergeCell ref="J44:K44"/>
    <mergeCell ref="J45:K45"/>
    <mergeCell ref="J46:K46"/>
    <mergeCell ref="B14:M14"/>
    <mergeCell ref="G17:H17"/>
    <mergeCell ref="I17:J17"/>
    <mergeCell ref="A13:D13"/>
    <mergeCell ref="A10:D10"/>
    <mergeCell ref="E10:G10"/>
    <mergeCell ref="A11:D11"/>
    <mergeCell ref="E11:G11"/>
    <mergeCell ref="A12:D12"/>
    <mergeCell ref="E12:G12"/>
    <mergeCell ref="C174:E174"/>
    <mergeCell ref="F174:I174"/>
    <mergeCell ref="C166:J166"/>
    <mergeCell ref="J38:K38"/>
    <mergeCell ref="J42:K42"/>
    <mergeCell ref="J43:K43"/>
    <mergeCell ref="K53:N53"/>
    <mergeCell ref="N39:O39"/>
    <mergeCell ref="N40:O40"/>
    <mergeCell ref="N38:O38"/>
    <mergeCell ref="L38:M38"/>
    <mergeCell ref="B54:M54"/>
    <mergeCell ref="L39:M39"/>
    <mergeCell ref="L40:M40"/>
    <mergeCell ref="J40:K40"/>
    <mergeCell ref="J39:K39"/>
    <mergeCell ref="C175:E175"/>
    <mergeCell ref="F175:I175"/>
    <mergeCell ref="C176:E176"/>
    <mergeCell ref="F176:I176"/>
    <mergeCell ref="C171:E171"/>
    <mergeCell ref="F171:I171"/>
    <mergeCell ref="C172:E172"/>
    <mergeCell ref="F172:I172"/>
    <mergeCell ref="C173:E173"/>
    <mergeCell ref="F173:I173"/>
    <mergeCell ref="K166:L166"/>
    <mergeCell ref="C169:E169"/>
    <mergeCell ref="F169:I169"/>
    <mergeCell ref="C170:E170"/>
    <mergeCell ref="F170:I170"/>
    <mergeCell ref="C161:J161"/>
    <mergeCell ref="K161:L161"/>
    <mergeCell ref="C162:J162"/>
    <mergeCell ref="K162:L162"/>
    <mergeCell ref="C165:J165"/>
    <mergeCell ref="K165:L165"/>
    <mergeCell ref="C164:J164"/>
    <mergeCell ref="K164:L164"/>
    <mergeCell ref="N37:O37"/>
    <mergeCell ref="L37:M37"/>
    <mergeCell ref="L5:M5"/>
    <mergeCell ref="A4:D4"/>
    <mergeCell ref="E4:G4"/>
    <mergeCell ref="A5:D5"/>
    <mergeCell ref="E5:G5"/>
    <mergeCell ref="C1:J1"/>
    <mergeCell ref="A2:D2"/>
    <mergeCell ref="E2:G2"/>
    <mergeCell ref="A3:D3"/>
    <mergeCell ref="E3:G3"/>
    <mergeCell ref="I5:J5"/>
    <mergeCell ref="I18:J18"/>
    <mergeCell ref="I19:J19"/>
    <mergeCell ref="I20:J20"/>
    <mergeCell ref="B33:M33"/>
    <mergeCell ref="G18:H18"/>
    <mergeCell ref="G19:H19"/>
    <mergeCell ref="G20:H20"/>
    <mergeCell ref="E6:G6"/>
    <mergeCell ref="E7:G7"/>
    <mergeCell ref="A6:D6"/>
    <mergeCell ref="A7:D7"/>
  </mergeCells>
  <conditionalFormatting sqref="D38:D39">
    <cfRule type="iconSet" priority="12">
      <iconSet>
        <cfvo type="percent" val="0"/>
        <cfvo type="percent" val="33"/>
        <cfvo type="percent" val="67"/>
      </iconSet>
    </cfRule>
  </conditionalFormatting>
  <conditionalFormatting sqref="D99:D101">
    <cfRule type="iconSet" priority="13">
      <iconSet>
        <cfvo type="percent" val="0"/>
        <cfvo type="percent" val="33"/>
        <cfvo type="percent" val="67"/>
      </iconSet>
    </cfRule>
  </conditionalFormatting>
  <conditionalFormatting sqref="D117:D118">
    <cfRule type="iconSet" priority="14">
      <iconSet>
        <cfvo type="percent" val="0"/>
        <cfvo type="percent" val="33"/>
        <cfvo type="percent" val="67"/>
      </iconSet>
    </cfRule>
  </conditionalFormatting>
  <pageMargins left="0.25" right="0" top="0.25" bottom="0.25" header="0" footer="0"/>
  <pageSetup paperSize="9" scale="60" fitToWidth="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0</xdr:col>
                    <xdr:colOff>38100</xdr:colOff>
                    <xdr:row>113</xdr:row>
                    <xdr:rowOff>50800</xdr:rowOff>
                  </from>
                  <to>
                    <xdr:col>1</xdr:col>
                    <xdr:colOff>76200</xdr:colOff>
                    <xdr:row>113</xdr:row>
                    <xdr:rowOff>279400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0</xdr:col>
                    <xdr:colOff>38100</xdr:colOff>
                    <xdr:row>112</xdr:row>
                    <xdr:rowOff>50800</xdr:rowOff>
                  </from>
                  <to>
                    <xdr:col>1</xdr:col>
                    <xdr:colOff>76200</xdr:colOff>
                    <xdr:row>112</xdr:row>
                    <xdr:rowOff>279400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0</xdr:col>
                    <xdr:colOff>38100</xdr:colOff>
                    <xdr:row>106</xdr:row>
                    <xdr:rowOff>50800</xdr:rowOff>
                  </from>
                  <to>
                    <xdr:col>1</xdr:col>
                    <xdr:colOff>76200</xdr:colOff>
                    <xdr:row>106</xdr:row>
                    <xdr:rowOff>279400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0</xdr:col>
                    <xdr:colOff>38100</xdr:colOff>
                    <xdr:row>104</xdr:row>
                    <xdr:rowOff>50800</xdr:rowOff>
                  </from>
                  <to>
                    <xdr:col>1</xdr:col>
                    <xdr:colOff>76200</xdr:colOff>
                    <xdr:row>104</xdr:row>
                    <xdr:rowOff>279400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0</xdr:col>
                    <xdr:colOff>38100</xdr:colOff>
                    <xdr:row>103</xdr:row>
                    <xdr:rowOff>50800</xdr:rowOff>
                  </from>
                  <to>
                    <xdr:col>1</xdr:col>
                    <xdr:colOff>76200</xdr:colOff>
                    <xdr:row>103</xdr:row>
                    <xdr:rowOff>279400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0</xdr:col>
                    <xdr:colOff>38100</xdr:colOff>
                    <xdr:row>102</xdr:row>
                    <xdr:rowOff>50800</xdr:rowOff>
                  </from>
                  <to>
                    <xdr:col>1</xdr:col>
                    <xdr:colOff>76200</xdr:colOff>
                    <xdr:row>102</xdr:row>
                    <xdr:rowOff>279400</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0</xdr:col>
                    <xdr:colOff>38100</xdr:colOff>
                    <xdr:row>98</xdr:row>
                    <xdr:rowOff>50800</xdr:rowOff>
                  </from>
                  <to>
                    <xdr:col>1</xdr:col>
                    <xdr:colOff>76200</xdr:colOff>
                    <xdr:row>98</xdr:row>
                    <xdr:rowOff>279400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0</xdr:col>
                    <xdr:colOff>38100</xdr:colOff>
                    <xdr:row>96</xdr:row>
                    <xdr:rowOff>50800</xdr:rowOff>
                  </from>
                  <to>
                    <xdr:col>1</xdr:col>
                    <xdr:colOff>76200</xdr:colOff>
                    <xdr:row>96</xdr:row>
                    <xdr:rowOff>279400</xdr:rowOff>
                  </to>
                </anchor>
              </controlPr>
            </control>
          </mc:Choice>
        </mc:AlternateContent>
        <mc:AlternateContent xmlns:mc="http://schemas.openxmlformats.org/markup-compatibility/2006">
          <mc:Choice Requires="x14">
            <control shapeId="1036" r:id="rId12" name="Check Box 12">
              <controlPr defaultSize="0" autoFill="0" autoLine="0" autoPict="0">
                <anchor moveWithCells="1">
                  <from>
                    <xdr:col>0</xdr:col>
                    <xdr:colOff>38100</xdr:colOff>
                    <xdr:row>107</xdr:row>
                    <xdr:rowOff>50800</xdr:rowOff>
                  </from>
                  <to>
                    <xdr:col>1</xdr:col>
                    <xdr:colOff>76200</xdr:colOff>
                    <xdr:row>107</xdr:row>
                    <xdr:rowOff>279400</xdr:rowOff>
                  </to>
                </anchor>
              </controlPr>
            </control>
          </mc:Choice>
        </mc:AlternateContent>
        <mc:AlternateContent xmlns:mc="http://schemas.openxmlformats.org/markup-compatibility/2006">
          <mc:Choice Requires="x14">
            <control shapeId="1037" r:id="rId13" name="Check Box 13">
              <controlPr defaultSize="0" autoFill="0" autoLine="0" autoPict="0">
                <anchor moveWithCells="1">
                  <from>
                    <xdr:col>0</xdr:col>
                    <xdr:colOff>38100</xdr:colOff>
                    <xdr:row>114</xdr:row>
                    <xdr:rowOff>0</xdr:rowOff>
                  </from>
                  <to>
                    <xdr:col>1</xdr:col>
                    <xdr:colOff>76200</xdr:colOff>
                    <xdr:row>114</xdr:row>
                    <xdr:rowOff>228600</xdr:rowOff>
                  </to>
                </anchor>
              </controlPr>
            </control>
          </mc:Choice>
        </mc:AlternateContent>
        <mc:AlternateContent xmlns:mc="http://schemas.openxmlformats.org/markup-compatibility/2006">
          <mc:Choice Requires="x14">
            <control shapeId="1038" r:id="rId14" name="Check Box 14">
              <controlPr defaultSize="0" autoFill="0" autoLine="0" autoPict="0">
                <anchor moveWithCells="1">
                  <from>
                    <xdr:col>0</xdr:col>
                    <xdr:colOff>38100</xdr:colOff>
                    <xdr:row>124</xdr:row>
                    <xdr:rowOff>50800</xdr:rowOff>
                  </from>
                  <to>
                    <xdr:col>1</xdr:col>
                    <xdr:colOff>76200</xdr:colOff>
                    <xdr:row>124</xdr:row>
                    <xdr:rowOff>279400</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0</xdr:col>
                    <xdr:colOff>38100</xdr:colOff>
                    <xdr:row>136</xdr:row>
                    <xdr:rowOff>38100</xdr:rowOff>
                  </from>
                  <to>
                    <xdr:col>1</xdr:col>
                    <xdr:colOff>88900</xdr:colOff>
                    <xdr:row>136</xdr:row>
                    <xdr:rowOff>266700</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0</xdr:col>
                    <xdr:colOff>38100</xdr:colOff>
                    <xdr:row>137</xdr:row>
                    <xdr:rowOff>50800</xdr:rowOff>
                  </from>
                  <to>
                    <xdr:col>1</xdr:col>
                    <xdr:colOff>76200</xdr:colOff>
                    <xdr:row>137</xdr:row>
                    <xdr:rowOff>279400</xdr:rowOff>
                  </to>
                </anchor>
              </controlPr>
            </control>
          </mc:Choice>
        </mc:AlternateContent>
        <mc:AlternateContent xmlns:mc="http://schemas.openxmlformats.org/markup-compatibility/2006">
          <mc:Choice Requires="x14">
            <control shapeId="1054" r:id="rId17" name="Check Box 30">
              <controlPr defaultSize="0" autoFill="0" autoLine="0" autoPict="0">
                <anchor moveWithCells="1">
                  <from>
                    <xdr:col>0</xdr:col>
                    <xdr:colOff>38100</xdr:colOff>
                    <xdr:row>148</xdr:row>
                    <xdr:rowOff>50800</xdr:rowOff>
                  </from>
                  <to>
                    <xdr:col>1</xdr:col>
                    <xdr:colOff>76200</xdr:colOff>
                    <xdr:row>148</xdr:row>
                    <xdr:rowOff>279400</xdr:rowOff>
                  </to>
                </anchor>
              </controlPr>
            </control>
          </mc:Choice>
        </mc:AlternateContent>
        <mc:AlternateContent xmlns:mc="http://schemas.openxmlformats.org/markup-compatibility/2006">
          <mc:Choice Requires="x14">
            <control shapeId="1055" r:id="rId18" name="Check Box 31">
              <controlPr defaultSize="0" autoFill="0" autoLine="0" autoPict="0">
                <anchor moveWithCells="1">
                  <from>
                    <xdr:col>0</xdr:col>
                    <xdr:colOff>38100</xdr:colOff>
                    <xdr:row>153</xdr:row>
                    <xdr:rowOff>50800</xdr:rowOff>
                  </from>
                  <to>
                    <xdr:col>1</xdr:col>
                    <xdr:colOff>76200</xdr:colOff>
                    <xdr:row>153</xdr:row>
                    <xdr:rowOff>279400</xdr:rowOff>
                  </to>
                </anchor>
              </controlPr>
            </control>
          </mc:Choice>
        </mc:AlternateContent>
        <mc:AlternateContent xmlns:mc="http://schemas.openxmlformats.org/markup-compatibility/2006">
          <mc:Choice Requires="x14">
            <control shapeId="1056" r:id="rId19" name="Check Box 32">
              <controlPr defaultSize="0" autoFill="0" autoLine="0" autoPict="0">
                <anchor moveWithCells="1">
                  <from>
                    <xdr:col>0</xdr:col>
                    <xdr:colOff>38100</xdr:colOff>
                    <xdr:row>153</xdr:row>
                    <xdr:rowOff>50800</xdr:rowOff>
                  </from>
                  <to>
                    <xdr:col>1</xdr:col>
                    <xdr:colOff>76200</xdr:colOff>
                    <xdr:row>153</xdr:row>
                    <xdr:rowOff>279400</xdr:rowOff>
                  </to>
                </anchor>
              </controlPr>
            </control>
          </mc:Choice>
        </mc:AlternateContent>
        <mc:AlternateContent xmlns:mc="http://schemas.openxmlformats.org/markup-compatibility/2006">
          <mc:Choice Requires="x14">
            <control shapeId="1058" r:id="rId20" name="Check Box 34">
              <controlPr defaultSize="0" autoFill="0" autoLine="0" autoPict="0">
                <anchor moveWithCells="1">
                  <from>
                    <xdr:col>0</xdr:col>
                    <xdr:colOff>38100</xdr:colOff>
                    <xdr:row>138</xdr:row>
                    <xdr:rowOff>50800</xdr:rowOff>
                  </from>
                  <to>
                    <xdr:col>1</xdr:col>
                    <xdr:colOff>76200</xdr:colOff>
                    <xdr:row>138</xdr:row>
                    <xdr:rowOff>304800</xdr:rowOff>
                  </to>
                </anchor>
              </controlPr>
            </control>
          </mc:Choice>
        </mc:AlternateContent>
        <mc:AlternateContent xmlns:mc="http://schemas.openxmlformats.org/markup-compatibility/2006">
          <mc:Choice Requires="x14">
            <control shapeId="1059" r:id="rId21" name="Check Box 35">
              <controlPr defaultSize="0" autoFill="0" autoLine="0" autoPict="0">
                <anchor moveWithCells="1">
                  <from>
                    <xdr:col>0</xdr:col>
                    <xdr:colOff>38100</xdr:colOff>
                    <xdr:row>105</xdr:row>
                    <xdr:rowOff>50800</xdr:rowOff>
                  </from>
                  <to>
                    <xdr:col>1</xdr:col>
                    <xdr:colOff>76200</xdr:colOff>
                    <xdr:row>105</xdr:row>
                    <xdr:rowOff>279400</xdr:rowOff>
                  </to>
                </anchor>
              </controlPr>
            </control>
          </mc:Choice>
        </mc:AlternateContent>
        <mc:AlternateContent xmlns:mc="http://schemas.openxmlformats.org/markup-compatibility/2006">
          <mc:Choice Requires="x14">
            <control shapeId="1060" r:id="rId22" name="Check Box 36">
              <controlPr defaultSize="0" autoFill="0" autoLine="0" autoPict="0">
                <anchor moveWithCells="1">
                  <from>
                    <xdr:col>0</xdr:col>
                    <xdr:colOff>38100</xdr:colOff>
                    <xdr:row>155</xdr:row>
                    <xdr:rowOff>0</xdr:rowOff>
                  </from>
                  <to>
                    <xdr:col>1</xdr:col>
                    <xdr:colOff>76200</xdr:colOff>
                    <xdr:row>156</xdr:row>
                    <xdr:rowOff>63500</xdr:rowOff>
                  </to>
                </anchor>
              </controlPr>
            </control>
          </mc:Choice>
        </mc:AlternateContent>
        <mc:AlternateContent xmlns:mc="http://schemas.openxmlformats.org/markup-compatibility/2006">
          <mc:Choice Requires="x14">
            <control shapeId="1074" r:id="rId23" name="Check Box 50">
              <controlPr defaultSize="0" autoFill="0" autoLine="0" autoPict="0">
                <anchor moveWithCells="1">
                  <from>
                    <xdr:col>0</xdr:col>
                    <xdr:colOff>38100</xdr:colOff>
                    <xdr:row>157</xdr:row>
                    <xdr:rowOff>304800</xdr:rowOff>
                  </from>
                  <to>
                    <xdr:col>1</xdr:col>
                    <xdr:colOff>76200</xdr:colOff>
                    <xdr:row>159</xdr:row>
                    <xdr:rowOff>38100</xdr:rowOff>
                  </to>
                </anchor>
              </controlPr>
            </control>
          </mc:Choice>
        </mc:AlternateContent>
        <mc:AlternateContent xmlns:mc="http://schemas.openxmlformats.org/markup-compatibility/2006">
          <mc:Choice Requires="x14">
            <control shapeId="1076" r:id="rId24" name="Check Box 52">
              <controlPr defaultSize="0" autoFill="0" autoLine="0" autoPict="0">
                <anchor moveWithCells="1">
                  <from>
                    <xdr:col>0</xdr:col>
                    <xdr:colOff>38100</xdr:colOff>
                    <xdr:row>110</xdr:row>
                    <xdr:rowOff>50800</xdr:rowOff>
                  </from>
                  <to>
                    <xdr:col>1</xdr:col>
                    <xdr:colOff>76200</xdr:colOff>
                    <xdr:row>110</xdr:row>
                    <xdr:rowOff>279400</xdr:rowOff>
                  </to>
                </anchor>
              </controlPr>
            </control>
          </mc:Choice>
        </mc:AlternateContent>
        <mc:AlternateContent xmlns:mc="http://schemas.openxmlformats.org/markup-compatibility/2006">
          <mc:Choice Requires="x14">
            <control shapeId="1077" r:id="rId25" name="Check Box 53">
              <controlPr defaultSize="0" autoFill="0" autoLine="0" autoPict="0">
                <anchor moveWithCells="1">
                  <from>
                    <xdr:col>0</xdr:col>
                    <xdr:colOff>38100</xdr:colOff>
                    <xdr:row>116</xdr:row>
                    <xdr:rowOff>50800</xdr:rowOff>
                  </from>
                  <to>
                    <xdr:col>1</xdr:col>
                    <xdr:colOff>76200</xdr:colOff>
                    <xdr:row>116</xdr:row>
                    <xdr:rowOff>279400</xdr:rowOff>
                  </to>
                </anchor>
              </controlPr>
            </control>
          </mc:Choice>
        </mc:AlternateContent>
        <mc:AlternateContent xmlns:mc="http://schemas.openxmlformats.org/markup-compatibility/2006">
          <mc:Choice Requires="x14">
            <control shapeId="1079" r:id="rId26" name="Check Box 55">
              <controlPr defaultSize="0" autoFill="0" autoLine="0" autoPict="0">
                <anchor moveWithCells="1">
                  <from>
                    <xdr:col>0</xdr:col>
                    <xdr:colOff>38100</xdr:colOff>
                    <xdr:row>119</xdr:row>
                    <xdr:rowOff>50800</xdr:rowOff>
                  </from>
                  <to>
                    <xdr:col>1</xdr:col>
                    <xdr:colOff>76200</xdr:colOff>
                    <xdr:row>119</xdr:row>
                    <xdr:rowOff>279400</xdr:rowOff>
                  </to>
                </anchor>
              </controlPr>
            </control>
          </mc:Choice>
        </mc:AlternateContent>
        <mc:AlternateContent xmlns:mc="http://schemas.openxmlformats.org/markup-compatibility/2006">
          <mc:Choice Requires="x14">
            <control shapeId="1080" r:id="rId27" name="Check Box 56">
              <controlPr defaultSize="0" autoFill="0" autoLine="0" autoPict="0">
                <anchor moveWithCells="1">
                  <from>
                    <xdr:col>0</xdr:col>
                    <xdr:colOff>38100</xdr:colOff>
                    <xdr:row>129</xdr:row>
                    <xdr:rowOff>50800</xdr:rowOff>
                  </from>
                  <to>
                    <xdr:col>1</xdr:col>
                    <xdr:colOff>76200</xdr:colOff>
                    <xdr:row>129</xdr:row>
                    <xdr:rowOff>279400</xdr:rowOff>
                  </to>
                </anchor>
              </controlPr>
            </control>
          </mc:Choice>
        </mc:AlternateContent>
        <mc:AlternateContent xmlns:mc="http://schemas.openxmlformats.org/markup-compatibility/2006">
          <mc:Choice Requires="x14">
            <control shapeId="1081" r:id="rId28" name="Check Box 57">
              <controlPr defaultSize="0" autoFill="0" autoLine="0" autoPict="0">
                <anchor moveWithCells="1">
                  <from>
                    <xdr:col>0</xdr:col>
                    <xdr:colOff>38100</xdr:colOff>
                    <xdr:row>90</xdr:row>
                    <xdr:rowOff>50800</xdr:rowOff>
                  </from>
                  <to>
                    <xdr:col>1</xdr:col>
                    <xdr:colOff>76200</xdr:colOff>
                    <xdr:row>90</xdr:row>
                    <xdr:rowOff>279400</xdr:rowOff>
                  </to>
                </anchor>
              </controlPr>
            </control>
          </mc:Choice>
        </mc:AlternateContent>
        <mc:AlternateContent xmlns:mc="http://schemas.openxmlformats.org/markup-compatibility/2006">
          <mc:Choice Requires="x14">
            <control shapeId="1082" r:id="rId29" name="Check Box 58">
              <controlPr defaultSize="0" autoFill="0" autoLine="0" autoPict="0">
                <anchor moveWithCells="1">
                  <from>
                    <xdr:col>0</xdr:col>
                    <xdr:colOff>38100</xdr:colOff>
                    <xdr:row>89</xdr:row>
                    <xdr:rowOff>50800</xdr:rowOff>
                  </from>
                  <to>
                    <xdr:col>1</xdr:col>
                    <xdr:colOff>76200</xdr:colOff>
                    <xdr:row>89</xdr:row>
                    <xdr:rowOff>279400</xdr:rowOff>
                  </to>
                </anchor>
              </controlPr>
            </control>
          </mc:Choice>
        </mc:AlternateContent>
        <mc:AlternateContent xmlns:mc="http://schemas.openxmlformats.org/markup-compatibility/2006">
          <mc:Choice Requires="x14">
            <control shapeId="1083" r:id="rId30" name="Check Box 59">
              <controlPr defaultSize="0" autoFill="0" autoLine="0" autoPict="0">
                <anchor moveWithCells="1">
                  <from>
                    <xdr:col>0</xdr:col>
                    <xdr:colOff>38100</xdr:colOff>
                    <xdr:row>88</xdr:row>
                    <xdr:rowOff>50800</xdr:rowOff>
                  </from>
                  <to>
                    <xdr:col>1</xdr:col>
                    <xdr:colOff>76200</xdr:colOff>
                    <xdr:row>88</xdr:row>
                    <xdr:rowOff>279400</xdr:rowOff>
                  </to>
                </anchor>
              </controlPr>
            </control>
          </mc:Choice>
        </mc:AlternateContent>
        <mc:AlternateContent xmlns:mc="http://schemas.openxmlformats.org/markup-compatibility/2006">
          <mc:Choice Requires="x14">
            <control shapeId="1084" r:id="rId31" name="Check Box 60">
              <controlPr defaultSize="0" autoFill="0" autoLine="0" autoPict="0">
                <anchor moveWithCells="1">
                  <from>
                    <xdr:col>0</xdr:col>
                    <xdr:colOff>38100</xdr:colOff>
                    <xdr:row>87</xdr:row>
                    <xdr:rowOff>50800</xdr:rowOff>
                  </from>
                  <to>
                    <xdr:col>1</xdr:col>
                    <xdr:colOff>76200</xdr:colOff>
                    <xdr:row>87</xdr:row>
                    <xdr:rowOff>279400</xdr:rowOff>
                  </to>
                </anchor>
              </controlPr>
            </control>
          </mc:Choice>
        </mc:AlternateContent>
        <mc:AlternateContent xmlns:mc="http://schemas.openxmlformats.org/markup-compatibility/2006">
          <mc:Choice Requires="x14">
            <control shapeId="1085" r:id="rId32" name="Check Box 61">
              <controlPr defaultSize="0" autoFill="0" autoLine="0" autoPict="0">
                <anchor moveWithCells="1">
                  <from>
                    <xdr:col>0</xdr:col>
                    <xdr:colOff>38100</xdr:colOff>
                    <xdr:row>82</xdr:row>
                    <xdr:rowOff>50800</xdr:rowOff>
                  </from>
                  <to>
                    <xdr:col>1</xdr:col>
                    <xdr:colOff>76200</xdr:colOff>
                    <xdr:row>82</xdr:row>
                    <xdr:rowOff>279400</xdr:rowOff>
                  </to>
                </anchor>
              </controlPr>
            </control>
          </mc:Choice>
        </mc:AlternateContent>
        <mc:AlternateContent xmlns:mc="http://schemas.openxmlformats.org/markup-compatibility/2006">
          <mc:Choice Requires="x14">
            <control shapeId="1086" r:id="rId33" name="Check Box 62">
              <controlPr defaultSize="0" autoFill="0" autoLine="0" autoPict="0">
                <anchor moveWithCells="1">
                  <from>
                    <xdr:col>0</xdr:col>
                    <xdr:colOff>38100</xdr:colOff>
                    <xdr:row>81</xdr:row>
                    <xdr:rowOff>50800</xdr:rowOff>
                  </from>
                  <to>
                    <xdr:col>1</xdr:col>
                    <xdr:colOff>76200</xdr:colOff>
                    <xdr:row>81</xdr:row>
                    <xdr:rowOff>279400</xdr:rowOff>
                  </to>
                </anchor>
              </controlPr>
            </control>
          </mc:Choice>
        </mc:AlternateContent>
        <mc:AlternateContent xmlns:mc="http://schemas.openxmlformats.org/markup-compatibility/2006">
          <mc:Choice Requires="x14">
            <control shapeId="1087" r:id="rId34" name="Check Box 63">
              <controlPr defaultSize="0" autoFill="0" autoLine="0" autoPict="0">
                <anchor moveWithCells="1">
                  <from>
                    <xdr:col>0</xdr:col>
                    <xdr:colOff>38100</xdr:colOff>
                    <xdr:row>80</xdr:row>
                    <xdr:rowOff>50800</xdr:rowOff>
                  </from>
                  <to>
                    <xdr:col>1</xdr:col>
                    <xdr:colOff>76200</xdr:colOff>
                    <xdr:row>80</xdr:row>
                    <xdr:rowOff>279400</xdr:rowOff>
                  </to>
                </anchor>
              </controlPr>
            </control>
          </mc:Choice>
        </mc:AlternateContent>
        <mc:AlternateContent xmlns:mc="http://schemas.openxmlformats.org/markup-compatibility/2006">
          <mc:Choice Requires="x14">
            <control shapeId="1088" r:id="rId35" name="Check Box 64">
              <controlPr defaultSize="0" autoFill="0" autoLine="0" autoPict="0">
                <anchor moveWithCells="1">
                  <from>
                    <xdr:col>0</xdr:col>
                    <xdr:colOff>38100</xdr:colOff>
                    <xdr:row>79</xdr:row>
                    <xdr:rowOff>50800</xdr:rowOff>
                  </from>
                  <to>
                    <xdr:col>1</xdr:col>
                    <xdr:colOff>76200</xdr:colOff>
                    <xdr:row>79</xdr:row>
                    <xdr:rowOff>279400</xdr:rowOff>
                  </to>
                </anchor>
              </controlPr>
            </control>
          </mc:Choice>
        </mc:AlternateContent>
        <mc:AlternateContent xmlns:mc="http://schemas.openxmlformats.org/markup-compatibility/2006">
          <mc:Choice Requires="x14">
            <control shapeId="1089" r:id="rId36" name="Check Box 65">
              <controlPr defaultSize="0" autoFill="0" autoLine="0" autoPict="0">
                <anchor moveWithCells="1">
                  <from>
                    <xdr:col>0</xdr:col>
                    <xdr:colOff>38100</xdr:colOff>
                    <xdr:row>78</xdr:row>
                    <xdr:rowOff>50800</xdr:rowOff>
                  </from>
                  <to>
                    <xdr:col>1</xdr:col>
                    <xdr:colOff>76200</xdr:colOff>
                    <xdr:row>78</xdr:row>
                    <xdr:rowOff>279400</xdr:rowOff>
                  </to>
                </anchor>
              </controlPr>
            </control>
          </mc:Choice>
        </mc:AlternateContent>
        <mc:AlternateContent xmlns:mc="http://schemas.openxmlformats.org/markup-compatibility/2006">
          <mc:Choice Requires="x14">
            <control shapeId="1090" r:id="rId37" name="Check Box 66">
              <controlPr defaultSize="0" autoFill="0" autoLine="0" autoPict="0">
                <anchor moveWithCells="1">
                  <from>
                    <xdr:col>0</xdr:col>
                    <xdr:colOff>38100</xdr:colOff>
                    <xdr:row>77</xdr:row>
                    <xdr:rowOff>50800</xdr:rowOff>
                  </from>
                  <to>
                    <xdr:col>1</xdr:col>
                    <xdr:colOff>76200</xdr:colOff>
                    <xdr:row>77</xdr:row>
                    <xdr:rowOff>279400</xdr:rowOff>
                  </to>
                </anchor>
              </controlPr>
            </control>
          </mc:Choice>
        </mc:AlternateContent>
        <mc:AlternateContent xmlns:mc="http://schemas.openxmlformats.org/markup-compatibility/2006">
          <mc:Choice Requires="x14">
            <control shapeId="1091" r:id="rId38" name="Check Box 67">
              <controlPr defaultSize="0" autoFill="0" autoLine="0" autoPict="0">
                <anchor moveWithCells="1">
                  <from>
                    <xdr:col>0</xdr:col>
                    <xdr:colOff>38100</xdr:colOff>
                    <xdr:row>76</xdr:row>
                    <xdr:rowOff>50800</xdr:rowOff>
                  </from>
                  <to>
                    <xdr:col>1</xdr:col>
                    <xdr:colOff>76200</xdr:colOff>
                    <xdr:row>76</xdr:row>
                    <xdr:rowOff>279400</xdr:rowOff>
                  </to>
                </anchor>
              </controlPr>
            </control>
          </mc:Choice>
        </mc:AlternateContent>
        <mc:AlternateContent xmlns:mc="http://schemas.openxmlformats.org/markup-compatibility/2006">
          <mc:Choice Requires="x14">
            <control shapeId="1092" r:id="rId39" name="Check Box 68">
              <controlPr defaultSize="0" autoFill="0" autoLine="0" autoPict="0">
                <anchor moveWithCells="1">
                  <from>
                    <xdr:col>0</xdr:col>
                    <xdr:colOff>38100</xdr:colOff>
                    <xdr:row>75</xdr:row>
                    <xdr:rowOff>50800</xdr:rowOff>
                  </from>
                  <to>
                    <xdr:col>1</xdr:col>
                    <xdr:colOff>76200</xdr:colOff>
                    <xdr:row>75</xdr:row>
                    <xdr:rowOff>279400</xdr:rowOff>
                  </to>
                </anchor>
              </controlPr>
            </control>
          </mc:Choice>
        </mc:AlternateContent>
        <mc:AlternateContent xmlns:mc="http://schemas.openxmlformats.org/markup-compatibility/2006">
          <mc:Choice Requires="x14">
            <control shapeId="1093" r:id="rId40" name="Check Box 69">
              <controlPr defaultSize="0" autoFill="0" autoLine="0" autoPict="0">
                <anchor moveWithCells="1">
                  <from>
                    <xdr:col>0</xdr:col>
                    <xdr:colOff>38100</xdr:colOff>
                    <xdr:row>74</xdr:row>
                    <xdr:rowOff>50800</xdr:rowOff>
                  </from>
                  <to>
                    <xdr:col>1</xdr:col>
                    <xdr:colOff>76200</xdr:colOff>
                    <xdr:row>74</xdr:row>
                    <xdr:rowOff>279400</xdr:rowOff>
                  </to>
                </anchor>
              </controlPr>
            </control>
          </mc:Choice>
        </mc:AlternateContent>
        <mc:AlternateContent xmlns:mc="http://schemas.openxmlformats.org/markup-compatibility/2006">
          <mc:Choice Requires="x14">
            <control shapeId="1094" r:id="rId41" name="Check Box 70">
              <controlPr defaultSize="0" autoFill="0" autoLine="0" autoPict="0">
                <anchor moveWithCells="1">
                  <from>
                    <xdr:col>0</xdr:col>
                    <xdr:colOff>38100</xdr:colOff>
                    <xdr:row>73</xdr:row>
                    <xdr:rowOff>50800</xdr:rowOff>
                  </from>
                  <to>
                    <xdr:col>1</xdr:col>
                    <xdr:colOff>76200</xdr:colOff>
                    <xdr:row>73</xdr:row>
                    <xdr:rowOff>279400</xdr:rowOff>
                  </to>
                </anchor>
              </controlPr>
            </control>
          </mc:Choice>
        </mc:AlternateContent>
        <mc:AlternateContent xmlns:mc="http://schemas.openxmlformats.org/markup-compatibility/2006">
          <mc:Choice Requires="x14">
            <control shapeId="1095" r:id="rId42" name="Check Box 71">
              <controlPr defaultSize="0" autoFill="0" autoLine="0" autoPict="0">
                <anchor moveWithCells="1">
                  <from>
                    <xdr:col>0</xdr:col>
                    <xdr:colOff>38100</xdr:colOff>
                    <xdr:row>72</xdr:row>
                    <xdr:rowOff>50800</xdr:rowOff>
                  </from>
                  <to>
                    <xdr:col>1</xdr:col>
                    <xdr:colOff>76200</xdr:colOff>
                    <xdr:row>72</xdr:row>
                    <xdr:rowOff>279400</xdr:rowOff>
                  </to>
                </anchor>
              </controlPr>
            </control>
          </mc:Choice>
        </mc:AlternateContent>
        <mc:AlternateContent xmlns:mc="http://schemas.openxmlformats.org/markup-compatibility/2006">
          <mc:Choice Requires="x14">
            <control shapeId="1096" r:id="rId43" name="Check Box 72">
              <controlPr defaultSize="0" autoFill="0" autoLine="0" autoPict="0">
                <anchor moveWithCells="1">
                  <from>
                    <xdr:col>0</xdr:col>
                    <xdr:colOff>38100</xdr:colOff>
                    <xdr:row>71</xdr:row>
                    <xdr:rowOff>50800</xdr:rowOff>
                  </from>
                  <to>
                    <xdr:col>1</xdr:col>
                    <xdr:colOff>76200</xdr:colOff>
                    <xdr:row>71</xdr:row>
                    <xdr:rowOff>279400</xdr:rowOff>
                  </to>
                </anchor>
              </controlPr>
            </control>
          </mc:Choice>
        </mc:AlternateContent>
        <mc:AlternateContent xmlns:mc="http://schemas.openxmlformats.org/markup-compatibility/2006">
          <mc:Choice Requires="x14">
            <control shapeId="1097" r:id="rId44" name="Check Box 73">
              <controlPr defaultSize="0" autoFill="0" autoLine="0" autoPict="0">
                <anchor moveWithCells="1">
                  <from>
                    <xdr:col>0</xdr:col>
                    <xdr:colOff>38100</xdr:colOff>
                    <xdr:row>61</xdr:row>
                    <xdr:rowOff>50800</xdr:rowOff>
                  </from>
                  <to>
                    <xdr:col>1</xdr:col>
                    <xdr:colOff>76200</xdr:colOff>
                    <xdr:row>61</xdr:row>
                    <xdr:rowOff>279400</xdr:rowOff>
                  </to>
                </anchor>
              </controlPr>
            </control>
          </mc:Choice>
        </mc:AlternateContent>
        <mc:AlternateContent xmlns:mc="http://schemas.openxmlformats.org/markup-compatibility/2006">
          <mc:Choice Requires="x14">
            <control shapeId="1098" r:id="rId45" name="Check Box 74">
              <controlPr defaultSize="0" autoFill="0" autoLine="0" autoPict="0">
                <anchor moveWithCells="1">
                  <from>
                    <xdr:col>0</xdr:col>
                    <xdr:colOff>38100</xdr:colOff>
                    <xdr:row>60</xdr:row>
                    <xdr:rowOff>50800</xdr:rowOff>
                  </from>
                  <to>
                    <xdr:col>1</xdr:col>
                    <xdr:colOff>76200</xdr:colOff>
                    <xdr:row>60</xdr:row>
                    <xdr:rowOff>279400</xdr:rowOff>
                  </to>
                </anchor>
              </controlPr>
            </control>
          </mc:Choice>
        </mc:AlternateContent>
        <mc:AlternateContent xmlns:mc="http://schemas.openxmlformats.org/markup-compatibility/2006">
          <mc:Choice Requires="x14">
            <control shapeId="1099" r:id="rId46" name="Check Box 75">
              <controlPr defaultSize="0" autoFill="0" autoLine="0" autoPict="0">
                <anchor moveWithCells="1">
                  <from>
                    <xdr:col>0</xdr:col>
                    <xdr:colOff>38100</xdr:colOff>
                    <xdr:row>54</xdr:row>
                    <xdr:rowOff>50800</xdr:rowOff>
                  </from>
                  <to>
                    <xdr:col>1</xdr:col>
                    <xdr:colOff>76200</xdr:colOff>
                    <xdr:row>54</xdr:row>
                    <xdr:rowOff>279400</xdr:rowOff>
                  </to>
                </anchor>
              </controlPr>
            </control>
          </mc:Choice>
        </mc:AlternateContent>
        <mc:AlternateContent xmlns:mc="http://schemas.openxmlformats.org/markup-compatibility/2006">
          <mc:Choice Requires="x14">
            <control shapeId="1100" r:id="rId47" name="Check Box 76">
              <controlPr defaultSize="0" autoFill="0" autoLine="0" autoPict="0">
                <anchor moveWithCells="1">
                  <from>
                    <xdr:col>0</xdr:col>
                    <xdr:colOff>38100</xdr:colOff>
                    <xdr:row>52</xdr:row>
                    <xdr:rowOff>50800</xdr:rowOff>
                  </from>
                  <to>
                    <xdr:col>1</xdr:col>
                    <xdr:colOff>76200</xdr:colOff>
                    <xdr:row>52</xdr:row>
                    <xdr:rowOff>279400</xdr:rowOff>
                  </to>
                </anchor>
              </controlPr>
            </control>
          </mc:Choice>
        </mc:AlternateContent>
        <mc:AlternateContent xmlns:mc="http://schemas.openxmlformats.org/markup-compatibility/2006">
          <mc:Choice Requires="x14">
            <control shapeId="1101" r:id="rId48" name="Check Box 77">
              <controlPr defaultSize="0" autoFill="0" autoLine="0" autoPict="0">
                <anchor moveWithCells="1">
                  <from>
                    <xdr:col>0</xdr:col>
                    <xdr:colOff>38100</xdr:colOff>
                    <xdr:row>51</xdr:row>
                    <xdr:rowOff>50800</xdr:rowOff>
                  </from>
                  <to>
                    <xdr:col>1</xdr:col>
                    <xdr:colOff>76200</xdr:colOff>
                    <xdr:row>51</xdr:row>
                    <xdr:rowOff>279400</xdr:rowOff>
                  </to>
                </anchor>
              </controlPr>
            </control>
          </mc:Choice>
        </mc:AlternateContent>
        <mc:AlternateContent xmlns:mc="http://schemas.openxmlformats.org/markup-compatibility/2006">
          <mc:Choice Requires="x14">
            <control shapeId="1102" r:id="rId49" name="Check Box 78">
              <controlPr defaultSize="0" autoFill="0" autoLine="0" autoPict="0">
                <anchor moveWithCells="1">
                  <from>
                    <xdr:col>0</xdr:col>
                    <xdr:colOff>38100</xdr:colOff>
                    <xdr:row>50</xdr:row>
                    <xdr:rowOff>50800</xdr:rowOff>
                  </from>
                  <to>
                    <xdr:col>1</xdr:col>
                    <xdr:colOff>76200</xdr:colOff>
                    <xdr:row>50</xdr:row>
                    <xdr:rowOff>279400</xdr:rowOff>
                  </to>
                </anchor>
              </controlPr>
            </control>
          </mc:Choice>
        </mc:AlternateContent>
        <mc:AlternateContent xmlns:mc="http://schemas.openxmlformats.org/markup-compatibility/2006">
          <mc:Choice Requires="x14">
            <control shapeId="1103" r:id="rId50" name="Check Box 79">
              <controlPr defaultSize="0" autoFill="0" autoLine="0" autoPict="0">
                <anchor moveWithCells="1">
                  <from>
                    <xdr:col>0</xdr:col>
                    <xdr:colOff>38100</xdr:colOff>
                    <xdr:row>40</xdr:row>
                    <xdr:rowOff>50800</xdr:rowOff>
                  </from>
                  <to>
                    <xdr:col>1</xdr:col>
                    <xdr:colOff>76200</xdr:colOff>
                    <xdr:row>40</xdr:row>
                    <xdr:rowOff>279400</xdr:rowOff>
                  </to>
                </anchor>
              </controlPr>
            </control>
          </mc:Choice>
        </mc:AlternateContent>
        <mc:AlternateContent xmlns:mc="http://schemas.openxmlformats.org/markup-compatibility/2006">
          <mc:Choice Requires="x14">
            <control shapeId="1104" r:id="rId51" name="Check Box 80">
              <controlPr defaultSize="0" autoFill="0" autoLine="0" autoPict="0">
                <anchor moveWithCells="1">
                  <from>
                    <xdr:col>0</xdr:col>
                    <xdr:colOff>38100</xdr:colOff>
                    <xdr:row>35</xdr:row>
                    <xdr:rowOff>50800</xdr:rowOff>
                  </from>
                  <to>
                    <xdr:col>1</xdr:col>
                    <xdr:colOff>76200</xdr:colOff>
                    <xdr:row>35</xdr:row>
                    <xdr:rowOff>279400</xdr:rowOff>
                  </to>
                </anchor>
              </controlPr>
            </control>
          </mc:Choice>
        </mc:AlternateContent>
        <mc:AlternateContent xmlns:mc="http://schemas.openxmlformats.org/markup-compatibility/2006">
          <mc:Choice Requires="x14">
            <control shapeId="1105" r:id="rId52" name="Check Box 81">
              <controlPr defaultSize="0" autoFill="0" autoLine="0" autoPict="0">
                <anchor moveWithCells="1">
                  <from>
                    <xdr:col>0</xdr:col>
                    <xdr:colOff>38100</xdr:colOff>
                    <xdr:row>34</xdr:row>
                    <xdr:rowOff>50800</xdr:rowOff>
                  </from>
                  <to>
                    <xdr:col>1</xdr:col>
                    <xdr:colOff>76200</xdr:colOff>
                    <xdr:row>34</xdr:row>
                    <xdr:rowOff>279400</xdr:rowOff>
                  </to>
                </anchor>
              </controlPr>
            </control>
          </mc:Choice>
        </mc:AlternateContent>
        <mc:AlternateContent xmlns:mc="http://schemas.openxmlformats.org/markup-compatibility/2006">
          <mc:Choice Requires="x14">
            <control shapeId="1106" r:id="rId53" name="Check Box 82">
              <controlPr defaultSize="0" autoFill="0" autoLine="0" autoPict="0">
                <anchor moveWithCells="1">
                  <from>
                    <xdr:col>0</xdr:col>
                    <xdr:colOff>38100</xdr:colOff>
                    <xdr:row>33</xdr:row>
                    <xdr:rowOff>50800</xdr:rowOff>
                  </from>
                  <to>
                    <xdr:col>1</xdr:col>
                    <xdr:colOff>76200</xdr:colOff>
                    <xdr:row>33</xdr:row>
                    <xdr:rowOff>279400</xdr:rowOff>
                  </to>
                </anchor>
              </controlPr>
            </control>
          </mc:Choice>
        </mc:AlternateContent>
        <mc:AlternateContent xmlns:mc="http://schemas.openxmlformats.org/markup-compatibility/2006">
          <mc:Choice Requires="x14">
            <control shapeId="1107" r:id="rId54" name="Check Box 83">
              <controlPr defaultSize="0" autoFill="0" autoLine="0" autoPict="0">
                <anchor moveWithCells="1">
                  <from>
                    <xdr:col>0</xdr:col>
                    <xdr:colOff>38100</xdr:colOff>
                    <xdr:row>22</xdr:row>
                    <xdr:rowOff>50800</xdr:rowOff>
                  </from>
                  <to>
                    <xdr:col>1</xdr:col>
                    <xdr:colOff>76200</xdr:colOff>
                    <xdr:row>22</xdr:row>
                    <xdr:rowOff>279400</xdr:rowOff>
                  </to>
                </anchor>
              </controlPr>
            </control>
          </mc:Choice>
        </mc:AlternateContent>
        <mc:AlternateContent xmlns:mc="http://schemas.openxmlformats.org/markup-compatibility/2006">
          <mc:Choice Requires="x14">
            <control shapeId="1108" r:id="rId55" name="Check Box 84">
              <controlPr defaultSize="0" autoFill="0" autoLine="0" autoPict="0">
                <anchor moveWithCells="1">
                  <from>
                    <xdr:col>0</xdr:col>
                    <xdr:colOff>38100</xdr:colOff>
                    <xdr:row>21</xdr:row>
                    <xdr:rowOff>50800</xdr:rowOff>
                  </from>
                  <to>
                    <xdr:col>1</xdr:col>
                    <xdr:colOff>76200</xdr:colOff>
                    <xdr:row>22</xdr:row>
                    <xdr:rowOff>12700</xdr:rowOff>
                  </to>
                </anchor>
              </controlPr>
            </control>
          </mc:Choice>
        </mc:AlternateContent>
        <mc:AlternateContent xmlns:mc="http://schemas.openxmlformats.org/markup-compatibility/2006">
          <mc:Choice Requires="x14">
            <control shapeId="1109" r:id="rId56" name="Check Box 85">
              <controlPr defaultSize="0" autoFill="0" autoLine="0" autoPict="0">
                <anchor moveWithCells="1">
                  <from>
                    <xdr:col>0</xdr:col>
                    <xdr:colOff>38100</xdr:colOff>
                    <xdr:row>20</xdr:row>
                    <xdr:rowOff>50800</xdr:rowOff>
                  </from>
                  <to>
                    <xdr:col>1</xdr:col>
                    <xdr:colOff>76200</xdr:colOff>
                    <xdr:row>21</xdr:row>
                    <xdr:rowOff>0</xdr:rowOff>
                  </to>
                </anchor>
              </controlPr>
            </control>
          </mc:Choice>
        </mc:AlternateContent>
        <mc:AlternateContent xmlns:mc="http://schemas.openxmlformats.org/markup-compatibility/2006">
          <mc:Choice Requires="x14">
            <control shapeId="1110" r:id="rId57" name="Check Box 86">
              <controlPr defaultSize="0" autoFill="0" autoLine="0" autoPict="0">
                <anchor moveWithCells="1">
                  <from>
                    <xdr:col>0</xdr:col>
                    <xdr:colOff>38100</xdr:colOff>
                    <xdr:row>15</xdr:row>
                    <xdr:rowOff>50800</xdr:rowOff>
                  </from>
                  <to>
                    <xdr:col>1</xdr:col>
                    <xdr:colOff>76200</xdr:colOff>
                    <xdr:row>16</xdr:row>
                    <xdr:rowOff>12700</xdr:rowOff>
                  </to>
                </anchor>
              </controlPr>
            </control>
          </mc:Choice>
        </mc:AlternateContent>
        <mc:AlternateContent xmlns:mc="http://schemas.openxmlformats.org/markup-compatibility/2006">
          <mc:Choice Requires="x14">
            <control shapeId="1111" r:id="rId58" name="Check Box 87">
              <controlPr defaultSize="0" autoFill="0" autoLine="0" autoPict="0">
                <anchor moveWithCells="1">
                  <from>
                    <xdr:col>0</xdr:col>
                    <xdr:colOff>38100</xdr:colOff>
                    <xdr:row>14</xdr:row>
                    <xdr:rowOff>50800</xdr:rowOff>
                  </from>
                  <to>
                    <xdr:col>1</xdr:col>
                    <xdr:colOff>76200</xdr:colOff>
                    <xdr:row>14</xdr:row>
                    <xdr:rowOff>279400</xdr:rowOff>
                  </to>
                </anchor>
              </controlPr>
            </control>
          </mc:Choice>
        </mc:AlternateContent>
        <mc:AlternateContent xmlns:mc="http://schemas.openxmlformats.org/markup-compatibility/2006">
          <mc:Choice Requires="x14">
            <control shapeId="1113" r:id="rId59" name="Check Box 89">
              <controlPr defaultSize="0" autoFill="0" autoLine="0" autoPict="0">
                <anchor moveWithCells="1">
                  <from>
                    <xdr:col>0</xdr:col>
                    <xdr:colOff>38100</xdr:colOff>
                    <xdr:row>132</xdr:row>
                    <xdr:rowOff>50800</xdr:rowOff>
                  </from>
                  <to>
                    <xdr:col>1</xdr:col>
                    <xdr:colOff>76200</xdr:colOff>
                    <xdr:row>132</xdr:row>
                    <xdr:rowOff>279400</xdr:rowOff>
                  </to>
                </anchor>
              </controlPr>
            </control>
          </mc:Choice>
        </mc:AlternateContent>
        <mc:AlternateContent xmlns:mc="http://schemas.openxmlformats.org/markup-compatibility/2006">
          <mc:Choice Requires="x14">
            <control shapeId="1114" r:id="rId60" name="Check Box 90">
              <controlPr defaultSize="0" autoFill="0" autoLine="0" autoPict="0">
                <anchor moveWithCells="1">
                  <from>
                    <xdr:col>0</xdr:col>
                    <xdr:colOff>38100</xdr:colOff>
                    <xdr:row>130</xdr:row>
                    <xdr:rowOff>25400</xdr:rowOff>
                  </from>
                  <to>
                    <xdr:col>1</xdr:col>
                    <xdr:colOff>76200</xdr:colOff>
                    <xdr:row>130</xdr:row>
                    <xdr:rowOff>254000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E043D-5D4D-41B1-A7D0-FBE6A36531A6}">
  <sheetPr>
    <outlinePr summaryBelow="0" summaryRight="0"/>
    <pageSetUpPr fitToPage="1"/>
  </sheetPr>
  <dimension ref="A1:AB1007"/>
  <sheetViews>
    <sheetView topLeftCell="B8" zoomScaleNormal="100" workbookViewId="0">
      <selection activeCell="C16" sqref="C16"/>
    </sheetView>
  </sheetViews>
  <sheetFormatPr baseColWidth="10" defaultColWidth="12.5" defaultRowHeight="15.75" customHeight="1" x14ac:dyDescent="0.2"/>
  <cols>
    <col min="1" max="1" width="4.5" style="6" customWidth="1"/>
    <col min="2" max="2" width="15.5" style="6" customWidth="1"/>
    <col min="3" max="5" width="18.5" style="6" customWidth="1"/>
    <col min="6" max="6" width="11.5" style="6" customWidth="1"/>
    <col min="7" max="7" width="22.5" style="6" customWidth="1"/>
    <col min="8" max="8" width="27.5" style="6" customWidth="1"/>
    <col min="9" max="9" width="33" style="6" customWidth="1"/>
    <col min="10" max="10" width="16.1640625" style="6" customWidth="1"/>
    <col min="11" max="11" width="4.5" style="6" customWidth="1"/>
    <col min="12" max="12" width="12.5" style="6"/>
    <col min="13" max="13" width="15.5" style="6" customWidth="1"/>
    <col min="14" max="16384" width="12.5" style="6"/>
  </cols>
  <sheetData>
    <row r="1" spans="1:28" ht="26.25" customHeight="1" x14ac:dyDescent="0.2">
      <c r="A1" s="426"/>
      <c r="B1" s="427" t="s">
        <v>12</v>
      </c>
      <c r="C1" s="427"/>
      <c r="D1" s="427"/>
      <c r="E1" s="427"/>
      <c r="F1" s="427"/>
      <c r="G1" s="427"/>
      <c r="H1" s="427"/>
      <c r="I1" s="427"/>
      <c r="J1" s="427"/>
      <c r="K1" s="426"/>
    </row>
    <row r="2" spans="1:28" ht="26.25" customHeight="1" x14ac:dyDescent="0.2">
      <c r="A2" s="426"/>
      <c r="B2" s="427" t="s">
        <v>13</v>
      </c>
      <c r="C2" s="427"/>
      <c r="D2" s="427"/>
      <c r="E2" s="427"/>
      <c r="F2" s="427"/>
      <c r="G2" s="427"/>
      <c r="H2" s="427"/>
      <c r="I2" s="427"/>
      <c r="J2" s="427"/>
      <c r="K2" s="426"/>
    </row>
    <row r="3" spans="1:28" ht="15" customHeight="1" x14ac:dyDescent="0.2">
      <c r="A3" s="7"/>
      <c r="B3" s="8"/>
      <c r="C3" s="8"/>
      <c r="D3" s="8"/>
      <c r="E3" s="8"/>
      <c r="F3" s="8"/>
      <c r="G3" s="8"/>
      <c r="H3" s="8"/>
      <c r="I3" s="8"/>
      <c r="J3" s="8"/>
      <c r="K3" s="7"/>
    </row>
    <row r="4" spans="1:28" ht="42.75" customHeight="1" x14ac:dyDescent="0.2">
      <c r="A4" s="7"/>
      <c r="B4" s="428" t="s">
        <v>14</v>
      </c>
      <c r="C4" s="428"/>
      <c r="D4" s="428"/>
      <c r="E4" s="428"/>
      <c r="F4" s="428"/>
      <c r="G4" s="428"/>
      <c r="H4" s="428"/>
      <c r="I4" s="428"/>
      <c r="J4" s="428"/>
      <c r="K4" s="7"/>
    </row>
    <row r="5" spans="1:28" ht="15" customHeight="1" x14ac:dyDescent="0.2">
      <c r="A5" s="7"/>
      <c r="B5" s="8"/>
      <c r="C5" s="424"/>
      <c r="D5" s="425"/>
      <c r="E5" s="425"/>
      <c r="F5" s="425"/>
      <c r="G5" s="425"/>
      <c r="H5" s="425"/>
      <c r="I5" s="425"/>
      <c r="J5" s="425"/>
      <c r="K5" s="7"/>
    </row>
    <row r="6" spans="1:28" s="11" customFormat="1" ht="15" customHeight="1" x14ac:dyDescent="0.2">
      <c r="A6" s="413"/>
      <c r="B6" s="414" t="s">
        <v>15</v>
      </c>
      <c r="C6" s="414"/>
      <c r="D6" s="414"/>
      <c r="E6" s="414"/>
      <c r="F6" s="414"/>
      <c r="G6" s="414"/>
      <c r="H6" s="414"/>
      <c r="I6" s="414"/>
      <c r="J6" s="414"/>
      <c r="K6" s="413"/>
      <c r="L6" s="415"/>
      <c r="M6" s="415"/>
      <c r="N6" s="415"/>
      <c r="O6" s="415"/>
      <c r="P6" s="415"/>
      <c r="Q6" s="415"/>
      <c r="R6" s="10"/>
      <c r="S6" s="10"/>
      <c r="T6" s="10"/>
      <c r="U6" s="10"/>
      <c r="V6" s="10"/>
      <c r="W6" s="10"/>
      <c r="X6" s="10"/>
      <c r="Y6" s="10"/>
      <c r="Z6" s="10"/>
      <c r="AA6" s="10"/>
      <c r="AB6" s="10"/>
    </row>
    <row r="7" spans="1:28" ht="15" customHeight="1" x14ac:dyDescent="0.2">
      <c r="A7" s="413"/>
      <c r="B7" s="416" t="s">
        <v>16</v>
      </c>
      <c r="C7" s="416"/>
      <c r="D7" s="416"/>
      <c r="E7" s="416"/>
      <c r="F7" s="416"/>
      <c r="G7" s="416"/>
      <c r="H7" s="416"/>
      <c r="I7" s="416"/>
      <c r="J7" s="416"/>
      <c r="K7" s="413"/>
      <c r="L7" s="415"/>
      <c r="M7" s="415"/>
      <c r="N7" s="415"/>
      <c r="O7" s="415"/>
      <c r="P7" s="415"/>
      <c r="Q7" s="415"/>
      <c r="R7" s="12"/>
      <c r="S7" s="12"/>
      <c r="T7" s="12"/>
      <c r="U7" s="12"/>
      <c r="V7" s="12"/>
      <c r="W7" s="12"/>
      <c r="X7" s="12"/>
      <c r="Y7" s="12"/>
      <c r="Z7" s="12"/>
      <c r="AA7" s="12"/>
      <c r="AB7" s="12"/>
    </row>
    <row r="8" spans="1:28" ht="15" customHeight="1" x14ac:dyDescent="0.2">
      <c r="A8" s="413"/>
      <c r="B8" s="416"/>
      <c r="C8" s="416"/>
      <c r="D8" s="416"/>
      <c r="E8" s="416"/>
      <c r="F8" s="416"/>
      <c r="G8" s="416"/>
      <c r="H8" s="416"/>
      <c r="I8" s="416"/>
      <c r="J8" s="416"/>
      <c r="K8" s="413"/>
      <c r="L8" s="417"/>
      <c r="M8" s="417"/>
      <c r="N8" s="417"/>
      <c r="O8" s="417"/>
      <c r="P8" s="417"/>
      <c r="Q8" s="417"/>
      <c r="R8" s="12"/>
      <c r="S8" s="12"/>
      <c r="T8" s="12"/>
      <c r="U8" s="12"/>
      <c r="V8" s="12"/>
      <c r="W8" s="12"/>
      <c r="X8" s="12"/>
      <c r="Y8" s="12"/>
      <c r="Z8" s="12"/>
      <c r="AA8" s="12"/>
      <c r="AB8" s="12"/>
    </row>
    <row r="9" spans="1:28" s="15" customFormat="1" ht="16" x14ac:dyDescent="0.2">
      <c r="A9" s="413"/>
      <c r="B9" s="13" t="s">
        <v>17</v>
      </c>
      <c r="C9" s="418" t="s">
        <v>18</v>
      </c>
      <c r="D9" s="419"/>
      <c r="E9" s="419"/>
      <c r="F9" s="419"/>
      <c r="G9" s="419"/>
      <c r="H9" s="419"/>
      <c r="I9" s="419"/>
      <c r="J9" s="419"/>
      <c r="K9" s="413"/>
      <c r="L9" s="420"/>
      <c r="M9" s="420"/>
      <c r="N9" s="420"/>
      <c r="O9" s="420"/>
      <c r="P9" s="420"/>
      <c r="Q9" s="420"/>
      <c r="R9" s="14"/>
      <c r="S9" s="14"/>
      <c r="T9" s="14"/>
      <c r="U9" s="14"/>
      <c r="V9" s="14"/>
      <c r="W9" s="14"/>
      <c r="X9" s="14"/>
      <c r="Y9" s="14"/>
      <c r="Z9" s="14"/>
      <c r="AA9" s="14"/>
      <c r="AB9" s="14"/>
    </row>
    <row r="10" spans="1:28" s="15" customFormat="1" ht="40" customHeight="1" x14ac:dyDescent="0.2">
      <c r="A10" s="413"/>
      <c r="B10" s="16" t="s">
        <v>19</v>
      </c>
      <c r="C10" s="421" t="s">
        <v>20</v>
      </c>
      <c r="D10" s="421"/>
      <c r="E10" s="421"/>
      <c r="F10" s="421"/>
      <c r="G10" s="421"/>
      <c r="H10" s="421"/>
      <c r="I10" s="421"/>
      <c r="J10" s="421"/>
      <c r="K10" s="413"/>
      <c r="L10" s="14"/>
      <c r="M10" s="14"/>
      <c r="N10" s="14"/>
      <c r="O10" s="14"/>
      <c r="P10" s="14"/>
      <c r="Q10" s="14"/>
      <c r="R10" s="14"/>
      <c r="S10" s="14"/>
      <c r="T10" s="14"/>
      <c r="U10" s="14"/>
      <c r="V10" s="14"/>
      <c r="W10" s="14"/>
      <c r="X10" s="14"/>
      <c r="Y10" s="14"/>
      <c r="Z10" s="14"/>
      <c r="AA10" s="14"/>
      <c r="AB10" s="14"/>
    </row>
    <row r="11" spans="1:28" s="15" customFormat="1" ht="15" customHeight="1" x14ac:dyDescent="0.2">
      <c r="A11" s="413"/>
      <c r="B11" s="13" t="s">
        <v>21</v>
      </c>
      <c r="C11" s="418" t="s">
        <v>22</v>
      </c>
      <c r="D11" s="419"/>
      <c r="E11" s="419"/>
      <c r="F11" s="419"/>
      <c r="G11" s="419"/>
      <c r="H11" s="419"/>
      <c r="I11" s="419"/>
      <c r="J11" s="419"/>
      <c r="K11" s="413"/>
      <c r="L11" s="14"/>
      <c r="M11" s="14"/>
      <c r="N11" s="14"/>
      <c r="O11" s="14"/>
      <c r="P11" s="14"/>
      <c r="Q11" s="14"/>
      <c r="R11" s="14"/>
      <c r="S11" s="14"/>
      <c r="T11" s="14"/>
      <c r="U11" s="14"/>
      <c r="V11" s="14"/>
      <c r="W11" s="14"/>
      <c r="X11" s="14"/>
      <c r="Y11" s="14"/>
      <c r="Z11" s="14"/>
      <c r="AA11" s="14"/>
      <c r="AB11" s="14"/>
    </row>
    <row r="12" spans="1:28" ht="15" customHeight="1" x14ac:dyDescent="0.2">
      <c r="A12" s="413"/>
      <c r="B12" s="17"/>
      <c r="C12" s="422"/>
      <c r="D12" s="422"/>
      <c r="E12" s="422"/>
      <c r="F12" s="422"/>
      <c r="G12" s="422"/>
      <c r="H12" s="422"/>
      <c r="I12" s="422"/>
      <c r="J12" s="422"/>
      <c r="K12" s="413"/>
      <c r="L12" s="9"/>
      <c r="M12" s="9"/>
      <c r="N12" s="9"/>
      <c r="O12" s="9"/>
      <c r="P12" s="9"/>
      <c r="Q12" s="9"/>
      <c r="R12" s="9"/>
      <c r="S12" s="9"/>
      <c r="T12" s="9"/>
      <c r="U12" s="9"/>
      <c r="V12" s="9"/>
      <c r="W12" s="9"/>
      <c r="X12" s="9"/>
      <c r="Y12" s="9"/>
      <c r="Z12" s="9"/>
      <c r="AA12" s="9"/>
      <c r="AB12" s="9"/>
    </row>
    <row r="13" spans="1:28" ht="15" customHeight="1" thickBot="1" x14ac:dyDescent="0.25">
      <c r="A13" s="413"/>
      <c r="B13" s="423" t="s">
        <v>23</v>
      </c>
      <c r="C13" s="423"/>
      <c r="D13" s="423"/>
      <c r="E13" s="423"/>
      <c r="F13" s="423"/>
      <c r="G13" s="423"/>
      <c r="H13" s="423"/>
      <c r="I13" s="423"/>
      <c r="J13" s="18"/>
      <c r="K13" s="413"/>
      <c r="L13" s="12"/>
      <c r="M13" s="12"/>
      <c r="N13" s="12"/>
      <c r="O13" s="12"/>
      <c r="P13" s="12"/>
      <c r="Q13" s="12"/>
      <c r="R13" s="12"/>
      <c r="S13" s="12"/>
      <c r="T13" s="12"/>
      <c r="U13" s="12"/>
      <c r="V13" s="12"/>
      <c r="W13" s="12"/>
      <c r="X13" s="12"/>
      <c r="Y13" s="12"/>
      <c r="Z13" s="12"/>
      <c r="AA13" s="12"/>
      <c r="AB13" s="12"/>
    </row>
    <row r="14" spans="1:28" ht="79.5" customHeight="1" x14ac:dyDescent="0.2">
      <c r="A14" s="413"/>
      <c r="B14" s="19" t="s">
        <v>24</v>
      </c>
      <c r="C14" s="20" t="s">
        <v>25</v>
      </c>
      <c r="D14" s="21" t="s">
        <v>26</v>
      </c>
      <c r="E14" s="22" t="s">
        <v>27</v>
      </c>
      <c r="F14" s="23" t="s">
        <v>28</v>
      </c>
      <c r="G14" s="24" t="s">
        <v>29</v>
      </c>
      <c r="H14" s="25" t="s">
        <v>30</v>
      </c>
      <c r="I14" s="26" t="s">
        <v>31</v>
      </c>
      <c r="J14" s="27" t="s">
        <v>32</v>
      </c>
      <c r="K14" s="413"/>
      <c r="L14" s="12"/>
      <c r="M14" s="12"/>
      <c r="N14" s="12"/>
      <c r="O14" s="12"/>
      <c r="P14" s="12"/>
      <c r="Q14" s="12"/>
      <c r="R14" s="12"/>
      <c r="S14" s="12"/>
      <c r="T14" s="12"/>
      <c r="U14" s="12"/>
      <c r="V14" s="12"/>
      <c r="W14" s="12"/>
      <c r="X14" s="12"/>
      <c r="Y14" s="12"/>
      <c r="Z14" s="12"/>
      <c r="AA14" s="12"/>
      <c r="AB14" s="12"/>
    </row>
    <row r="15" spans="1:28" ht="15" customHeight="1" x14ac:dyDescent="0.2">
      <c r="A15" s="413"/>
      <c r="B15" s="28" t="s">
        <v>33</v>
      </c>
      <c r="C15" s="29">
        <f>FLEX_table!$K2</f>
        <v>0</v>
      </c>
      <c r="D15" s="30"/>
      <c r="E15" s="31" t="str">
        <f xml:space="preserve"> IF(ISBLANK(Table_2[[#This Row],[Post-Hybridization Sample Volume
]]),"",        IF((C15*D15)&gt;0,C15*D15,))</f>
        <v/>
      </c>
      <c r="F15" s="32" t="str">
        <f>IF(ISBLANK(Table_2[[#This Row],[Post-Hybridization Sample Volume
]]),"",1/(COUNT($E$15:$E$30)))</f>
        <v/>
      </c>
      <c r="G15" s="31" t="str">
        <f>IF(ISBLANK(Table_2[[#This Row],[Post-Hybridization Sample Volume
]]),"",MIN($E$15:$E$30))</f>
        <v/>
      </c>
      <c r="H15" s="33" t="str">
        <f>IF(ISBLANK(Table_2[[#This Row],[Post-Hybridization Sample Volume
]]),"",G15/C15)</f>
        <v/>
      </c>
      <c r="I15" s="34" t="str">
        <f>IF(ISBLANK(Table_2[[#This Row],[Post-Hybridization Sample Volume
]]),"",(IF($B$34&gt;4,F15/MAX($F$15:$F$30)*8000,F15/MAX($F$15:$F$30)*10000)))</f>
        <v/>
      </c>
      <c r="J15" s="35" t="str">
        <f>IF(ISBLANK(Table_2[[#This Row],[Post-Hybridization Sample Volume
]]),"", IF(G15&gt;I15*1.65/0.8,I15, ($C$34/SUM($I$15:$I$30)*I15)*0.8/1.65))</f>
        <v/>
      </c>
      <c r="K15" s="413"/>
    </row>
    <row r="16" spans="1:28" ht="15" customHeight="1" x14ac:dyDescent="0.2">
      <c r="A16" s="413"/>
      <c r="B16" s="36" t="s">
        <v>34</v>
      </c>
      <c r="C16" s="37">
        <f>FLEX_table!$K3</f>
        <v>0</v>
      </c>
      <c r="D16" s="38"/>
      <c r="E16" s="39" t="str">
        <f xml:space="preserve"> IF(ISBLANK(Table_2[[#This Row],[Post-Hybridization Sample Volume
]]),"",        IF((C16*D16)&gt;0,C16*D16,))</f>
        <v/>
      </c>
      <c r="F16" s="40" t="str">
        <f>IF(ISBLANK(Table_2[[#This Row],[Post-Hybridization Sample Volume
]]),"",1/(COUNT($E$15:$E$30)))</f>
        <v/>
      </c>
      <c r="G16" s="39" t="str">
        <f>IF(ISBLANK(Table_2[[#This Row],[Post-Hybridization Sample Volume
]]),"",MIN($E$15:$E$30))</f>
        <v/>
      </c>
      <c r="H16" s="41" t="str">
        <f>IF(ISBLANK(Table_2[[#This Row],[Post-Hybridization Sample Volume
]]),"",G16/C16)</f>
        <v/>
      </c>
      <c r="I16" s="42" t="str">
        <f>IF(ISBLANK(Table_2[[#This Row],[Post-Hybridization Sample Volume
]]),"",(IF($B$34&gt;4,F16/MAX($F$15:$F$30)*8000,F16/MAX($F$15:$F$30)*10000)))</f>
        <v/>
      </c>
      <c r="J16" s="35" t="str">
        <f>IF(ISBLANK(Table_2[[#This Row],[Post-Hybridization Sample Volume
]]),"", IF(G16&gt;I16*1.65/0.8,I16, ($C$34/SUM($I$15:$I$30)*I16)*0.8/1.65))</f>
        <v/>
      </c>
      <c r="K16" s="413"/>
    </row>
    <row r="17" spans="1:12" ht="15" customHeight="1" x14ac:dyDescent="0.2">
      <c r="A17" s="413"/>
      <c r="B17" s="28" t="s">
        <v>35</v>
      </c>
      <c r="C17" s="29">
        <f>FLEX_table!$K4</f>
        <v>0</v>
      </c>
      <c r="D17" s="30"/>
      <c r="E17" s="31" t="str">
        <f xml:space="preserve"> IF(ISBLANK(Table_2[[#This Row],[Post-Hybridization Sample Volume
]]),"",        IF((C17*D17)&gt;0,C17*D17,))</f>
        <v/>
      </c>
      <c r="F17" s="32" t="str">
        <f>IF(ISBLANK(Table_2[[#This Row],[Post-Hybridization Sample Volume
]]),"",1/(COUNT($E$15:$E$30)))</f>
        <v/>
      </c>
      <c r="G17" s="31" t="str">
        <f>IF(ISBLANK(Table_2[[#This Row],[Post-Hybridization Sample Volume
]]),"",MIN($E$15:$E$30))</f>
        <v/>
      </c>
      <c r="H17" s="33" t="str">
        <f>IF(ISBLANK(Table_2[[#This Row],[Post-Hybridization Sample Volume
]]),"",G17/C17)</f>
        <v/>
      </c>
      <c r="I17" s="34" t="str">
        <f>IF(ISBLANK(Table_2[[#This Row],[Post-Hybridization Sample Volume
]]),"",(IF($B$34&gt;4,F17/MAX($F$15:$F$30)*8000,F17/MAX($F$15:$F$30)*10000)))</f>
        <v/>
      </c>
      <c r="J17" s="35" t="str">
        <f>IF(ISBLANK(Table_2[[#This Row],[Post-Hybridization Sample Volume
]]),"", IF(G17&gt;I17*1.65/0.8,I17, ($C$34/SUM($I$15:$I$30)*I17)*0.8/1.65))</f>
        <v/>
      </c>
      <c r="K17" s="413"/>
    </row>
    <row r="18" spans="1:12" ht="15" customHeight="1" x14ac:dyDescent="0.2">
      <c r="A18" s="413"/>
      <c r="B18" s="36" t="s">
        <v>36</v>
      </c>
      <c r="C18" s="37">
        <f>FLEX_table!$K5</f>
        <v>0</v>
      </c>
      <c r="D18" s="38"/>
      <c r="E18" s="39" t="str">
        <f xml:space="preserve"> IF(ISBLANK(Table_2[[#This Row],[Post-Hybridization Sample Volume
]]),"",        IF((C18*D18)&gt;0,C18*D18,))</f>
        <v/>
      </c>
      <c r="F18" s="40" t="str">
        <f>IF(ISBLANK(Table_2[[#This Row],[Post-Hybridization Sample Volume
]]),"",1/(COUNT($E$15:$E$30)))</f>
        <v/>
      </c>
      <c r="G18" s="39" t="str">
        <f>IF(ISBLANK(Table_2[[#This Row],[Post-Hybridization Sample Volume
]]),"",MIN($E$15:$E$30))</f>
        <v/>
      </c>
      <c r="H18" s="41" t="str">
        <f>IF(ISBLANK(Table_2[[#This Row],[Post-Hybridization Sample Volume
]]),"",G18/C18)</f>
        <v/>
      </c>
      <c r="I18" s="42" t="str">
        <f>IF(ISBLANK(Table_2[[#This Row],[Post-Hybridization Sample Volume
]]),"",(IF($B$34&gt;4,F18/MAX($F$15:$F$30)*8000,F18/MAX($F$15:$F$30)*10000)))</f>
        <v/>
      </c>
      <c r="J18" s="35" t="str">
        <f>IF(ISBLANK(Table_2[[#This Row],[Post-Hybridization Sample Volume
]]),"", IF(G18&gt;I18*1.65/0.8,I18, ($C$34/SUM($I$15:$I$30)*I18)*0.8/1.65))</f>
        <v/>
      </c>
      <c r="K18" s="413"/>
    </row>
    <row r="19" spans="1:12" ht="15" customHeight="1" x14ac:dyDescent="0.2">
      <c r="A19" s="413"/>
      <c r="B19" s="28" t="s">
        <v>37</v>
      </c>
      <c r="C19" s="29">
        <f>FLEX_table!$K6</f>
        <v>0</v>
      </c>
      <c r="D19" s="30"/>
      <c r="E19" s="31" t="str">
        <f xml:space="preserve"> IF(ISBLANK(Table_2[[#This Row],[Post-Hybridization Sample Volume
]]),"",        IF((C19*D19)&gt;0,C19*D19,))</f>
        <v/>
      </c>
      <c r="F19" s="32" t="str">
        <f>IF(ISBLANK(Table_2[[#This Row],[Post-Hybridization Sample Volume
]]),"",1/(COUNT($E$15:$E$30)))</f>
        <v/>
      </c>
      <c r="G19" s="31" t="str">
        <f>IF(ISBLANK(Table_2[[#This Row],[Post-Hybridization Sample Volume
]]),"",MIN($E$15:$E$30))</f>
        <v/>
      </c>
      <c r="H19" s="43" t="str">
        <f>IF(ISBLANK(Table_2[[#This Row],[Post-Hybridization Sample Volume
]]),"",G19/C19)</f>
        <v/>
      </c>
      <c r="I19" s="34" t="str">
        <f>IF(ISBLANK(Table_2[[#This Row],[Post-Hybridization Sample Volume
]]),"",(IF($B$34&gt;4,F19/MAX($F$15:$F$30)*8000,F19/MAX($F$15:$F$30)*10000)))</f>
        <v/>
      </c>
      <c r="J19" s="35" t="str">
        <f>IF(ISBLANK(Table_2[[#This Row],[Post-Hybridization Sample Volume
]]),"", IF(G19&gt;I19*1.65/0.8,I19, ($C$34/SUM($I$15:$I$30)*I19)*0.8/1.65))</f>
        <v/>
      </c>
      <c r="K19" s="413"/>
    </row>
    <row r="20" spans="1:12" ht="15" customHeight="1" x14ac:dyDescent="0.2">
      <c r="A20" s="413"/>
      <c r="B20" s="36" t="s">
        <v>38</v>
      </c>
      <c r="C20" s="37">
        <f>FLEX_table!$K7</f>
        <v>0</v>
      </c>
      <c r="D20" s="38"/>
      <c r="E20" s="39" t="str">
        <f xml:space="preserve"> IF(ISBLANK(Table_2[[#This Row],[Post-Hybridization Sample Volume
]]),"",        IF((C20*D20)&gt;0,C20*D20,))</f>
        <v/>
      </c>
      <c r="F20" s="40" t="str">
        <f>IF(ISBLANK(Table_2[[#This Row],[Post-Hybridization Sample Volume
]]),"",1/(COUNT($E$15:$E$30)))</f>
        <v/>
      </c>
      <c r="G20" s="39" t="str">
        <f>IF(ISBLANK(Table_2[[#This Row],[Post-Hybridization Sample Volume
]]),"",MIN($E$15:$E$30))</f>
        <v/>
      </c>
      <c r="H20" s="41" t="str">
        <f>IF(ISBLANK(Table_2[[#This Row],[Post-Hybridization Sample Volume
]]),"",G20/C20)</f>
        <v/>
      </c>
      <c r="I20" s="42" t="str">
        <f>IF(ISBLANK(Table_2[[#This Row],[Post-Hybridization Sample Volume
]]),"",(IF($B$34&gt;4,F20/MAX($F$15:$F$30)*8000,F20/MAX($F$15:$F$30)*10000)))</f>
        <v/>
      </c>
      <c r="J20" s="35" t="str">
        <f>IF(ISBLANK(Table_2[[#This Row],[Post-Hybridization Sample Volume
]]),"", IF(G20&gt;I20*1.65/0.8,I20, ($C$34/SUM($I$15:$I$30)*I20)*0.8/1.65))</f>
        <v/>
      </c>
      <c r="K20" s="413"/>
    </row>
    <row r="21" spans="1:12" ht="15" customHeight="1" x14ac:dyDescent="0.2">
      <c r="A21" s="413"/>
      <c r="B21" s="28" t="s">
        <v>39</v>
      </c>
      <c r="C21" s="29">
        <f>FLEX_table!$K8</f>
        <v>0</v>
      </c>
      <c r="D21" s="30"/>
      <c r="E21" s="31" t="str">
        <f xml:space="preserve"> IF(ISBLANK(Table_2[[#This Row],[Post-Hybridization Sample Volume
]]),"",        IF((C21*D21)&gt;0,C21*D21,))</f>
        <v/>
      </c>
      <c r="F21" s="32" t="str">
        <f>IF(ISBLANK(Table_2[[#This Row],[Post-Hybridization Sample Volume
]]),"",1/(COUNT($E$15:$E$30)))</f>
        <v/>
      </c>
      <c r="G21" s="31" t="str">
        <f>IF(ISBLANK(Table_2[[#This Row],[Post-Hybridization Sample Volume
]]),"",MIN($E$15:$E$30))</f>
        <v/>
      </c>
      <c r="H21" s="33" t="str">
        <f>IF(ISBLANK(Table_2[[#This Row],[Post-Hybridization Sample Volume
]]),"",G21/C21)</f>
        <v/>
      </c>
      <c r="I21" s="34" t="str">
        <f>IF(ISBLANK(Table_2[[#This Row],[Post-Hybridization Sample Volume
]]),"",(IF($B$34&gt;4,F21/MAX($F$15:$F$30)*8000,F21/MAX($F$15:$F$30)*10000)))</f>
        <v/>
      </c>
      <c r="J21" s="35" t="str">
        <f>IF(ISBLANK(Table_2[[#This Row],[Post-Hybridization Sample Volume
]]),"", IF(G21&gt;I21*1.65/0.8,I21, ($C$34/SUM($I$15:$I$30)*I21)*0.8/1.65))</f>
        <v/>
      </c>
      <c r="K21" s="413"/>
    </row>
    <row r="22" spans="1:12" ht="15" customHeight="1" x14ac:dyDescent="0.2">
      <c r="A22" s="413"/>
      <c r="B22" s="36" t="s">
        <v>40</v>
      </c>
      <c r="C22" s="37">
        <f>FLEX_table!$K9</f>
        <v>0</v>
      </c>
      <c r="D22" s="38"/>
      <c r="E22" s="39" t="str">
        <f xml:space="preserve"> IF(ISBLANK(Table_2[[#This Row],[Post-Hybridization Sample Volume
]]),"",        IF((C22*D22)&gt;0,C22*D22,))</f>
        <v/>
      </c>
      <c r="F22" s="40" t="str">
        <f>IF(ISBLANK(Table_2[[#This Row],[Post-Hybridization Sample Volume
]]),"",1/(COUNT($E$15:$E$30)))</f>
        <v/>
      </c>
      <c r="G22" s="39" t="str">
        <f>IF(ISBLANK(Table_2[[#This Row],[Post-Hybridization Sample Volume
]]),"",MIN($E$15:$E$30))</f>
        <v/>
      </c>
      <c r="H22" s="41" t="str">
        <f>IF(ISBLANK(Table_2[[#This Row],[Post-Hybridization Sample Volume
]]),"",G22/C22)</f>
        <v/>
      </c>
      <c r="I22" s="42" t="str">
        <f>IF(ISBLANK(Table_2[[#This Row],[Post-Hybridization Sample Volume
]]),"",(IF($B$34&gt;4,F22/MAX($F$15:$F$30)*8000,F22/MAX($F$15:$F$30)*10000)))</f>
        <v/>
      </c>
      <c r="J22" s="35" t="str">
        <f>IF(ISBLANK(Table_2[[#This Row],[Post-Hybridization Sample Volume
]]),"", IF(G22&gt;I22*1.65/0.8,I22, ($C$34/SUM($I$15:$I$30)*I22)*0.8/1.65))</f>
        <v/>
      </c>
      <c r="K22" s="413"/>
    </row>
    <row r="23" spans="1:12" ht="15" customHeight="1" x14ac:dyDescent="0.2">
      <c r="A23" s="413"/>
      <c r="B23" s="28" t="s">
        <v>41</v>
      </c>
      <c r="C23" s="29">
        <f>FLEX_table!$K10</f>
        <v>0</v>
      </c>
      <c r="D23" s="30"/>
      <c r="E23" s="31" t="str">
        <f xml:space="preserve"> IF(ISBLANK(Table_2[[#This Row],[Post-Hybridization Sample Volume
]]),"",        IF((C23*D23)&gt;0,C23*D23,))</f>
        <v/>
      </c>
      <c r="F23" s="32" t="str">
        <f>IF(ISBLANK(Table_2[[#This Row],[Post-Hybridization Sample Volume
]]),"",1/(COUNT($E$15:$E$30)))</f>
        <v/>
      </c>
      <c r="G23" s="31" t="str">
        <f>IF(ISBLANK(Table_2[[#This Row],[Post-Hybridization Sample Volume
]]),"",MIN($E$15:$E$30))</f>
        <v/>
      </c>
      <c r="H23" s="33" t="str">
        <f>IF(ISBLANK(Table_2[[#This Row],[Post-Hybridization Sample Volume
]]),"",G23/C23)</f>
        <v/>
      </c>
      <c r="I23" s="34" t="str">
        <f>IF(ISBLANK(Table_2[[#This Row],[Post-Hybridization Sample Volume
]]),"",(IF($B$34&gt;4,F23/MAX($F$15:$F$30)*8000,F23/MAX($F$15:$F$30)*10000)))</f>
        <v/>
      </c>
      <c r="J23" s="35" t="str">
        <f>IF(ISBLANK(Table_2[[#This Row],[Post-Hybridization Sample Volume
]]),"", IF(G23&gt;I23*1.65/0.8,I23, ($C$34/SUM($I$15:$I$30)*I23)*0.8/1.65))</f>
        <v/>
      </c>
      <c r="K23" s="413"/>
    </row>
    <row r="24" spans="1:12" ht="15" customHeight="1" x14ac:dyDescent="0.2">
      <c r="A24" s="413"/>
      <c r="B24" s="36" t="s">
        <v>42</v>
      </c>
      <c r="C24" s="37">
        <f>FLEX_table!$K11</f>
        <v>0</v>
      </c>
      <c r="D24" s="38"/>
      <c r="E24" s="39" t="str">
        <f xml:space="preserve"> IF(ISBLANK(Table_2[[#This Row],[Post-Hybridization Sample Volume
]]),"",        IF((C24*D24)&gt;0,C24*D24,))</f>
        <v/>
      </c>
      <c r="F24" s="40" t="str">
        <f>IF(ISBLANK(Table_2[[#This Row],[Post-Hybridization Sample Volume
]]),"",1/(COUNT($E$15:$E$30)))</f>
        <v/>
      </c>
      <c r="G24" s="39" t="str">
        <f>IF(ISBLANK(Table_2[[#This Row],[Post-Hybridization Sample Volume
]]),"",MIN($E$15:$E$30))</f>
        <v/>
      </c>
      <c r="H24" s="41" t="str">
        <f>IF(ISBLANK(Table_2[[#This Row],[Post-Hybridization Sample Volume
]]),"",G24/C24)</f>
        <v/>
      </c>
      <c r="I24" s="42" t="str">
        <f>IF(ISBLANK(Table_2[[#This Row],[Post-Hybridization Sample Volume
]]),"",(IF($B$34&gt;4,F24/MAX($F$15:$F$30)*8000,F24/MAX($F$15:$F$30)*10000)))</f>
        <v/>
      </c>
      <c r="J24" s="35" t="str">
        <f>IF(ISBLANK(Table_2[[#This Row],[Post-Hybridization Sample Volume
]]),"", IF(G24&gt;I24*1.65/0.8,I24, ($C$34/SUM($I$15:$I$30)*I24)*0.8/1.65))</f>
        <v/>
      </c>
      <c r="K24" s="413"/>
    </row>
    <row r="25" spans="1:12" ht="15" customHeight="1" x14ac:dyDescent="0.2">
      <c r="A25" s="413"/>
      <c r="B25" s="28" t="s">
        <v>43</v>
      </c>
      <c r="C25" s="29">
        <f>FLEX_table!$K12</f>
        <v>0</v>
      </c>
      <c r="D25" s="30"/>
      <c r="E25" s="31" t="str">
        <f xml:space="preserve"> IF(ISBLANK(Table_2[[#This Row],[Post-Hybridization Sample Volume
]]),"",        IF((C25*D25)&gt;0,C25*D25,))</f>
        <v/>
      </c>
      <c r="F25" s="32" t="str">
        <f>IF(ISBLANK(Table_2[[#This Row],[Post-Hybridization Sample Volume
]]),"",1/(COUNT($E$15:$E$30)))</f>
        <v/>
      </c>
      <c r="G25" s="31" t="str">
        <f>IF(ISBLANK(Table_2[[#This Row],[Post-Hybridization Sample Volume
]]),"",MIN($E$15:$E$30))</f>
        <v/>
      </c>
      <c r="H25" s="33" t="str">
        <f>IF(ISBLANK(Table_2[[#This Row],[Post-Hybridization Sample Volume
]]),"",G25/C25)</f>
        <v/>
      </c>
      <c r="I25" s="34" t="str">
        <f>IF(ISBLANK(Table_2[[#This Row],[Post-Hybridization Sample Volume
]]),"",(IF($B$34&gt;4,F25/MAX($F$15:$F$30)*8000,F25/MAX($F$15:$F$30)*10000)))</f>
        <v/>
      </c>
      <c r="J25" s="35" t="str">
        <f>IF(ISBLANK(Table_2[[#This Row],[Post-Hybridization Sample Volume
]]),"", IF(G25&gt;I25*1.65/0.8,I25, ($C$34/SUM($I$15:$I$30)*I25)*0.8/1.65))</f>
        <v/>
      </c>
      <c r="K25" s="413"/>
    </row>
    <row r="26" spans="1:12" ht="15" customHeight="1" x14ac:dyDescent="0.2">
      <c r="A26" s="413"/>
      <c r="B26" s="36" t="s">
        <v>44</v>
      </c>
      <c r="C26" s="37">
        <f>FLEX_table!$K13</f>
        <v>0</v>
      </c>
      <c r="D26" s="38"/>
      <c r="E26" s="39" t="str">
        <f xml:space="preserve"> IF(ISBLANK(Table_2[[#This Row],[Post-Hybridization Sample Volume
]]),"",        IF((C26*D26)&gt;0,C26*D26,))</f>
        <v/>
      </c>
      <c r="F26" s="40" t="str">
        <f>IF(ISBLANK(Table_2[[#This Row],[Post-Hybridization Sample Volume
]]),"",1/(COUNT($E$15:$E$30)))</f>
        <v/>
      </c>
      <c r="G26" s="39" t="str">
        <f>IF(ISBLANK(Table_2[[#This Row],[Post-Hybridization Sample Volume
]]),"",MIN($E$15:$E$30))</f>
        <v/>
      </c>
      <c r="H26" s="41" t="str">
        <f>IF(ISBLANK(Table_2[[#This Row],[Post-Hybridization Sample Volume
]]),"",G26/C26)</f>
        <v/>
      </c>
      <c r="I26" s="42" t="str">
        <f>IF(ISBLANK(Table_2[[#This Row],[Post-Hybridization Sample Volume
]]),"",(IF($B$34&gt;4,F26/MAX($F$15:$F$30)*8000,F26/MAX($F$15:$F$30)*10000)))</f>
        <v/>
      </c>
      <c r="J26" s="35" t="str">
        <f>IF(ISBLANK(Table_2[[#This Row],[Post-Hybridization Sample Volume
]]),"", IF(G26&gt;I26*1.65/0.8,I26, ($C$34/SUM($I$15:$I$30)*I26)*0.8/1.65))</f>
        <v/>
      </c>
      <c r="K26" s="413"/>
    </row>
    <row r="27" spans="1:12" ht="15" customHeight="1" x14ac:dyDescent="0.2">
      <c r="A27" s="413"/>
      <c r="B27" s="28" t="s">
        <v>45</v>
      </c>
      <c r="C27" s="29">
        <f>FLEX_table!$K14</f>
        <v>0</v>
      </c>
      <c r="D27" s="30"/>
      <c r="E27" s="31" t="str">
        <f xml:space="preserve"> IF(ISBLANK(Table_2[[#This Row],[Post-Hybridization Sample Volume
]]),"",        IF((C27*D27)&gt;0,C27*D27,))</f>
        <v/>
      </c>
      <c r="F27" s="32" t="str">
        <f>IF(ISBLANK(Table_2[[#This Row],[Post-Hybridization Sample Volume
]]),"",1/(COUNT($E$15:$E$30)))</f>
        <v/>
      </c>
      <c r="G27" s="31" t="str">
        <f>IF(ISBLANK(Table_2[[#This Row],[Post-Hybridization Sample Volume
]]),"",MIN($E$15:$E$30))</f>
        <v/>
      </c>
      <c r="H27" s="33" t="str">
        <f>IF(ISBLANK(Table_2[[#This Row],[Post-Hybridization Sample Volume
]]),"",G27/C27)</f>
        <v/>
      </c>
      <c r="I27" s="34" t="str">
        <f>IF(ISBLANK(Table_2[[#This Row],[Post-Hybridization Sample Volume
]]),"",(IF($B$34&gt;4,F27/MAX($F$15:$F$30)*8000,F27/MAX($F$15:$F$30)*10000)))</f>
        <v/>
      </c>
      <c r="J27" s="35" t="str">
        <f>IF(ISBLANK(Table_2[[#This Row],[Post-Hybridization Sample Volume
]]),"", IF(G27&gt;I27*1.65/0.8,I27, ($C$34/SUM($I$15:$I$30)*I27)*0.8/1.65))</f>
        <v/>
      </c>
      <c r="K27" s="413"/>
    </row>
    <row r="28" spans="1:12" ht="15" customHeight="1" x14ac:dyDescent="0.2">
      <c r="A28" s="413"/>
      <c r="B28" s="36" t="s">
        <v>46</v>
      </c>
      <c r="C28" s="37">
        <f>FLEX_table!$K15</f>
        <v>0</v>
      </c>
      <c r="D28" s="38"/>
      <c r="E28" s="39" t="str">
        <f xml:space="preserve"> IF(ISBLANK(Table_2[[#This Row],[Post-Hybridization Sample Volume
]]),"",        IF((C28*D28)&gt;0,C28*D28,))</f>
        <v/>
      </c>
      <c r="F28" s="40" t="str">
        <f>IF(ISBLANK(Table_2[[#This Row],[Post-Hybridization Sample Volume
]]),"",1/(COUNT($E$15:$E$30)))</f>
        <v/>
      </c>
      <c r="G28" s="39" t="str">
        <f>IF(ISBLANK(Table_2[[#This Row],[Post-Hybridization Sample Volume
]]),"",MIN($E$15:$E$30))</f>
        <v/>
      </c>
      <c r="H28" s="41" t="str">
        <f>IF(ISBLANK(Table_2[[#This Row],[Post-Hybridization Sample Volume
]]),"",G28/C28)</f>
        <v/>
      </c>
      <c r="I28" s="42" t="str">
        <f>IF(ISBLANK(Table_2[[#This Row],[Post-Hybridization Sample Volume
]]),"",(IF($B$34&gt;4,F28/MAX($F$15:$F$30)*8000,F28/MAX($F$15:$F$30)*10000)))</f>
        <v/>
      </c>
      <c r="J28" s="35" t="str">
        <f>IF(ISBLANK(Table_2[[#This Row],[Post-Hybridization Sample Volume
]]),"", IF(G28&gt;I28*1.65/0.8,I28, ($C$34/SUM($I$15:$I$30)*I28)*0.8/1.65))</f>
        <v/>
      </c>
      <c r="K28" s="413"/>
    </row>
    <row r="29" spans="1:12" ht="15" customHeight="1" x14ac:dyDescent="0.2">
      <c r="A29" s="413"/>
      <c r="B29" s="28" t="s">
        <v>47</v>
      </c>
      <c r="C29" s="29">
        <f>FLEX_table!$K16</f>
        <v>0</v>
      </c>
      <c r="D29" s="30"/>
      <c r="E29" s="31" t="str">
        <f xml:space="preserve"> IF(ISBLANK(Table_2[[#This Row],[Post-Hybridization Sample Volume
]]),"",        IF((C29*D29)&gt;0,C29*D29,))</f>
        <v/>
      </c>
      <c r="F29" s="32" t="str">
        <f>IF(ISBLANK(Table_2[[#This Row],[Post-Hybridization Sample Volume
]]),"",1/(COUNT($E$15:$E$30)))</f>
        <v/>
      </c>
      <c r="G29" s="31" t="str">
        <f>IF(ISBLANK(Table_2[[#This Row],[Post-Hybridization Sample Volume
]]),"",MIN($E$15:$E$30))</f>
        <v/>
      </c>
      <c r="H29" s="33" t="str">
        <f>IF(ISBLANK(Table_2[[#This Row],[Post-Hybridization Sample Volume
]]),"",G29/C29)</f>
        <v/>
      </c>
      <c r="I29" s="34" t="str">
        <f>IF(ISBLANK(Table_2[[#This Row],[Post-Hybridization Sample Volume
]]),"",(IF($B$34&gt;4,F29/MAX($F$15:$F$30)*8000,F29/MAX($F$15:$F$30)*10000)))</f>
        <v/>
      </c>
      <c r="J29" s="35" t="str">
        <f>IF(ISBLANK(Table_2[[#This Row],[Post-Hybridization Sample Volume
]]),"", IF(G29&gt;I29*1.65/0.8,I29, ($C$34/SUM($I$15:$I$30)*I29)*0.8/1.65))</f>
        <v/>
      </c>
      <c r="K29" s="413"/>
    </row>
    <row r="30" spans="1:12" ht="15" customHeight="1" thickBot="1" x14ac:dyDescent="0.25">
      <c r="A30" s="413"/>
      <c r="B30" s="44" t="s">
        <v>48</v>
      </c>
      <c r="C30" s="45">
        <f>FLEX_table!$K17</f>
        <v>0</v>
      </c>
      <c r="D30" s="46"/>
      <c r="E30" s="47" t="str">
        <f xml:space="preserve"> IF(ISBLANK(Table_2[[#This Row],[Post-Hybridization Sample Volume
]]),"",        IF((C30*D30)&gt;0,C30*D30,))</f>
        <v/>
      </c>
      <c r="F30" s="48" t="str">
        <f>IF(ISBLANK(Table_2[[#This Row],[Post-Hybridization Sample Volume
]]),"",1/(COUNT($E$15:$E$30)))</f>
        <v/>
      </c>
      <c r="G30" s="47" t="str">
        <f>IF(ISBLANK(Table_2[[#This Row],[Post-Hybridization Sample Volume
]]),"",MIN($E$15:$E$30))</f>
        <v/>
      </c>
      <c r="H30" s="49" t="str">
        <f>IF(ISBLANK(Table_2[[#This Row],[Post-Hybridization Sample Volume
]]),"",G30/C30)</f>
        <v/>
      </c>
      <c r="I30" s="50" t="str">
        <f>IF(ISBLANK(Table_2[[#This Row],[Post-Hybridization Sample Volume
]]),"",(IF($B$34&gt;4,F30/MAX($F$15:$F$30)*8000,F30/MAX($F$15:$F$30)*10000)))</f>
        <v/>
      </c>
      <c r="J30" s="51" t="str">
        <f>IF(ISBLANK(Table_2[[#This Row],[Post-Hybridization Sample Volume
]]),"", IF(G30&gt;I30*1.65/0.8,I30, ($C$34/SUM($I$15:$I$30)*I30)*0.8/1.65))</f>
        <v/>
      </c>
      <c r="K30" s="413"/>
    </row>
    <row r="31" spans="1:12" ht="15" customHeight="1" x14ac:dyDescent="0.2">
      <c r="A31" s="52"/>
      <c r="B31" s="52"/>
      <c r="C31" s="52"/>
      <c r="D31" s="52"/>
      <c r="E31" s="52"/>
      <c r="F31" s="52"/>
      <c r="G31" s="52"/>
      <c r="H31" s="52"/>
      <c r="I31" s="52"/>
      <c r="J31" s="52"/>
      <c r="K31" s="52"/>
      <c r="L31" s="53"/>
    </row>
    <row r="32" spans="1:12" ht="15" customHeight="1" thickBot="1" x14ac:dyDescent="0.25">
      <c r="A32" s="52"/>
      <c r="B32" s="54" t="s">
        <v>49</v>
      </c>
      <c r="C32" s="52"/>
      <c r="D32" s="52"/>
      <c r="E32" s="52"/>
      <c r="F32" s="52"/>
      <c r="G32" s="52"/>
      <c r="H32" s="52"/>
      <c r="I32" s="52"/>
      <c r="J32" s="52"/>
      <c r="K32" s="52"/>
    </row>
    <row r="33" spans="1:11" ht="47.5" customHeight="1" x14ac:dyDescent="0.2">
      <c r="A33" s="52"/>
      <c r="B33" s="55" t="s">
        <v>50</v>
      </c>
      <c r="C33" s="56" t="s">
        <v>51</v>
      </c>
      <c r="D33" s="57" t="s">
        <v>52</v>
      </c>
      <c r="E33" s="412" t="str">
        <f>IF(COUNTIF(D38:D52,"TRUE")&gt;=1,"WARNING:"&amp;CHAR(10)&amp;_xlfn.TEXTJOIN(CHAR(10),TRUE,E38:E52),"")</f>
        <v>WARNING:
•  Total Cells Pooled for wash is below the recommended minimum of 200,000 cells. Consider an alternative pooling strategy.</v>
      </c>
      <c r="F33" s="412"/>
      <c r="G33" s="412"/>
      <c r="H33" s="412"/>
      <c r="I33" s="412"/>
      <c r="J33" s="412"/>
      <c r="K33" s="52"/>
    </row>
    <row r="34" spans="1:11" ht="64.5" customHeight="1" thickBot="1" x14ac:dyDescent="0.25">
      <c r="A34" s="52"/>
      <c r="B34" s="58">
        <f>COUNTIF(E15:E30,"&gt;0")</f>
        <v>0</v>
      </c>
      <c r="C34" s="59">
        <f>SUM(G15:G30)</f>
        <v>0</v>
      </c>
      <c r="D34" s="60">
        <f>IF(C34&gt;SUM(I15:I30)*1.65/0.8,SUM(I15:I30), SUM(J15:J30))</f>
        <v>0</v>
      </c>
      <c r="E34" s="412"/>
      <c r="F34" s="412"/>
      <c r="G34" s="412"/>
      <c r="H34" s="412"/>
      <c r="I34" s="412"/>
      <c r="J34" s="412"/>
      <c r="K34" s="52"/>
    </row>
    <row r="35" spans="1:11" ht="14" x14ac:dyDescent="0.2">
      <c r="A35" s="61"/>
      <c r="B35" s="52"/>
      <c r="C35" s="52"/>
      <c r="D35" s="52"/>
      <c r="E35" s="52"/>
      <c r="F35" s="52"/>
      <c r="G35" s="52"/>
      <c r="H35" s="52"/>
      <c r="I35" s="52"/>
      <c r="J35" s="52"/>
      <c r="K35" s="52"/>
    </row>
    <row r="36" spans="1:11" ht="14" x14ac:dyDescent="0.2">
      <c r="A36" s="61"/>
      <c r="B36" s="61"/>
      <c r="C36" s="62"/>
      <c r="D36" s="63"/>
      <c r="E36" s="64"/>
      <c r="F36" s="32"/>
      <c r="G36" s="64"/>
      <c r="H36" s="61"/>
      <c r="I36" s="61"/>
      <c r="J36" s="61"/>
      <c r="K36" s="61"/>
    </row>
    <row r="37" spans="1:11" ht="45" hidden="1" customHeight="1" x14ac:dyDescent="0.2">
      <c r="A37" s="61"/>
      <c r="B37" s="65" t="s">
        <v>53</v>
      </c>
      <c r="C37" s="66" t="s">
        <v>54</v>
      </c>
      <c r="D37" s="67" t="s">
        <v>55</v>
      </c>
      <c r="E37" s="68" t="s">
        <v>56</v>
      </c>
      <c r="F37" s="32"/>
      <c r="G37" s="69"/>
      <c r="H37" s="61"/>
      <c r="I37" s="61"/>
      <c r="J37" s="61"/>
      <c r="K37" s="61"/>
    </row>
    <row r="38" spans="1:11" ht="90" hidden="1" x14ac:dyDescent="0.2">
      <c r="A38" s="61"/>
      <c r="B38" s="70" t="s">
        <v>57</v>
      </c>
      <c r="C38" s="71">
        <v>1</v>
      </c>
      <c r="D38" s="72" t="b">
        <f>IF(C34&lt;200000,TRUE,FALSE)</f>
        <v>1</v>
      </c>
      <c r="E38" s="73" t="str">
        <f>IF(D38,"•  Total Cells Pooled for wash is below the recommended minimum of 200,000 cells. Consider an alternative pooling strategy.","")</f>
        <v>•  Total Cells Pooled for wash is below the recommended minimum of 200,000 cells. Consider an alternative pooling strategy.</v>
      </c>
      <c r="F38" s="32"/>
      <c r="G38" s="69"/>
      <c r="H38" s="61"/>
      <c r="I38" s="61"/>
      <c r="J38" s="61"/>
      <c r="K38" s="61"/>
    </row>
    <row r="39" spans="1:11" ht="45" hidden="1" x14ac:dyDescent="0.2">
      <c r="A39" s="61"/>
      <c r="B39" s="74" t="s">
        <v>58</v>
      </c>
      <c r="C39" s="75">
        <v>2</v>
      </c>
      <c r="D39" s="76" t="b">
        <f>IF(C34&gt;=(SUM(I15:I30)*1.65/0.8), FALSE, TRUE)</f>
        <v>0</v>
      </c>
      <c r="E39" s="77" t="str">
        <f>IF(D39,"•  Total number of cells added to wash is not sufficient to achieve the maximum supported number of cells targeted per GEM lane."&amp;CHAR(10)&amp; "    The maximum possible cell number is displayed (assumes 20% cell loss during washes). If this cell number is insufficient for your experiment,"&amp;CHAR(10)&amp;"    consider an alternative pooling strategy.","")</f>
        <v/>
      </c>
      <c r="F39" s="32"/>
      <c r="G39" s="69"/>
      <c r="H39" s="61"/>
      <c r="I39" s="61"/>
      <c r="J39" s="61"/>
      <c r="K39" s="61"/>
    </row>
    <row r="40" spans="1:11" ht="15" hidden="1" x14ac:dyDescent="0.2">
      <c r="A40" s="61"/>
      <c r="B40" s="70" t="s">
        <v>59</v>
      </c>
      <c r="C40" s="71">
        <v>3</v>
      </c>
      <c r="D40" s="78" t="b">
        <f>IF(COUNTIF(H15:H30, "&lt;2")&gt;=1,TRUE,FALSE)</f>
        <v>0</v>
      </c>
      <c r="E40" s="73" t="str">
        <f>IF(D40,"•  One or more samples have a low transfer volume that may result in higer cells-per-barcode variability. Verify cell concentrations"&amp;CHAR(10)&amp; "     are entered correctly, then dilute with addtional post-hyb wash buffer and recount if necessary.","")</f>
        <v/>
      </c>
      <c r="F40" s="32"/>
      <c r="G40" s="69"/>
      <c r="H40" s="61"/>
      <c r="I40" s="61"/>
      <c r="J40" s="61"/>
      <c r="K40" s="61"/>
    </row>
    <row r="41" spans="1:11" ht="45" hidden="1" x14ac:dyDescent="0.2">
      <c r="A41" s="61"/>
      <c r="B41" s="74" t="s">
        <v>60</v>
      </c>
      <c r="C41" s="75">
        <v>4</v>
      </c>
      <c r="D41" s="79" t="b">
        <f>IF(COUNTIF(E15:E30, "&gt;5000000")&gt;=1,TRUE,FALSE)</f>
        <v>0</v>
      </c>
      <c r="E41" s="77" t="str">
        <f>IF(D41,"•  Greater than 5 million cells present in one or more samples. Verify that cell concentrations and volumes are entered correctly.","")</f>
        <v/>
      </c>
      <c r="F41" s="32"/>
      <c r="G41" s="69"/>
      <c r="H41" s="61"/>
      <c r="I41" s="61"/>
      <c r="J41" s="61"/>
      <c r="K41" s="61"/>
    </row>
    <row r="42" spans="1:11" ht="14" hidden="1" x14ac:dyDescent="0.2">
      <c r="A42" s="61"/>
      <c r="B42" s="80"/>
      <c r="C42" s="81"/>
      <c r="D42" s="78"/>
      <c r="E42" s="73"/>
      <c r="F42" s="32"/>
      <c r="G42" s="69"/>
      <c r="H42" s="61"/>
      <c r="I42" s="61"/>
      <c r="J42" s="61"/>
      <c r="K42" s="61"/>
    </row>
    <row r="43" spans="1:11" ht="14" hidden="1" x14ac:dyDescent="0.2">
      <c r="A43" s="61"/>
      <c r="B43" s="82"/>
      <c r="C43" s="83"/>
      <c r="D43" s="76"/>
      <c r="E43" s="77"/>
      <c r="F43" s="32"/>
      <c r="G43" s="69"/>
      <c r="H43" s="61"/>
      <c r="I43" s="61"/>
      <c r="J43" s="61"/>
      <c r="K43" s="61"/>
    </row>
    <row r="44" spans="1:11" ht="14" hidden="1" x14ac:dyDescent="0.2">
      <c r="A44" s="61"/>
      <c r="B44" s="80"/>
      <c r="C44" s="62"/>
      <c r="D44" s="72"/>
      <c r="E44" s="73"/>
      <c r="F44" s="32"/>
      <c r="G44" s="69"/>
      <c r="H44" s="61"/>
      <c r="I44" s="61"/>
      <c r="J44" s="61"/>
      <c r="K44" s="61"/>
    </row>
    <row r="45" spans="1:11" ht="14" hidden="1" x14ac:dyDescent="0.2">
      <c r="A45" s="61"/>
      <c r="B45" s="82"/>
      <c r="C45" s="83"/>
      <c r="D45" s="76"/>
      <c r="E45" s="77"/>
      <c r="F45" s="32"/>
      <c r="G45" s="69"/>
      <c r="H45" s="61"/>
      <c r="I45" s="61"/>
      <c r="J45" s="61"/>
      <c r="K45" s="61"/>
    </row>
    <row r="46" spans="1:11" ht="14" hidden="1" x14ac:dyDescent="0.2">
      <c r="A46" s="61"/>
      <c r="B46" s="80"/>
      <c r="C46" s="62"/>
      <c r="D46" s="72"/>
      <c r="E46" s="73"/>
      <c r="F46" s="32"/>
      <c r="G46" s="69"/>
      <c r="H46" s="61"/>
      <c r="I46" s="61"/>
      <c r="J46" s="61"/>
      <c r="K46" s="61"/>
    </row>
    <row r="47" spans="1:11" ht="14" hidden="1" x14ac:dyDescent="0.2">
      <c r="A47" s="61"/>
      <c r="B47" s="82"/>
      <c r="C47" s="79"/>
      <c r="D47" s="79"/>
      <c r="E47" s="77"/>
      <c r="F47" s="32"/>
      <c r="G47" s="69"/>
      <c r="H47" s="61"/>
      <c r="I47" s="61"/>
      <c r="J47" s="61"/>
      <c r="K47" s="61"/>
    </row>
    <row r="48" spans="1:11" ht="14" hidden="1" x14ac:dyDescent="0.2">
      <c r="A48" s="61"/>
      <c r="B48" s="80"/>
      <c r="C48" s="78"/>
      <c r="D48" s="78"/>
      <c r="E48" s="73"/>
      <c r="F48" s="32"/>
      <c r="G48" s="69"/>
      <c r="H48" s="61"/>
      <c r="I48" s="61"/>
      <c r="J48" s="61"/>
      <c r="K48" s="61"/>
    </row>
    <row r="49" spans="1:11" ht="14" hidden="1" x14ac:dyDescent="0.2">
      <c r="A49" s="61"/>
      <c r="B49" s="82"/>
      <c r="C49" s="79"/>
      <c r="D49" s="79"/>
      <c r="E49" s="77"/>
      <c r="F49" s="32"/>
      <c r="G49" s="69"/>
      <c r="H49" s="61"/>
      <c r="I49" s="61"/>
      <c r="J49" s="61"/>
      <c r="K49" s="61"/>
    </row>
    <row r="50" spans="1:11" ht="14" hidden="1" x14ac:dyDescent="0.2">
      <c r="A50" s="61"/>
      <c r="B50" s="80"/>
      <c r="C50" s="78"/>
      <c r="D50" s="78"/>
      <c r="E50" s="73"/>
      <c r="F50" s="32"/>
      <c r="G50" s="69"/>
      <c r="H50" s="61"/>
      <c r="I50" s="61"/>
      <c r="J50" s="61"/>
      <c r="K50" s="61"/>
    </row>
    <row r="51" spans="1:11" ht="14" hidden="1" x14ac:dyDescent="0.2">
      <c r="A51" s="61"/>
      <c r="B51" s="82"/>
      <c r="C51" s="79"/>
      <c r="D51" s="79"/>
      <c r="E51" s="77"/>
      <c r="F51" s="32"/>
      <c r="G51" s="69"/>
      <c r="H51" s="61"/>
      <c r="I51" s="61"/>
      <c r="J51" s="61"/>
      <c r="K51" s="61"/>
    </row>
    <row r="52" spans="1:11" ht="15" hidden="1" thickBot="1" x14ac:dyDescent="0.25">
      <c r="A52" s="61"/>
      <c r="B52" s="84"/>
      <c r="C52" s="85"/>
      <c r="D52" s="85"/>
      <c r="E52" s="86"/>
      <c r="F52" s="32"/>
      <c r="G52" s="69"/>
      <c r="H52" s="61"/>
      <c r="I52" s="61"/>
      <c r="J52" s="61"/>
      <c r="K52" s="61"/>
    </row>
    <row r="53" spans="1:11" ht="14" hidden="1" x14ac:dyDescent="0.2">
      <c r="A53" s="61"/>
      <c r="B53" s="61"/>
      <c r="C53" s="61"/>
      <c r="D53" s="61"/>
      <c r="E53" s="64"/>
      <c r="F53" s="32"/>
      <c r="G53" s="64"/>
      <c r="H53" s="61"/>
      <c r="I53" s="61"/>
      <c r="J53" s="61"/>
      <c r="K53" s="61"/>
    </row>
    <row r="54" spans="1:11" ht="14" x14ac:dyDescent="0.2">
      <c r="E54" s="87"/>
      <c r="F54" s="88"/>
      <c r="G54" s="87"/>
    </row>
    <row r="55" spans="1:11" ht="14" x14ac:dyDescent="0.2">
      <c r="E55" s="87"/>
      <c r="F55" s="88"/>
      <c r="G55" s="87"/>
    </row>
    <row r="56" spans="1:11" ht="14" x14ac:dyDescent="0.2">
      <c r="E56" s="87"/>
      <c r="F56" s="88"/>
      <c r="G56" s="87"/>
    </row>
    <row r="57" spans="1:11" ht="14" x14ac:dyDescent="0.2">
      <c r="E57" s="87"/>
      <c r="F57" s="88"/>
      <c r="G57" s="87"/>
    </row>
    <row r="58" spans="1:11" ht="14" x14ac:dyDescent="0.2">
      <c r="E58" s="87"/>
      <c r="F58" s="88"/>
      <c r="G58" s="87"/>
    </row>
    <row r="59" spans="1:11" ht="14" x14ac:dyDescent="0.2">
      <c r="E59" s="87"/>
      <c r="F59" s="88"/>
      <c r="G59" s="87"/>
    </row>
    <row r="60" spans="1:11" ht="14" x14ac:dyDescent="0.2">
      <c r="E60" s="87"/>
      <c r="F60" s="88"/>
      <c r="G60" s="87"/>
    </row>
    <row r="61" spans="1:11" ht="14" x14ac:dyDescent="0.2">
      <c r="E61" s="87"/>
      <c r="F61" s="88"/>
      <c r="G61" s="87"/>
    </row>
    <row r="62" spans="1:11" ht="14" x14ac:dyDescent="0.2">
      <c r="E62" s="87"/>
      <c r="F62" s="88"/>
      <c r="G62" s="87"/>
    </row>
    <row r="63" spans="1:11" ht="14" x14ac:dyDescent="0.2">
      <c r="E63" s="87"/>
      <c r="F63" s="88"/>
      <c r="G63" s="87"/>
    </row>
    <row r="64" spans="1:11" ht="14" x14ac:dyDescent="0.2">
      <c r="E64" s="87"/>
      <c r="F64" s="88"/>
      <c r="G64" s="87"/>
    </row>
    <row r="65" spans="5:7" ht="14" x14ac:dyDescent="0.2">
      <c r="E65" s="87"/>
      <c r="F65" s="88"/>
      <c r="G65" s="87"/>
    </row>
    <row r="66" spans="5:7" ht="14" x14ac:dyDescent="0.2">
      <c r="E66" s="87"/>
      <c r="F66" s="88"/>
      <c r="G66" s="87"/>
    </row>
    <row r="67" spans="5:7" ht="14" x14ac:dyDescent="0.2">
      <c r="E67" s="87"/>
      <c r="F67" s="88"/>
      <c r="G67" s="87"/>
    </row>
    <row r="68" spans="5:7" ht="14" x14ac:dyDescent="0.2">
      <c r="E68" s="87"/>
      <c r="F68" s="88"/>
      <c r="G68" s="87"/>
    </row>
    <row r="69" spans="5:7" ht="14" x14ac:dyDescent="0.2">
      <c r="E69" s="87"/>
      <c r="F69" s="88"/>
      <c r="G69" s="87"/>
    </row>
    <row r="70" spans="5:7" ht="14" x14ac:dyDescent="0.2">
      <c r="E70" s="87"/>
      <c r="F70" s="88"/>
      <c r="G70" s="87"/>
    </row>
    <row r="71" spans="5:7" ht="14" x14ac:dyDescent="0.2">
      <c r="E71" s="87"/>
      <c r="F71" s="88"/>
      <c r="G71" s="87"/>
    </row>
    <row r="72" spans="5:7" ht="14" x14ac:dyDescent="0.2">
      <c r="E72" s="87"/>
      <c r="F72" s="88"/>
      <c r="G72" s="87"/>
    </row>
    <row r="73" spans="5:7" ht="14" x14ac:dyDescent="0.2">
      <c r="E73" s="87"/>
      <c r="F73" s="88"/>
      <c r="G73" s="87"/>
    </row>
    <row r="74" spans="5:7" ht="14" x14ac:dyDescent="0.2">
      <c r="E74" s="87"/>
      <c r="F74" s="88"/>
      <c r="G74" s="87"/>
    </row>
    <row r="75" spans="5:7" ht="14" x14ac:dyDescent="0.2">
      <c r="E75" s="87"/>
      <c r="F75" s="88"/>
      <c r="G75" s="87"/>
    </row>
    <row r="76" spans="5:7" ht="14" x14ac:dyDescent="0.2">
      <c r="E76" s="87"/>
      <c r="F76" s="88"/>
      <c r="G76" s="87"/>
    </row>
    <row r="77" spans="5:7" ht="14" x14ac:dyDescent="0.2">
      <c r="E77" s="87"/>
      <c r="F77" s="88"/>
      <c r="G77" s="87"/>
    </row>
    <row r="78" spans="5:7" ht="14" x14ac:dyDescent="0.2">
      <c r="E78" s="87"/>
      <c r="F78" s="88"/>
      <c r="G78" s="87"/>
    </row>
    <row r="79" spans="5:7" ht="14" x14ac:dyDescent="0.2">
      <c r="E79" s="87"/>
      <c r="F79" s="88"/>
      <c r="G79" s="87"/>
    </row>
    <row r="80" spans="5:7" ht="14" x14ac:dyDescent="0.2">
      <c r="E80" s="87"/>
      <c r="F80" s="88"/>
      <c r="G80" s="87"/>
    </row>
    <row r="81" spans="5:7" ht="14" x14ac:dyDescent="0.2">
      <c r="E81" s="87"/>
      <c r="F81" s="88"/>
      <c r="G81" s="87"/>
    </row>
    <row r="82" spans="5:7" ht="14" x14ac:dyDescent="0.2">
      <c r="E82" s="87"/>
      <c r="F82" s="88"/>
      <c r="G82" s="87"/>
    </row>
    <row r="83" spans="5:7" ht="14" x14ac:dyDescent="0.2">
      <c r="E83" s="87"/>
      <c r="F83" s="88"/>
      <c r="G83" s="87"/>
    </row>
    <row r="84" spans="5:7" ht="14" x14ac:dyDescent="0.2">
      <c r="E84" s="87"/>
      <c r="F84" s="88"/>
      <c r="G84" s="87"/>
    </row>
    <row r="85" spans="5:7" ht="14" x14ac:dyDescent="0.2">
      <c r="E85" s="87"/>
      <c r="F85" s="88"/>
      <c r="G85" s="87"/>
    </row>
    <row r="86" spans="5:7" ht="14" x14ac:dyDescent="0.2">
      <c r="E86" s="87"/>
      <c r="F86" s="88"/>
      <c r="G86" s="87"/>
    </row>
    <row r="87" spans="5:7" ht="14" x14ac:dyDescent="0.2">
      <c r="E87" s="87"/>
      <c r="F87" s="88"/>
      <c r="G87" s="87"/>
    </row>
    <row r="88" spans="5:7" ht="14" x14ac:dyDescent="0.2">
      <c r="E88" s="87"/>
      <c r="F88" s="88"/>
      <c r="G88" s="87"/>
    </row>
    <row r="89" spans="5:7" ht="14" x14ac:dyDescent="0.2">
      <c r="E89" s="87"/>
      <c r="F89" s="88"/>
      <c r="G89" s="87"/>
    </row>
    <row r="90" spans="5:7" ht="14" x14ac:dyDescent="0.2">
      <c r="E90" s="87"/>
      <c r="F90" s="88"/>
      <c r="G90" s="87"/>
    </row>
    <row r="91" spans="5:7" ht="14" x14ac:dyDescent="0.2">
      <c r="E91" s="87"/>
      <c r="F91" s="88"/>
      <c r="G91" s="87"/>
    </row>
    <row r="92" spans="5:7" ht="14" x14ac:dyDescent="0.2">
      <c r="E92" s="87"/>
      <c r="F92" s="88"/>
      <c r="G92" s="87"/>
    </row>
    <row r="93" spans="5:7" ht="14" x14ac:dyDescent="0.2">
      <c r="E93" s="87"/>
      <c r="F93" s="88"/>
      <c r="G93" s="87"/>
    </row>
    <row r="94" spans="5:7" ht="14" x14ac:dyDescent="0.2">
      <c r="E94" s="87"/>
      <c r="F94" s="88"/>
      <c r="G94" s="87"/>
    </row>
    <row r="95" spans="5:7" ht="14" x14ac:dyDescent="0.2">
      <c r="E95" s="87"/>
      <c r="F95" s="88"/>
      <c r="G95" s="87"/>
    </row>
    <row r="96" spans="5:7" ht="14" x14ac:dyDescent="0.2">
      <c r="E96" s="87"/>
      <c r="F96" s="88"/>
      <c r="G96" s="87"/>
    </row>
    <row r="97" spans="5:7" ht="14" x14ac:dyDescent="0.2">
      <c r="E97" s="87"/>
      <c r="F97" s="88"/>
      <c r="G97" s="87"/>
    </row>
    <row r="98" spans="5:7" ht="14" x14ac:dyDescent="0.2">
      <c r="E98" s="87"/>
      <c r="F98" s="88"/>
      <c r="G98" s="87"/>
    </row>
    <row r="99" spans="5:7" ht="14" x14ac:dyDescent="0.2">
      <c r="E99" s="87"/>
      <c r="F99" s="88"/>
      <c r="G99" s="87"/>
    </row>
    <row r="100" spans="5:7" ht="14" x14ac:dyDescent="0.2">
      <c r="E100" s="87"/>
      <c r="F100" s="88"/>
      <c r="G100" s="87"/>
    </row>
    <row r="101" spans="5:7" ht="14" x14ac:dyDescent="0.2">
      <c r="E101" s="87"/>
      <c r="F101" s="88"/>
      <c r="G101" s="87"/>
    </row>
    <row r="102" spans="5:7" ht="14" x14ac:dyDescent="0.2">
      <c r="E102" s="87"/>
      <c r="F102" s="88"/>
      <c r="G102" s="87"/>
    </row>
    <row r="103" spans="5:7" ht="14" x14ac:dyDescent="0.2">
      <c r="E103" s="87"/>
      <c r="F103" s="88"/>
      <c r="G103" s="87"/>
    </row>
    <row r="104" spans="5:7" ht="14" x14ac:dyDescent="0.2">
      <c r="E104" s="87"/>
      <c r="F104" s="88"/>
      <c r="G104" s="87"/>
    </row>
    <row r="105" spans="5:7" ht="14" x14ac:dyDescent="0.2">
      <c r="E105" s="87"/>
      <c r="F105" s="88"/>
      <c r="G105" s="87"/>
    </row>
    <row r="106" spans="5:7" ht="14" x14ac:dyDescent="0.2">
      <c r="E106" s="87"/>
      <c r="F106" s="88"/>
      <c r="G106" s="87"/>
    </row>
    <row r="107" spans="5:7" ht="14" x14ac:dyDescent="0.2">
      <c r="E107" s="87"/>
      <c r="F107" s="88"/>
      <c r="G107" s="87"/>
    </row>
    <row r="108" spans="5:7" ht="14" x14ac:dyDescent="0.2">
      <c r="E108" s="87"/>
      <c r="F108" s="88"/>
      <c r="G108" s="87"/>
    </row>
    <row r="109" spans="5:7" ht="14" x14ac:dyDescent="0.2">
      <c r="E109" s="87"/>
      <c r="F109" s="88"/>
      <c r="G109" s="87"/>
    </row>
    <row r="110" spans="5:7" ht="14" x14ac:dyDescent="0.2">
      <c r="E110" s="87"/>
      <c r="F110" s="88"/>
      <c r="G110" s="87"/>
    </row>
    <row r="111" spans="5:7" ht="14" x14ac:dyDescent="0.2">
      <c r="E111" s="87"/>
      <c r="F111" s="88"/>
      <c r="G111" s="87"/>
    </row>
    <row r="112" spans="5:7" ht="14" x14ac:dyDescent="0.2">
      <c r="E112" s="87"/>
      <c r="F112" s="88"/>
      <c r="G112" s="87"/>
    </row>
    <row r="113" spans="5:7" ht="14" x14ac:dyDescent="0.2">
      <c r="E113" s="87"/>
      <c r="F113" s="88"/>
      <c r="G113" s="87"/>
    </row>
    <row r="114" spans="5:7" ht="14" x14ac:dyDescent="0.2">
      <c r="E114" s="87"/>
      <c r="F114" s="88"/>
      <c r="G114" s="87"/>
    </row>
    <row r="115" spans="5:7" ht="14" x14ac:dyDescent="0.2">
      <c r="E115" s="87"/>
      <c r="F115" s="88"/>
      <c r="G115" s="87"/>
    </row>
    <row r="116" spans="5:7" ht="14" x14ac:dyDescent="0.2">
      <c r="E116" s="87"/>
      <c r="F116" s="88"/>
      <c r="G116" s="87"/>
    </row>
    <row r="117" spans="5:7" ht="14" x14ac:dyDescent="0.2">
      <c r="E117" s="87"/>
      <c r="F117" s="88"/>
      <c r="G117" s="87"/>
    </row>
    <row r="118" spans="5:7" ht="14" x14ac:dyDescent="0.2">
      <c r="E118" s="87"/>
      <c r="F118" s="88"/>
      <c r="G118" s="87"/>
    </row>
    <row r="119" spans="5:7" ht="14" x14ac:dyDescent="0.2">
      <c r="E119" s="87"/>
      <c r="F119" s="88"/>
      <c r="G119" s="87"/>
    </row>
    <row r="120" spans="5:7" ht="14" x14ac:dyDescent="0.2">
      <c r="E120" s="87"/>
      <c r="F120" s="88"/>
      <c r="G120" s="87"/>
    </row>
    <row r="121" spans="5:7" ht="14" x14ac:dyDescent="0.2">
      <c r="E121" s="87"/>
      <c r="F121" s="88"/>
      <c r="G121" s="87"/>
    </row>
    <row r="122" spans="5:7" ht="14" x14ac:dyDescent="0.2">
      <c r="E122" s="87"/>
      <c r="F122" s="88"/>
      <c r="G122" s="87"/>
    </row>
    <row r="123" spans="5:7" ht="14" x14ac:dyDescent="0.2">
      <c r="E123" s="87"/>
      <c r="F123" s="88"/>
      <c r="G123" s="87"/>
    </row>
    <row r="124" spans="5:7" ht="14" x14ac:dyDescent="0.2">
      <c r="E124" s="87"/>
      <c r="F124" s="88"/>
      <c r="G124" s="87"/>
    </row>
    <row r="125" spans="5:7" ht="14" x14ac:dyDescent="0.2">
      <c r="E125" s="87"/>
      <c r="F125" s="88"/>
      <c r="G125" s="87"/>
    </row>
    <row r="126" spans="5:7" ht="14" x14ac:dyDescent="0.2">
      <c r="E126" s="87"/>
      <c r="F126" s="88"/>
      <c r="G126" s="87"/>
    </row>
    <row r="127" spans="5:7" ht="14" x14ac:dyDescent="0.2">
      <c r="E127" s="87"/>
      <c r="F127" s="88"/>
      <c r="G127" s="87"/>
    </row>
    <row r="128" spans="5:7" ht="14" x14ac:dyDescent="0.2">
      <c r="E128" s="87"/>
      <c r="F128" s="88"/>
      <c r="G128" s="87"/>
    </row>
    <row r="129" spans="5:7" ht="14" x14ac:dyDescent="0.2">
      <c r="E129" s="87"/>
      <c r="F129" s="88"/>
      <c r="G129" s="87"/>
    </row>
    <row r="130" spans="5:7" ht="14" x14ac:dyDescent="0.2">
      <c r="E130" s="87"/>
      <c r="F130" s="88"/>
      <c r="G130" s="87"/>
    </row>
    <row r="131" spans="5:7" ht="14" x14ac:dyDescent="0.2">
      <c r="E131" s="87"/>
      <c r="F131" s="88"/>
      <c r="G131" s="87"/>
    </row>
    <row r="132" spans="5:7" ht="14" x14ac:dyDescent="0.2">
      <c r="E132" s="87"/>
      <c r="F132" s="88"/>
      <c r="G132" s="87"/>
    </row>
    <row r="133" spans="5:7" ht="14" x14ac:dyDescent="0.2">
      <c r="E133" s="87"/>
      <c r="F133" s="88"/>
      <c r="G133" s="87"/>
    </row>
    <row r="134" spans="5:7" ht="14" x14ac:dyDescent="0.2">
      <c r="E134" s="87"/>
      <c r="F134" s="88"/>
      <c r="G134" s="87"/>
    </row>
    <row r="135" spans="5:7" ht="14" x14ac:dyDescent="0.2">
      <c r="E135" s="87"/>
      <c r="F135" s="88"/>
      <c r="G135" s="87"/>
    </row>
    <row r="136" spans="5:7" ht="14" x14ac:dyDescent="0.2">
      <c r="E136" s="87"/>
      <c r="F136" s="88"/>
      <c r="G136" s="87"/>
    </row>
    <row r="137" spans="5:7" ht="14" x14ac:dyDescent="0.2">
      <c r="E137" s="87"/>
      <c r="F137" s="88"/>
      <c r="G137" s="87"/>
    </row>
    <row r="138" spans="5:7" ht="14" x14ac:dyDescent="0.2">
      <c r="E138" s="87"/>
      <c r="F138" s="88"/>
      <c r="G138" s="87"/>
    </row>
    <row r="139" spans="5:7" ht="14" x14ac:dyDescent="0.2">
      <c r="E139" s="87"/>
      <c r="F139" s="88"/>
      <c r="G139" s="87"/>
    </row>
    <row r="140" spans="5:7" ht="14" x14ac:dyDescent="0.2">
      <c r="E140" s="87"/>
      <c r="F140" s="88"/>
      <c r="G140" s="87"/>
    </row>
    <row r="141" spans="5:7" ht="14" x14ac:dyDescent="0.2">
      <c r="E141" s="87"/>
      <c r="F141" s="88"/>
      <c r="G141" s="87"/>
    </row>
    <row r="142" spans="5:7" ht="14" x14ac:dyDescent="0.2">
      <c r="E142" s="87"/>
      <c r="F142" s="88"/>
      <c r="G142" s="87"/>
    </row>
    <row r="143" spans="5:7" ht="14" x14ac:dyDescent="0.2">
      <c r="E143" s="87"/>
      <c r="F143" s="88"/>
      <c r="G143" s="87"/>
    </row>
    <row r="144" spans="5:7" ht="14" x14ac:dyDescent="0.2">
      <c r="E144" s="87"/>
      <c r="F144" s="88"/>
      <c r="G144" s="87"/>
    </row>
    <row r="145" spans="5:7" ht="14" x14ac:dyDescent="0.2">
      <c r="E145" s="87"/>
      <c r="F145" s="88"/>
      <c r="G145" s="87"/>
    </row>
    <row r="146" spans="5:7" ht="14" x14ac:dyDescent="0.2">
      <c r="E146" s="87"/>
      <c r="F146" s="88"/>
      <c r="G146" s="87"/>
    </row>
    <row r="147" spans="5:7" ht="14" x14ac:dyDescent="0.2">
      <c r="E147" s="87"/>
      <c r="F147" s="88"/>
      <c r="G147" s="87"/>
    </row>
    <row r="148" spans="5:7" ht="14" x14ac:dyDescent="0.2">
      <c r="E148" s="87"/>
      <c r="F148" s="88"/>
      <c r="G148" s="87"/>
    </row>
    <row r="149" spans="5:7" ht="14" x14ac:dyDescent="0.2">
      <c r="E149" s="87"/>
      <c r="F149" s="88"/>
      <c r="G149" s="87"/>
    </row>
    <row r="150" spans="5:7" ht="14" x14ac:dyDescent="0.2">
      <c r="E150" s="87"/>
      <c r="F150" s="88"/>
      <c r="G150" s="87"/>
    </row>
    <row r="151" spans="5:7" ht="14" x14ac:dyDescent="0.2">
      <c r="E151" s="87"/>
      <c r="F151" s="88"/>
      <c r="G151" s="87"/>
    </row>
    <row r="152" spans="5:7" ht="14" x14ac:dyDescent="0.2">
      <c r="E152" s="87"/>
      <c r="F152" s="88"/>
      <c r="G152" s="87"/>
    </row>
    <row r="153" spans="5:7" ht="14" x14ac:dyDescent="0.2">
      <c r="E153" s="87"/>
      <c r="F153" s="88"/>
      <c r="G153" s="87"/>
    </row>
    <row r="154" spans="5:7" ht="14" x14ac:dyDescent="0.2">
      <c r="E154" s="87"/>
      <c r="F154" s="88"/>
      <c r="G154" s="87"/>
    </row>
    <row r="155" spans="5:7" ht="14" x14ac:dyDescent="0.2">
      <c r="E155" s="87"/>
      <c r="F155" s="88"/>
      <c r="G155" s="87"/>
    </row>
    <row r="156" spans="5:7" ht="14" x14ac:dyDescent="0.2">
      <c r="E156" s="87"/>
      <c r="F156" s="88"/>
      <c r="G156" s="87"/>
    </row>
    <row r="157" spans="5:7" ht="14" x14ac:dyDescent="0.2">
      <c r="E157" s="87"/>
      <c r="F157" s="88"/>
      <c r="G157" s="87"/>
    </row>
    <row r="158" spans="5:7" ht="14" x14ac:dyDescent="0.2">
      <c r="E158" s="87"/>
      <c r="F158" s="88"/>
      <c r="G158" s="87"/>
    </row>
    <row r="159" spans="5:7" ht="14" x14ac:dyDescent="0.2">
      <c r="E159" s="87"/>
      <c r="F159" s="88"/>
      <c r="G159" s="87"/>
    </row>
    <row r="160" spans="5:7" ht="14" x14ac:dyDescent="0.2">
      <c r="E160" s="87"/>
      <c r="F160" s="88"/>
      <c r="G160" s="87"/>
    </row>
    <row r="161" spans="5:7" ht="14" x14ac:dyDescent="0.2">
      <c r="E161" s="87"/>
      <c r="F161" s="88"/>
      <c r="G161" s="87"/>
    </row>
    <row r="162" spans="5:7" ht="14" x14ac:dyDescent="0.2">
      <c r="E162" s="87"/>
      <c r="F162" s="88"/>
      <c r="G162" s="87"/>
    </row>
    <row r="163" spans="5:7" ht="14" x14ac:dyDescent="0.2">
      <c r="E163" s="87"/>
      <c r="F163" s="88"/>
      <c r="G163" s="87"/>
    </row>
    <row r="164" spans="5:7" ht="14" x14ac:dyDescent="0.2">
      <c r="E164" s="87"/>
      <c r="F164" s="88"/>
      <c r="G164" s="87"/>
    </row>
    <row r="165" spans="5:7" ht="14" x14ac:dyDescent="0.2">
      <c r="E165" s="87"/>
      <c r="F165" s="88"/>
      <c r="G165" s="87"/>
    </row>
    <row r="166" spans="5:7" ht="14" x14ac:dyDescent="0.2">
      <c r="E166" s="87"/>
      <c r="F166" s="88"/>
      <c r="G166" s="87"/>
    </row>
    <row r="167" spans="5:7" ht="14" x14ac:dyDescent="0.2">
      <c r="E167" s="87"/>
      <c r="F167" s="88"/>
      <c r="G167" s="87"/>
    </row>
    <row r="168" spans="5:7" ht="14" x14ac:dyDescent="0.2">
      <c r="E168" s="87"/>
      <c r="F168" s="88"/>
      <c r="G168" s="87"/>
    </row>
    <row r="169" spans="5:7" ht="14" x14ac:dyDescent="0.2">
      <c r="E169" s="87"/>
      <c r="F169" s="88"/>
      <c r="G169" s="87"/>
    </row>
    <row r="170" spans="5:7" ht="14" x14ac:dyDescent="0.2">
      <c r="E170" s="87"/>
      <c r="F170" s="88"/>
      <c r="G170" s="87"/>
    </row>
    <row r="171" spans="5:7" ht="14" x14ac:dyDescent="0.2">
      <c r="E171" s="87"/>
      <c r="F171" s="88"/>
      <c r="G171" s="87"/>
    </row>
    <row r="172" spans="5:7" ht="14" x14ac:dyDescent="0.2">
      <c r="E172" s="87"/>
      <c r="F172" s="88"/>
      <c r="G172" s="87"/>
    </row>
    <row r="173" spans="5:7" ht="14" x14ac:dyDescent="0.2">
      <c r="E173" s="87"/>
      <c r="F173" s="88"/>
      <c r="G173" s="87"/>
    </row>
    <row r="174" spans="5:7" ht="14" x14ac:dyDescent="0.2">
      <c r="E174" s="87"/>
      <c r="F174" s="88"/>
      <c r="G174" s="87"/>
    </row>
    <row r="175" spans="5:7" ht="14" x14ac:dyDescent="0.2">
      <c r="E175" s="87"/>
      <c r="F175" s="88"/>
      <c r="G175" s="87"/>
    </row>
    <row r="176" spans="5:7" ht="14" x14ac:dyDescent="0.2">
      <c r="E176" s="87"/>
      <c r="F176" s="88"/>
      <c r="G176" s="87"/>
    </row>
    <row r="177" spans="5:7" ht="14" x14ac:dyDescent="0.2">
      <c r="E177" s="87"/>
      <c r="F177" s="88"/>
      <c r="G177" s="87"/>
    </row>
    <row r="178" spans="5:7" ht="14" x14ac:dyDescent="0.2">
      <c r="E178" s="87"/>
      <c r="F178" s="88"/>
      <c r="G178" s="87"/>
    </row>
    <row r="179" spans="5:7" ht="14" x14ac:dyDescent="0.2">
      <c r="E179" s="87"/>
      <c r="F179" s="88"/>
      <c r="G179" s="87"/>
    </row>
    <row r="180" spans="5:7" ht="14" x14ac:dyDescent="0.2">
      <c r="E180" s="87"/>
      <c r="F180" s="88"/>
      <c r="G180" s="87"/>
    </row>
    <row r="181" spans="5:7" ht="14" x14ac:dyDescent="0.2">
      <c r="E181" s="87"/>
      <c r="F181" s="88"/>
      <c r="G181" s="87"/>
    </row>
    <row r="182" spans="5:7" ht="14" x14ac:dyDescent="0.2">
      <c r="E182" s="87"/>
      <c r="F182" s="88"/>
      <c r="G182" s="87"/>
    </row>
    <row r="183" spans="5:7" ht="14" x14ac:dyDescent="0.2">
      <c r="E183" s="87"/>
      <c r="F183" s="88"/>
      <c r="G183" s="87"/>
    </row>
    <row r="184" spans="5:7" ht="14" x14ac:dyDescent="0.2">
      <c r="E184" s="87"/>
      <c r="F184" s="88"/>
      <c r="G184" s="87"/>
    </row>
    <row r="185" spans="5:7" ht="14" x14ac:dyDescent="0.2">
      <c r="E185" s="87"/>
      <c r="F185" s="88"/>
      <c r="G185" s="87"/>
    </row>
    <row r="186" spans="5:7" ht="14" x14ac:dyDescent="0.2">
      <c r="E186" s="87"/>
      <c r="F186" s="88"/>
      <c r="G186" s="87"/>
    </row>
    <row r="187" spans="5:7" ht="14" x14ac:dyDescent="0.2">
      <c r="E187" s="87"/>
      <c r="F187" s="88"/>
      <c r="G187" s="87"/>
    </row>
    <row r="188" spans="5:7" ht="14" x14ac:dyDescent="0.2">
      <c r="E188" s="87"/>
      <c r="F188" s="88"/>
      <c r="G188" s="87"/>
    </row>
    <row r="189" spans="5:7" ht="14" x14ac:dyDescent="0.2">
      <c r="E189" s="87"/>
      <c r="F189" s="88"/>
      <c r="G189" s="87"/>
    </row>
    <row r="190" spans="5:7" ht="14" x14ac:dyDescent="0.2">
      <c r="E190" s="87"/>
      <c r="F190" s="88"/>
      <c r="G190" s="87"/>
    </row>
    <row r="191" spans="5:7" ht="14" x14ac:dyDescent="0.2">
      <c r="E191" s="87"/>
      <c r="F191" s="88"/>
      <c r="G191" s="87"/>
    </row>
    <row r="192" spans="5:7" ht="14" x14ac:dyDescent="0.2">
      <c r="E192" s="87"/>
      <c r="F192" s="88"/>
      <c r="G192" s="87"/>
    </row>
    <row r="193" spans="5:7" ht="14" x14ac:dyDescent="0.2">
      <c r="E193" s="87"/>
      <c r="F193" s="88"/>
      <c r="G193" s="87"/>
    </row>
    <row r="194" spans="5:7" ht="14" x14ac:dyDescent="0.2">
      <c r="E194" s="87"/>
      <c r="F194" s="88"/>
      <c r="G194" s="87"/>
    </row>
    <row r="195" spans="5:7" ht="14" x14ac:dyDescent="0.2">
      <c r="E195" s="87"/>
      <c r="F195" s="88"/>
      <c r="G195" s="87"/>
    </row>
    <row r="196" spans="5:7" ht="14" x14ac:dyDescent="0.2">
      <c r="E196" s="87"/>
      <c r="F196" s="88"/>
      <c r="G196" s="87"/>
    </row>
    <row r="197" spans="5:7" ht="14" x14ac:dyDescent="0.2">
      <c r="E197" s="87"/>
      <c r="F197" s="88"/>
      <c r="G197" s="87"/>
    </row>
    <row r="198" spans="5:7" ht="14" x14ac:dyDescent="0.2">
      <c r="E198" s="87"/>
      <c r="F198" s="88"/>
      <c r="G198" s="87"/>
    </row>
    <row r="199" spans="5:7" ht="14" x14ac:dyDescent="0.2">
      <c r="E199" s="87"/>
      <c r="F199" s="88"/>
      <c r="G199" s="87"/>
    </row>
    <row r="200" spans="5:7" ht="14" x14ac:dyDescent="0.2">
      <c r="E200" s="87"/>
      <c r="F200" s="88"/>
      <c r="G200" s="87"/>
    </row>
    <row r="201" spans="5:7" ht="14" x14ac:dyDescent="0.2">
      <c r="E201" s="87"/>
      <c r="F201" s="88"/>
      <c r="G201" s="87"/>
    </row>
    <row r="202" spans="5:7" ht="14" x14ac:dyDescent="0.2">
      <c r="E202" s="87"/>
      <c r="F202" s="88"/>
      <c r="G202" s="87"/>
    </row>
    <row r="203" spans="5:7" ht="14" x14ac:dyDescent="0.2">
      <c r="E203" s="87"/>
      <c r="F203" s="88"/>
      <c r="G203" s="87"/>
    </row>
    <row r="204" spans="5:7" ht="14" x14ac:dyDescent="0.2">
      <c r="E204" s="87"/>
      <c r="F204" s="88"/>
      <c r="G204" s="87"/>
    </row>
    <row r="205" spans="5:7" ht="14" x14ac:dyDescent="0.2">
      <c r="E205" s="87"/>
      <c r="F205" s="88"/>
      <c r="G205" s="87"/>
    </row>
    <row r="206" spans="5:7" ht="14" x14ac:dyDescent="0.2">
      <c r="E206" s="87"/>
      <c r="F206" s="88"/>
      <c r="G206" s="87"/>
    </row>
    <row r="207" spans="5:7" ht="14" x14ac:dyDescent="0.2">
      <c r="E207" s="87"/>
      <c r="F207" s="88"/>
      <c r="G207" s="87"/>
    </row>
    <row r="208" spans="5:7" ht="14" x14ac:dyDescent="0.2">
      <c r="E208" s="87"/>
      <c r="F208" s="88"/>
      <c r="G208" s="87"/>
    </row>
    <row r="209" spans="5:7" ht="14" x14ac:dyDescent="0.2">
      <c r="E209" s="87"/>
      <c r="F209" s="88"/>
      <c r="G209" s="87"/>
    </row>
    <row r="210" spans="5:7" ht="14" x14ac:dyDescent="0.2">
      <c r="E210" s="87"/>
      <c r="F210" s="88"/>
      <c r="G210" s="87"/>
    </row>
    <row r="211" spans="5:7" ht="14" x14ac:dyDescent="0.2">
      <c r="E211" s="87"/>
      <c r="F211" s="88"/>
      <c r="G211" s="87"/>
    </row>
    <row r="212" spans="5:7" ht="14" x14ac:dyDescent="0.2">
      <c r="E212" s="87"/>
      <c r="F212" s="88"/>
      <c r="G212" s="87"/>
    </row>
    <row r="213" spans="5:7" ht="14" x14ac:dyDescent="0.2">
      <c r="E213" s="87"/>
      <c r="F213" s="88"/>
      <c r="G213" s="87"/>
    </row>
    <row r="214" spans="5:7" ht="14" x14ac:dyDescent="0.2">
      <c r="E214" s="87"/>
      <c r="F214" s="88"/>
      <c r="G214" s="87"/>
    </row>
    <row r="215" spans="5:7" ht="14" x14ac:dyDescent="0.2">
      <c r="E215" s="87"/>
      <c r="F215" s="88"/>
      <c r="G215" s="87"/>
    </row>
    <row r="216" spans="5:7" ht="14" x14ac:dyDescent="0.2">
      <c r="E216" s="87"/>
      <c r="F216" s="88"/>
      <c r="G216" s="87"/>
    </row>
    <row r="217" spans="5:7" ht="14" x14ac:dyDescent="0.2">
      <c r="E217" s="87"/>
      <c r="F217" s="88"/>
      <c r="G217" s="87"/>
    </row>
    <row r="218" spans="5:7" ht="14" x14ac:dyDescent="0.2">
      <c r="E218" s="87"/>
      <c r="F218" s="88"/>
      <c r="G218" s="87"/>
    </row>
    <row r="219" spans="5:7" ht="14" x14ac:dyDescent="0.2">
      <c r="E219" s="87"/>
      <c r="F219" s="88"/>
      <c r="G219" s="87"/>
    </row>
    <row r="220" spans="5:7" ht="14" x14ac:dyDescent="0.2">
      <c r="E220" s="87"/>
      <c r="F220" s="88"/>
      <c r="G220" s="87"/>
    </row>
    <row r="221" spans="5:7" ht="14" x14ac:dyDescent="0.2">
      <c r="E221" s="87"/>
      <c r="F221" s="88"/>
      <c r="G221" s="87"/>
    </row>
    <row r="222" spans="5:7" ht="14" x14ac:dyDescent="0.2">
      <c r="E222" s="87"/>
      <c r="F222" s="88"/>
      <c r="G222" s="87"/>
    </row>
    <row r="223" spans="5:7" ht="14" x14ac:dyDescent="0.2">
      <c r="E223" s="87"/>
      <c r="F223" s="88"/>
      <c r="G223" s="87"/>
    </row>
    <row r="224" spans="5:7" ht="14" x14ac:dyDescent="0.2">
      <c r="E224" s="87"/>
      <c r="F224" s="88"/>
      <c r="G224" s="87"/>
    </row>
    <row r="225" spans="5:7" ht="14" x14ac:dyDescent="0.2">
      <c r="E225" s="87"/>
      <c r="F225" s="88"/>
      <c r="G225" s="87"/>
    </row>
    <row r="226" spans="5:7" ht="14" x14ac:dyDescent="0.2">
      <c r="E226" s="87"/>
      <c r="F226" s="88"/>
      <c r="G226" s="87"/>
    </row>
    <row r="227" spans="5:7" ht="14" x14ac:dyDescent="0.2">
      <c r="E227" s="87"/>
      <c r="F227" s="88"/>
      <c r="G227" s="87"/>
    </row>
    <row r="228" spans="5:7" ht="14" x14ac:dyDescent="0.2">
      <c r="E228" s="87"/>
      <c r="F228" s="88"/>
      <c r="G228" s="87"/>
    </row>
    <row r="229" spans="5:7" ht="14" x14ac:dyDescent="0.2">
      <c r="E229" s="87"/>
      <c r="F229" s="88"/>
      <c r="G229" s="87"/>
    </row>
    <row r="230" spans="5:7" ht="14" x14ac:dyDescent="0.2">
      <c r="E230" s="87"/>
      <c r="F230" s="88"/>
      <c r="G230" s="87"/>
    </row>
    <row r="231" spans="5:7" ht="14" x14ac:dyDescent="0.2">
      <c r="E231" s="87"/>
      <c r="F231" s="88"/>
      <c r="G231" s="87"/>
    </row>
    <row r="232" spans="5:7" ht="14" x14ac:dyDescent="0.2">
      <c r="E232" s="87"/>
      <c r="F232" s="88"/>
      <c r="G232" s="87"/>
    </row>
    <row r="233" spans="5:7" ht="14" x14ac:dyDescent="0.2">
      <c r="E233" s="87"/>
      <c r="F233" s="88"/>
      <c r="G233" s="87"/>
    </row>
    <row r="234" spans="5:7" ht="14" x14ac:dyDescent="0.2">
      <c r="E234" s="87"/>
      <c r="F234" s="88"/>
      <c r="G234" s="87"/>
    </row>
    <row r="235" spans="5:7" ht="14" x14ac:dyDescent="0.2">
      <c r="E235" s="87"/>
      <c r="F235" s="88"/>
      <c r="G235" s="87"/>
    </row>
    <row r="236" spans="5:7" ht="14" x14ac:dyDescent="0.2">
      <c r="E236" s="87"/>
      <c r="F236" s="88"/>
      <c r="G236" s="87"/>
    </row>
    <row r="237" spans="5:7" ht="14" x14ac:dyDescent="0.2">
      <c r="E237" s="87"/>
      <c r="F237" s="88"/>
      <c r="G237" s="87"/>
    </row>
    <row r="238" spans="5:7" ht="14" x14ac:dyDescent="0.2">
      <c r="E238" s="87"/>
      <c r="F238" s="88"/>
      <c r="G238" s="87"/>
    </row>
    <row r="239" spans="5:7" ht="14" x14ac:dyDescent="0.2">
      <c r="E239" s="87"/>
      <c r="F239" s="88"/>
      <c r="G239" s="87"/>
    </row>
    <row r="240" spans="5:7" ht="14" x14ac:dyDescent="0.2">
      <c r="E240" s="87"/>
      <c r="F240" s="88"/>
      <c r="G240" s="87"/>
    </row>
    <row r="241" spans="5:7" ht="14" x14ac:dyDescent="0.2">
      <c r="E241" s="87"/>
      <c r="F241" s="88"/>
      <c r="G241" s="87"/>
    </row>
    <row r="242" spans="5:7" ht="14" x14ac:dyDescent="0.2">
      <c r="E242" s="87"/>
      <c r="F242" s="88"/>
      <c r="G242" s="87"/>
    </row>
    <row r="243" spans="5:7" ht="14" x14ac:dyDescent="0.2">
      <c r="E243" s="87"/>
      <c r="F243" s="88"/>
      <c r="G243" s="87"/>
    </row>
    <row r="244" spans="5:7" ht="14" x14ac:dyDescent="0.2">
      <c r="E244" s="87"/>
      <c r="F244" s="88"/>
      <c r="G244" s="87"/>
    </row>
    <row r="245" spans="5:7" ht="14" x14ac:dyDescent="0.2">
      <c r="E245" s="87"/>
      <c r="F245" s="88"/>
      <c r="G245" s="87"/>
    </row>
    <row r="246" spans="5:7" ht="14" x14ac:dyDescent="0.2">
      <c r="E246" s="87"/>
      <c r="F246" s="88"/>
      <c r="G246" s="87"/>
    </row>
    <row r="247" spans="5:7" ht="14" x14ac:dyDescent="0.2">
      <c r="E247" s="87"/>
      <c r="F247" s="88"/>
      <c r="G247" s="87"/>
    </row>
    <row r="248" spans="5:7" ht="14" x14ac:dyDescent="0.2">
      <c r="E248" s="87"/>
      <c r="F248" s="88"/>
      <c r="G248" s="87"/>
    </row>
    <row r="249" spans="5:7" ht="14" x14ac:dyDescent="0.2">
      <c r="E249" s="87"/>
      <c r="F249" s="88"/>
      <c r="G249" s="87"/>
    </row>
    <row r="250" spans="5:7" ht="14" x14ac:dyDescent="0.2">
      <c r="E250" s="87"/>
      <c r="F250" s="88"/>
      <c r="G250" s="87"/>
    </row>
    <row r="251" spans="5:7" ht="14" x14ac:dyDescent="0.2">
      <c r="E251" s="87"/>
      <c r="F251" s="88"/>
      <c r="G251" s="87"/>
    </row>
    <row r="252" spans="5:7" ht="14" x14ac:dyDescent="0.2">
      <c r="E252" s="87"/>
      <c r="F252" s="88"/>
      <c r="G252" s="87"/>
    </row>
    <row r="253" spans="5:7" ht="14" x14ac:dyDescent="0.2">
      <c r="E253" s="87"/>
      <c r="F253" s="88"/>
      <c r="G253" s="87"/>
    </row>
    <row r="254" spans="5:7" ht="14" x14ac:dyDescent="0.2">
      <c r="E254" s="87"/>
      <c r="F254" s="88"/>
      <c r="G254" s="87"/>
    </row>
    <row r="255" spans="5:7" ht="14" x14ac:dyDescent="0.2">
      <c r="E255" s="87"/>
      <c r="F255" s="88"/>
      <c r="G255" s="87"/>
    </row>
    <row r="256" spans="5:7" ht="14" x14ac:dyDescent="0.2">
      <c r="E256" s="87"/>
      <c r="F256" s="88"/>
      <c r="G256" s="87"/>
    </row>
    <row r="257" spans="5:7" ht="14" x14ac:dyDescent="0.2">
      <c r="E257" s="87"/>
      <c r="F257" s="88"/>
      <c r="G257" s="87"/>
    </row>
    <row r="258" spans="5:7" ht="14" x14ac:dyDescent="0.2">
      <c r="E258" s="87"/>
      <c r="F258" s="88"/>
      <c r="G258" s="87"/>
    </row>
    <row r="259" spans="5:7" ht="14" x14ac:dyDescent="0.2">
      <c r="E259" s="87"/>
      <c r="F259" s="88"/>
      <c r="G259" s="87"/>
    </row>
    <row r="260" spans="5:7" ht="14" x14ac:dyDescent="0.2">
      <c r="E260" s="87"/>
      <c r="F260" s="88"/>
      <c r="G260" s="87"/>
    </row>
    <row r="261" spans="5:7" ht="14" x14ac:dyDescent="0.2">
      <c r="E261" s="87"/>
      <c r="F261" s="88"/>
      <c r="G261" s="87"/>
    </row>
    <row r="262" spans="5:7" ht="14" x14ac:dyDescent="0.2">
      <c r="E262" s="87"/>
      <c r="F262" s="88"/>
      <c r="G262" s="87"/>
    </row>
    <row r="263" spans="5:7" ht="14" x14ac:dyDescent="0.2">
      <c r="E263" s="87"/>
      <c r="F263" s="88"/>
      <c r="G263" s="87"/>
    </row>
    <row r="264" spans="5:7" ht="14" x14ac:dyDescent="0.2">
      <c r="E264" s="87"/>
      <c r="F264" s="88"/>
      <c r="G264" s="87"/>
    </row>
    <row r="265" spans="5:7" ht="14" x14ac:dyDescent="0.2">
      <c r="E265" s="87"/>
      <c r="F265" s="88"/>
      <c r="G265" s="87"/>
    </row>
    <row r="266" spans="5:7" ht="14" x14ac:dyDescent="0.2">
      <c r="E266" s="87"/>
      <c r="F266" s="88"/>
      <c r="G266" s="87"/>
    </row>
    <row r="267" spans="5:7" ht="14" x14ac:dyDescent="0.2">
      <c r="E267" s="87"/>
      <c r="F267" s="88"/>
      <c r="G267" s="87"/>
    </row>
    <row r="268" spans="5:7" ht="14" x14ac:dyDescent="0.2">
      <c r="E268" s="87"/>
      <c r="F268" s="88"/>
      <c r="G268" s="87"/>
    </row>
    <row r="269" spans="5:7" ht="14" x14ac:dyDescent="0.2">
      <c r="E269" s="87"/>
      <c r="F269" s="88"/>
      <c r="G269" s="87"/>
    </row>
    <row r="270" spans="5:7" ht="14" x14ac:dyDescent="0.2">
      <c r="E270" s="87"/>
      <c r="F270" s="88"/>
      <c r="G270" s="87"/>
    </row>
    <row r="271" spans="5:7" ht="14" x14ac:dyDescent="0.2">
      <c r="E271" s="87"/>
      <c r="F271" s="88"/>
      <c r="G271" s="87"/>
    </row>
    <row r="272" spans="5:7" ht="14" x14ac:dyDescent="0.2">
      <c r="E272" s="87"/>
      <c r="F272" s="88"/>
      <c r="G272" s="87"/>
    </row>
    <row r="273" spans="5:7" ht="14" x14ac:dyDescent="0.2">
      <c r="E273" s="87"/>
      <c r="F273" s="88"/>
      <c r="G273" s="87"/>
    </row>
    <row r="274" spans="5:7" ht="14" x14ac:dyDescent="0.2">
      <c r="E274" s="87"/>
      <c r="F274" s="88"/>
      <c r="G274" s="87"/>
    </row>
    <row r="275" spans="5:7" ht="14" x14ac:dyDescent="0.2">
      <c r="E275" s="87"/>
      <c r="F275" s="88"/>
      <c r="G275" s="87"/>
    </row>
    <row r="276" spans="5:7" ht="14" x14ac:dyDescent="0.2">
      <c r="E276" s="87"/>
      <c r="F276" s="88"/>
      <c r="G276" s="87"/>
    </row>
    <row r="277" spans="5:7" ht="14" x14ac:dyDescent="0.2">
      <c r="E277" s="87"/>
      <c r="F277" s="88"/>
      <c r="G277" s="87"/>
    </row>
    <row r="278" spans="5:7" ht="14" x14ac:dyDescent="0.2">
      <c r="E278" s="87"/>
      <c r="F278" s="88"/>
      <c r="G278" s="87"/>
    </row>
    <row r="279" spans="5:7" ht="14" x14ac:dyDescent="0.2">
      <c r="E279" s="87"/>
      <c r="F279" s="88"/>
      <c r="G279" s="87"/>
    </row>
    <row r="280" spans="5:7" ht="14" x14ac:dyDescent="0.2">
      <c r="E280" s="87"/>
      <c r="F280" s="88"/>
      <c r="G280" s="87"/>
    </row>
    <row r="281" spans="5:7" ht="14" x14ac:dyDescent="0.2">
      <c r="E281" s="87"/>
      <c r="F281" s="88"/>
      <c r="G281" s="87"/>
    </row>
    <row r="282" spans="5:7" ht="14" x14ac:dyDescent="0.2">
      <c r="E282" s="87"/>
      <c r="F282" s="88"/>
      <c r="G282" s="87"/>
    </row>
    <row r="283" spans="5:7" ht="14" x14ac:dyDescent="0.2">
      <c r="E283" s="87"/>
      <c r="F283" s="88"/>
      <c r="G283" s="87"/>
    </row>
    <row r="284" spans="5:7" ht="14" x14ac:dyDescent="0.2">
      <c r="E284" s="87"/>
      <c r="F284" s="88"/>
      <c r="G284" s="87"/>
    </row>
    <row r="285" spans="5:7" ht="14" x14ac:dyDescent="0.2">
      <c r="E285" s="87"/>
      <c r="F285" s="88"/>
      <c r="G285" s="87"/>
    </row>
    <row r="286" spans="5:7" ht="14" x14ac:dyDescent="0.2">
      <c r="E286" s="87"/>
      <c r="F286" s="88"/>
      <c r="G286" s="87"/>
    </row>
    <row r="287" spans="5:7" ht="14" x14ac:dyDescent="0.2">
      <c r="E287" s="87"/>
      <c r="F287" s="88"/>
      <c r="G287" s="87"/>
    </row>
    <row r="288" spans="5:7" ht="14" x14ac:dyDescent="0.2">
      <c r="E288" s="87"/>
      <c r="F288" s="88"/>
      <c r="G288" s="87"/>
    </row>
    <row r="289" spans="5:7" ht="14" x14ac:dyDescent="0.2">
      <c r="E289" s="87"/>
      <c r="F289" s="88"/>
      <c r="G289" s="87"/>
    </row>
    <row r="290" spans="5:7" ht="14" x14ac:dyDescent="0.2">
      <c r="E290" s="87"/>
      <c r="F290" s="88"/>
      <c r="G290" s="87"/>
    </row>
    <row r="291" spans="5:7" ht="14" x14ac:dyDescent="0.2">
      <c r="E291" s="87"/>
      <c r="F291" s="88"/>
      <c r="G291" s="87"/>
    </row>
    <row r="292" spans="5:7" ht="14" x14ac:dyDescent="0.2">
      <c r="E292" s="87"/>
      <c r="F292" s="88"/>
      <c r="G292" s="87"/>
    </row>
    <row r="293" spans="5:7" ht="14" x14ac:dyDescent="0.2">
      <c r="E293" s="87"/>
      <c r="F293" s="88"/>
      <c r="G293" s="87"/>
    </row>
    <row r="294" spans="5:7" ht="14" x14ac:dyDescent="0.2">
      <c r="E294" s="87"/>
      <c r="F294" s="88"/>
      <c r="G294" s="87"/>
    </row>
    <row r="295" spans="5:7" ht="14" x14ac:dyDescent="0.2">
      <c r="E295" s="87"/>
      <c r="F295" s="88"/>
      <c r="G295" s="87"/>
    </row>
    <row r="296" spans="5:7" ht="14" x14ac:dyDescent="0.2">
      <c r="E296" s="87"/>
      <c r="F296" s="88"/>
      <c r="G296" s="87"/>
    </row>
    <row r="297" spans="5:7" ht="14" x14ac:dyDescent="0.2">
      <c r="E297" s="87"/>
      <c r="F297" s="88"/>
      <c r="G297" s="87"/>
    </row>
    <row r="298" spans="5:7" ht="14" x14ac:dyDescent="0.2">
      <c r="E298" s="87"/>
      <c r="F298" s="88"/>
      <c r="G298" s="87"/>
    </row>
    <row r="299" spans="5:7" ht="14" x14ac:dyDescent="0.2">
      <c r="E299" s="87"/>
      <c r="F299" s="88"/>
      <c r="G299" s="87"/>
    </row>
    <row r="300" spans="5:7" ht="14" x14ac:dyDescent="0.2">
      <c r="E300" s="87"/>
      <c r="F300" s="88"/>
      <c r="G300" s="87"/>
    </row>
    <row r="301" spans="5:7" ht="14" x14ac:dyDescent="0.2">
      <c r="E301" s="87"/>
      <c r="F301" s="88"/>
      <c r="G301" s="87"/>
    </row>
    <row r="302" spans="5:7" ht="14" x14ac:dyDescent="0.2">
      <c r="E302" s="87"/>
      <c r="F302" s="88"/>
      <c r="G302" s="87"/>
    </row>
    <row r="303" spans="5:7" ht="14" x14ac:dyDescent="0.2">
      <c r="E303" s="87"/>
      <c r="F303" s="88"/>
      <c r="G303" s="87"/>
    </row>
    <row r="304" spans="5:7" ht="14" x14ac:dyDescent="0.2">
      <c r="E304" s="87"/>
      <c r="F304" s="88"/>
      <c r="G304" s="87"/>
    </row>
    <row r="305" spans="5:7" ht="14" x14ac:dyDescent="0.2">
      <c r="E305" s="87"/>
      <c r="F305" s="88"/>
      <c r="G305" s="87"/>
    </row>
    <row r="306" spans="5:7" ht="14" x14ac:dyDescent="0.2">
      <c r="E306" s="87"/>
      <c r="F306" s="88"/>
      <c r="G306" s="87"/>
    </row>
    <row r="307" spans="5:7" ht="14" x14ac:dyDescent="0.2">
      <c r="E307" s="87"/>
      <c r="F307" s="88"/>
      <c r="G307" s="87"/>
    </row>
    <row r="308" spans="5:7" ht="14" x14ac:dyDescent="0.2">
      <c r="E308" s="87"/>
      <c r="F308" s="88"/>
      <c r="G308" s="87"/>
    </row>
    <row r="309" spans="5:7" ht="14" x14ac:dyDescent="0.2">
      <c r="E309" s="87"/>
      <c r="F309" s="88"/>
      <c r="G309" s="87"/>
    </row>
    <row r="310" spans="5:7" ht="14" x14ac:dyDescent="0.2">
      <c r="E310" s="87"/>
      <c r="F310" s="88"/>
      <c r="G310" s="87"/>
    </row>
    <row r="311" spans="5:7" ht="14" x14ac:dyDescent="0.2">
      <c r="E311" s="87"/>
      <c r="F311" s="88"/>
      <c r="G311" s="87"/>
    </row>
    <row r="312" spans="5:7" ht="14" x14ac:dyDescent="0.2">
      <c r="E312" s="87"/>
      <c r="F312" s="88"/>
      <c r="G312" s="87"/>
    </row>
    <row r="313" spans="5:7" ht="14" x14ac:dyDescent="0.2">
      <c r="E313" s="87"/>
      <c r="F313" s="88"/>
      <c r="G313" s="87"/>
    </row>
    <row r="314" spans="5:7" ht="14" x14ac:dyDescent="0.2">
      <c r="E314" s="87"/>
      <c r="F314" s="88"/>
      <c r="G314" s="87"/>
    </row>
    <row r="315" spans="5:7" ht="14" x14ac:dyDescent="0.2">
      <c r="E315" s="87"/>
      <c r="F315" s="88"/>
      <c r="G315" s="87"/>
    </row>
    <row r="316" spans="5:7" ht="14" x14ac:dyDescent="0.2">
      <c r="E316" s="87"/>
      <c r="F316" s="88"/>
      <c r="G316" s="87"/>
    </row>
    <row r="317" spans="5:7" ht="14" x14ac:dyDescent="0.2">
      <c r="E317" s="87"/>
      <c r="F317" s="88"/>
      <c r="G317" s="87"/>
    </row>
    <row r="318" spans="5:7" ht="14" x14ac:dyDescent="0.2">
      <c r="E318" s="87"/>
      <c r="F318" s="88"/>
      <c r="G318" s="87"/>
    </row>
    <row r="319" spans="5:7" ht="14" x14ac:dyDescent="0.2">
      <c r="E319" s="87"/>
      <c r="F319" s="88"/>
      <c r="G319" s="87"/>
    </row>
    <row r="320" spans="5:7" ht="14" x14ac:dyDescent="0.2">
      <c r="E320" s="87"/>
      <c r="F320" s="88"/>
      <c r="G320" s="87"/>
    </row>
    <row r="321" spans="5:7" ht="14" x14ac:dyDescent="0.2">
      <c r="E321" s="87"/>
      <c r="F321" s="88"/>
      <c r="G321" s="87"/>
    </row>
    <row r="322" spans="5:7" ht="14" x14ac:dyDescent="0.2">
      <c r="E322" s="87"/>
      <c r="F322" s="88"/>
      <c r="G322" s="87"/>
    </row>
    <row r="323" spans="5:7" ht="14" x14ac:dyDescent="0.2">
      <c r="E323" s="87"/>
      <c r="F323" s="88"/>
      <c r="G323" s="87"/>
    </row>
    <row r="324" spans="5:7" ht="14" x14ac:dyDescent="0.2">
      <c r="E324" s="87"/>
      <c r="F324" s="88"/>
      <c r="G324" s="87"/>
    </row>
    <row r="325" spans="5:7" ht="14" x14ac:dyDescent="0.2">
      <c r="E325" s="87"/>
      <c r="F325" s="88"/>
      <c r="G325" s="87"/>
    </row>
    <row r="326" spans="5:7" ht="14" x14ac:dyDescent="0.2">
      <c r="E326" s="87"/>
      <c r="F326" s="88"/>
      <c r="G326" s="87"/>
    </row>
    <row r="327" spans="5:7" ht="14" x14ac:dyDescent="0.2">
      <c r="E327" s="87"/>
      <c r="F327" s="88"/>
      <c r="G327" s="87"/>
    </row>
    <row r="328" spans="5:7" ht="14" x14ac:dyDescent="0.2">
      <c r="E328" s="87"/>
      <c r="F328" s="88"/>
      <c r="G328" s="87"/>
    </row>
    <row r="329" spans="5:7" ht="14" x14ac:dyDescent="0.2">
      <c r="E329" s="87"/>
      <c r="F329" s="88"/>
      <c r="G329" s="87"/>
    </row>
    <row r="330" spans="5:7" ht="14" x14ac:dyDescent="0.2">
      <c r="E330" s="87"/>
      <c r="F330" s="88"/>
      <c r="G330" s="87"/>
    </row>
    <row r="331" spans="5:7" ht="14" x14ac:dyDescent="0.2">
      <c r="E331" s="87"/>
      <c r="F331" s="88"/>
      <c r="G331" s="87"/>
    </row>
    <row r="332" spans="5:7" ht="14" x14ac:dyDescent="0.2">
      <c r="E332" s="87"/>
      <c r="F332" s="88"/>
      <c r="G332" s="87"/>
    </row>
    <row r="333" spans="5:7" ht="14" x14ac:dyDescent="0.2">
      <c r="E333" s="87"/>
      <c r="F333" s="88"/>
      <c r="G333" s="87"/>
    </row>
    <row r="334" spans="5:7" ht="14" x14ac:dyDescent="0.2">
      <c r="E334" s="87"/>
      <c r="F334" s="88"/>
      <c r="G334" s="87"/>
    </row>
    <row r="335" spans="5:7" ht="14" x14ac:dyDescent="0.2">
      <c r="E335" s="87"/>
      <c r="F335" s="88"/>
      <c r="G335" s="87"/>
    </row>
    <row r="336" spans="5:7" ht="14" x14ac:dyDescent="0.2">
      <c r="E336" s="87"/>
      <c r="F336" s="88"/>
      <c r="G336" s="87"/>
    </row>
    <row r="337" spans="5:7" ht="14" x14ac:dyDescent="0.2">
      <c r="E337" s="87"/>
      <c r="F337" s="88"/>
      <c r="G337" s="87"/>
    </row>
    <row r="338" spans="5:7" ht="14" x14ac:dyDescent="0.2">
      <c r="E338" s="87"/>
      <c r="F338" s="88"/>
      <c r="G338" s="87"/>
    </row>
    <row r="339" spans="5:7" ht="14" x14ac:dyDescent="0.2">
      <c r="E339" s="87"/>
      <c r="F339" s="88"/>
      <c r="G339" s="87"/>
    </row>
    <row r="340" spans="5:7" ht="14" x14ac:dyDescent="0.2">
      <c r="E340" s="87"/>
      <c r="F340" s="88"/>
      <c r="G340" s="87"/>
    </row>
    <row r="341" spans="5:7" ht="14" x14ac:dyDescent="0.2">
      <c r="E341" s="87"/>
      <c r="F341" s="88"/>
      <c r="G341" s="87"/>
    </row>
    <row r="342" spans="5:7" ht="14" x14ac:dyDescent="0.2">
      <c r="E342" s="87"/>
      <c r="F342" s="88"/>
      <c r="G342" s="87"/>
    </row>
    <row r="343" spans="5:7" ht="14" x14ac:dyDescent="0.2">
      <c r="E343" s="87"/>
      <c r="F343" s="88"/>
      <c r="G343" s="87"/>
    </row>
    <row r="344" spans="5:7" ht="14" x14ac:dyDescent="0.2">
      <c r="E344" s="87"/>
      <c r="F344" s="88"/>
      <c r="G344" s="87"/>
    </row>
    <row r="345" spans="5:7" ht="14" x14ac:dyDescent="0.2">
      <c r="E345" s="87"/>
      <c r="F345" s="88"/>
      <c r="G345" s="87"/>
    </row>
    <row r="346" spans="5:7" ht="14" x14ac:dyDescent="0.2">
      <c r="E346" s="87"/>
      <c r="F346" s="88"/>
      <c r="G346" s="87"/>
    </row>
    <row r="347" spans="5:7" ht="14" x14ac:dyDescent="0.2">
      <c r="E347" s="87"/>
      <c r="F347" s="88"/>
      <c r="G347" s="87"/>
    </row>
    <row r="348" spans="5:7" ht="14" x14ac:dyDescent="0.2">
      <c r="E348" s="87"/>
      <c r="F348" s="88"/>
      <c r="G348" s="87"/>
    </row>
    <row r="349" spans="5:7" ht="14" x14ac:dyDescent="0.2">
      <c r="E349" s="87"/>
      <c r="F349" s="88"/>
      <c r="G349" s="87"/>
    </row>
    <row r="350" spans="5:7" ht="14" x14ac:dyDescent="0.2">
      <c r="E350" s="87"/>
      <c r="F350" s="88"/>
      <c r="G350" s="87"/>
    </row>
    <row r="351" spans="5:7" ht="14" x14ac:dyDescent="0.2">
      <c r="E351" s="87"/>
      <c r="F351" s="88"/>
      <c r="G351" s="87"/>
    </row>
    <row r="352" spans="5:7" ht="14" x14ac:dyDescent="0.2">
      <c r="E352" s="87"/>
      <c r="F352" s="88"/>
      <c r="G352" s="87"/>
    </row>
    <row r="353" spans="5:7" ht="14" x14ac:dyDescent="0.2">
      <c r="E353" s="87"/>
      <c r="F353" s="88"/>
      <c r="G353" s="87"/>
    </row>
    <row r="354" spans="5:7" ht="14" x14ac:dyDescent="0.2">
      <c r="E354" s="87"/>
      <c r="F354" s="88"/>
      <c r="G354" s="87"/>
    </row>
    <row r="355" spans="5:7" ht="14" x14ac:dyDescent="0.2">
      <c r="E355" s="87"/>
      <c r="F355" s="88"/>
      <c r="G355" s="87"/>
    </row>
    <row r="356" spans="5:7" ht="14" x14ac:dyDescent="0.2">
      <c r="E356" s="87"/>
      <c r="F356" s="88"/>
      <c r="G356" s="87"/>
    </row>
    <row r="357" spans="5:7" ht="14" x14ac:dyDescent="0.2">
      <c r="E357" s="87"/>
      <c r="F357" s="88"/>
      <c r="G357" s="87"/>
    </row>
    <row r="358" spans="5:7" ht="14" x14ac:dyDescent="0.2">
      <c r="E358" s="87"/>
      <c r="F358" s="88"/>
      <c r="G358" s="87"/>
    </row>
    <row r="359" spans="5:7" ht="14" x14ac:dyDescent="0.2">
      <c r="E359" s="87"/>
      <c r="F359" s="88"/>
      <c r="G359" s="87"/>
    </row>
    <row r="360" spans="5:7" ht="14" x14ac:dyDescent="0.2">
      <c r="E360" s="87"/>
      <c r="F360" s="88"/>
      <c r="G360" s="87"/>
    </row>
    <row r="361" spans="5:7" ht="14" x14ac:dyDescent="0.2">
      <c r="E361" s="87"/>
      <c r="F361" s="88"/>
      <c r="G361" s="87"/>
    </row>
    <row r="362" spans="5:7" ht="14" x14ac:dyDescent="0.2">
      <c r="E362" s="87"/>
      <c r="F362" s="88"/>
      <c r="G362" s="87"/>
    </row>
    <row r="363" spans="5:7" ht="14" x14ac:dyDescent="0.2">
      <c r="E363" s="87"/>
      <c r="F363" s="88"/>
      <c r="G363" s="87"/>
    </row>
    <row r="364" spans="5:7" ht="14" x14ac:dyDescent="0.2">
      <c r="E364" s="87"/>
      <c r="F364" s="88"/>
      <c r="G364" s="87"/>
    </row>
    <row r="365" spans="5:7" ht="14" x14ac:dyDescent="0.2">
      <c r="E365" s="87"/>
      <c r="F365" s="88"/>
      <c r="G365" s="87"/>
    </row>
    <row r="366" spans="5:7" ht="14" x14ac:dyDescent="0.2">
      <c r="E366" s="87"/>
      <c r="F366" s="88"/>
      <c r="G366" s="87"/>
    </row>
    <row r="367" spans="5:7" ht="14" x14ac:dyDescent="0.2">
      <c r="E367" s="87"/>
      <c r="F367" s="88"/>
      <c r="G367" s="87"/>
    </row>
    <row r="368" spans="5:7" ht="14" x14ac:dyDescent="0.2">
      <c r="E368" s="87"/>
      <c r="F368" s="88"/>
      <c r="G368" s="87"/>
    </row>
    <row r="369" spans="5:7" ht="14" x14ac:dyDescent="0.2">
      <c r="E369" s="87"/>
      <c r="F369" s="88"/>
      <c r="G369" s="87"/>
    </row>
    <row r="370" spans="5:7" ht="14" x14ac:dyDescent="0.2">
      <c r="E370" s="87"/>
      <c r="F370" s="88"/>
      <c r="G370" s="87"/>
    </row>
    <row r="371" spans="5:7" ht="14" x14ac:dyDescent="0.2">
      <c r="E371" s="87"/>
      <c r="F371" s="88"/>
      <c r="G371" s="87"/>
    </row>
    <row r="372" spans="5:7" ht="14" x14ac:dyDescent="0.2">
      <c r="E372" s="87"/>
      <c r="F372" s="88"/>
      <c r="G372" s="87"/>
    </row>
    <row r="373" spans="5:7" ht="14" x14ac:dyDescent="0.2">
      <c r="E373" s="87"/>
      <c r="F373" s="88"/>
      <c r="G373" s="87"/>
    </row>
    <row r="374" spans="5:7" ht="14" x14ac:dyDescent="0.2">
      <c r="E374" s="87"/>
      <c r="F374" s="88"/>
      <c r="G374" s="87"/>
    </row>
    <row r="375" spans="5:7" ht="14" x14ac:dyDescent="0.2">
      <c r="E375" s="87"/>
      <c r="F375" s="88"/>
      <c r="G375" s="87"/>
    </row>
    <row r="376" spans="5:7" ht="14" x14ac:dyDescent="0.2">
      <c r="E376" s="87"/>
      <c r="F376" s="88"/>
      <c r="G376" s="87"/>
    </row>
    <row r="377" spans="5:7" ht="14" x14ac:dyDescent="0.2">
      <c r="E377" s="87"/>
      <c r="F377" s="88"/>
      <c r="G377" s="87"/>
    </row>
    <row r="378" spans="5:7" ht="14" x14ac:dyDescent="0.2">
      <c r="E378" s="87"/>
      <c r="F378" s="88"/>
      <c r="G378" s="87"/>
    </row>
    <row r="379" spans="5:7" ht="14" x14ac:dyDescent="0.2">
      <c r="E379" s="87"/>
      <c r="F379" s="88"/>
      <c r="G379" s="87"/>
    </row>
    <row r="380" spans="5:7" ht="14" x14ac:dyDescent="0.2">
      <c r="E380" s="87"/>
      <c r="F380" s="88"/>
      <c r="G380" s="87"/>
    </row>
    <row r="381" spans="5:7" ht="14" x14ac:dyDescent="0.2">
      <c r="E381" s="87"/>
      <c r="F381" s="88"/>
      <c r="G381" s="87"/>
    </row>
    <row r="382" spans="5:7" ht="14" x14ac:dyDescent="0.2">
      <c r="E382" s="87"/>
      <c r="F382" s="88"/>
      <c r="G382" s="87"/>
    </row>
    <row r="383" spans="5:7" ht="14" x14ac:dyDescent="0.2">
      <c r="E383" s="87"/>
      <c r="F383" s="88"/>
      <c r="G383" s="87"/>
    </row>
    <row r="384" spans="5:7" ht="14" x14ac:dyDescent="0.2">
      <c r="E384" s="87"/>
      <c r="F384" s="88"/>
      <c r="G384" s="87"/>
    </row>
    <row r="385" spans="5:7" ht="14" x14ac:dyDescent="0.2">
      <c r="E385" s="87"/>
      <c r="F385" s="88"/>
      <c r="G385" s="87"/>
    </row>
    <row r="386" spans="5:7" ht="14" x14ac:dyDescent="0.2">
      <c r="E386" s="87"/>
      <c r="F386" s="88"/>
      <c r="G386" s="87"/>
    </row>
    <row r="387" spans="5:7" ht="14" x14ac:dyDescent="0.2">
      <c r="E387" s="87"/>
      <c r="F387" s="88"/>
      <c r="G387" s="87"/>
    </row>
    <row r="388" spans="5:7" ht="14" x14ac:dyDescent="0.2">
      <c r="E388" s="87"/>
      <c r="F388" s="88"/>
      <c r="G388" s="87"/>
    </row>
    <row r="389" spans="5:7" ht="14" x14ac:dyDescent="0.2">
      <c r="E389" s="87"/>
      <c r="F389" s="88"/>
      <c r="G389" s="87"/>
    </row>
    <row r="390" spans="5:7" ht="14" x14ac:dyDescent="0.2">
      <c r="E390" s="87"/>
      <c r="F390" s="88"/>
      <c r="G390" s="87"/>
    </row>
    <row r="391" spans="5:7" ht="14" x14ac:dyDescent="0.2">
      <c r="E391" s="87"/>
      <c r="F391" s="88"/>
      <c r="G391" s="87"/>
    </row>
    <row r="392" spans="5:7" ht="14" x14ac:dyDescent="0.2">
      <c r="E392" s="87"/>
      <c r="F392" s="88"/>
      <c r="G392" s="87"/>
    </row>
    <row r="393" spans="5:7" ht="14" x14ac:dyDescent="0.2">
      <c r="E393" s="87"/>
      <c r="F393" s="88"/>
      <c r="G393" s="87"/>
    </row>
    <row r="394" spans="5:7" ht="14" x14ac:dyDescent="0.2">
      <c r="E394" s="87"/>
      <c r="F394" s="88"/>
      <c r="G394" s="87"/>
    </row>
    <row r="395" spans="5:7" ht="14" x14ac:dyDescent="0.2">
      <c r="E395" s="87"/>
      <c r="F395" s="88"/>
      <c r="G395" s="87"/>
    </row>
    <row r="396" spans="5:7" ht="14" x14ac:dyDescent="0.2">
      <c r="E396" s="87"/>
      <c r="F396" s="88"/>
      <c r="G396" s="87"/>
    </row>
    <row r="397" spans="5:7" ht="14" x14ac:dyDescent="0.2">
      <c r="E397" s="87"/>
      <c r="F397" s="88"/>
      <c r="G397" s="87"/>
    </row>
    <row r="398" spans="5:7" ht="14" x14ac:dyDescent="0.2">
      <c r="E398" s="87"/>
      <c r="F398" s="88"/>
      <c r="G398" s="87"/>
    </row>
    <row r="399" spans="5:7" ht="14" x14ac:dyDescent="0.2">
      <c r="E399" s="87"/>
      <c r="F399" s="88"/>
      <c r="G399" s="87"/>
    </row>
    <row r="400" spans="5:7" ht="14" x14ac:dyDescent="0.2">
      <c r="E400" s="87"/>
      <c r="F400" s="88"/>
      <c r="G400" s="87"/>
    </row>
    <row r="401" spans="5:7" ht="14" x14ac:dyDescent="0.2">
      <c r="E401" s="87"/>
      <c r="F401" s="88"/>
      <c r="G401" s="87"/>
    </row>
    <row r="402" spans="5:7" ht="14" x14ac:dyDescent="0.2">
      <c r="E402" s="87"/>
      <c r="F402" s="88"/>
      <c r="G402" s="87"/>
    </row>
    <row r="403" spans="5:7" ht="14" x14ac:dyDescent="0.2">
      <c r="E403" s="87"/>
      <c r="F403" s="88"/>
      <c r="G403" s="87"/>
    </row>
    <row r="404" spans="5:7" ht="14" x14ac:dyDescent="0.2">
      <c r="E404" s="87"/>
      <c r="F404" s="88"/>
      <c r="G404" s="87"/>
    </row>
    <row r="405" spans="5:7" ht="14" x14ac:dyDescent="0.2">
      <c r="E405" s="87"/>
      <c r="F405" s="88"/>
      <c r="G405" s="87"/>
    </row>
    <row r="406" spans="5:7" ht="14" x14ac:dyDescent="0.2">
      <c r="E406" s="87"/>
      <c r="F406" s="88"/>
      <c r="G406" s="87"/>
    </row>
    <row r="407" spans="5:7" ht="14" x14ac:dyDescent="0.2">
      <c r="E407" s="87"/>
      <c r="F407" s="88"/>
      <c r="G407" s="87"/>
    </row>
    <row r="408" spans="5:7" ht="14" x14ac:dyDescent="0.2">
      <c r="E408" s="87"/>
      <c r="F408" s="88"/>
      <c r="G408" s="87"/>
    </row>
    <row r="409" spans="5:7" ht="14" x14ac:dyDescent="0.2">
      <c r="E409" s="87"/>
      <c r="F409" s="88"/>
      <c r="G409" s="87"/>
    </row>
    <row r="410" spans="5:7" ht="14" x14ac:dyDescent="0.2">
      <c r="E410" s="87"/>
      <c r="F410" s="88"/>
      <c r="G410" s="87"/>
    </row>
    <row r="411" spans="5:7" ht="14" x14ac:dyDescent="0.2">
      <c r="E411" s="87"/>
      <c r="F411" s="88"/>
      <c r="G411" s="87"/>
    </row>
    <row r="412" spans="5:7" ht="14" x14ac:dyDescent="0.2">
      <c r="E412" s="87"/>
      <c r="F412" s="88"/>
      <c r="G412" s="87"/>
    </row>
    <row r="413" spans="5:7" ht="14" x14ac:dyDescent="0.2">
      <c r="E413" s="87"/>
      <c r="F413" s="88"/>
      <c r="G413" s="87"/>
    </row>
    <row r="414" spans="5:7" ht="14" x14ac:dyDescent="0.2">
      <c r="E414" s="87"/>
      <c r="F414" s="88"/>
      <c r="G414" s="87"/>
    </row>
    <row r="415" spans="5:7" ht="14" x14ac:dyDescent="0.2">
      <c r="E415" s="87"/>
      <c r="F415" s="88"/>
      <c r="G415" s="87"/>
    </row>
    <row r="416" spans="5:7" ht="14" x14ac:dyDescent="0.2">
      <c r="E416" s="87"/>
      <c r="F416" s="88"/>
      <c r="G416" s="87"/>
    </row>
    <row r="417" spans="5:7" ht="14" x14ac:dyDescent="0.2">
      <c r="E417" s="87"/>
      <c r="F417" s="88"/>
      <c r="G417" s="87"/>
    </row>
    <row r="418" spans="5:7" ht="14" x14ac:dyDescent="0.2">
      <c r="E418" s="87"/>
      <c r="F418" s="88"/>
      <c r="G418" s="87"/>
    </row>
    <row r="419" spans="5:7" ht="14" x14ac:dyDescent="0.2">
      <c r="E419" s="87"/>
      <c r="F419" s="88"/>
      <c r="G419" s="87"/>
    </row>
    <row r="420" spans="5:7" ht="14" x14ac:dyDescent="0.2">
      <c r="E420" s="87"/>
      <c r="F420" s="88"/>
      <c r="G420" s="87"/>
    </row>
    <row r="421" spans="5:7" ht="14" x14ac:dyDescent="0.2">
      <c r="E421" s="87"/>
      <c r="F421" s="88"/>
      <c r="G421" s="87"/>
    </row>
    <row r="422" spans="5:7" ht="14" x14ac:dyDescent="0.2">
      <c r="E422" s="87"/>
      <c r="F422" s="88"/>
      <c r="G422" s="87"/>
    </row>
    <row r="423" spans="5:7" ht="14" x14ac:dyDescent="0.2">
      <c r="E423" s="87"/>
      <c r="F423" s="88"/>
      <c r="G423" s="87"/>
    </row>
    <row r="424" spans="5:7" ht="14" x14ac:dyDescent="0.2">
      <c r="E424" s="87"/>
      <c r="F424" s="88"/>
      <c r="G424" s="87"/>
    </row>
    <row r="425" spans="5:7" ht="14" x14ac:dyDescent="0.2">
      <c r="E425" s="87"/>
      <c r="F425" s="88"/>
      <c r="G425" s="87"/>
    </row>
    <row r="426" spans="5:7" ht="14" x14ac:dyDescent="0.2">
      <c r="E426" s="87"/>
      <c r="F426" s="88"/>
      <c r="G426" s="87"/>
    </row>
    <row r="427" spans="5:7" ht="14" x14ac:dyDescent="0.2">
      <c r="E427" s="87"/>
      <c r="F427" s="88"/>
      <c r="G427" s="87"/>
    </row>
    <row r="428" spans="5:7" ht="14" x14ac:dyDescent="0.2">
      <c r="E428" s="87"/>
      <c r="F428" s="88"/>
      <c r="G428" s="87"/>
    </row>
    <row r="429" spans="5:7" ht="14" x14ac:dyDescent="0.2">
      <c r="E429" s="87"/>
      <c r="F429" s="88"/>
      <c r="G429" s="87"/>
    </row>
    <row r="430" spans="5:7" ht="14" x14ac:dyDescent="0.2">
      <c r="E430" s="87"/>
      <c r="F430" s="88"/>
      <c r="G430" s="87"/>
    </row>
    <row r="431" spans="5:7" ht="14" x14ac:dyDescent="0.2">
      <c r="E431" s="87"/>
      <c r="F431" s="88"/>
      <c r="G431" s="87"/>
    </row>
    <row r="432" spans="5:7" ht="14" x14ac:dyDescent="0.2">
      <c r="E432" s="87"/>
      <c r="F432" s="88"/>
      <c r="G432" s="87"/>
    </row>
    <row r="433" spans="5:7" ht="14" x14ac:dyDescent="0.2">
      <c r="E433" s="87"/>
      <c r="F433" s="88"/>
      <c r="G433" s="87"/>
    </row>
    <row r="434" spans="5:7" ht="14" x14ac:dyDescent="0.2">
      <c r="E434" s="87"/>
      <c r="F434" s="88"/>
      <c r="G434" s="87"/>
    </row>
    <row r="435" spans="5:7" ht="14" x14ac:dyDescent="0.2">
      <c r="E435" s="87"/>
      <c r="F435" s="88"/>
      <c r="G435" s="87"/>
    </row>
    <row r="436" spans="5:7" ht="14" x14ac:dyDescent="0.2">
      <c r="E436" s="87"/>
      <c r="F436" s="88"/>
      <c r="G436" s="87"/>
    </row>
    <row r="437" spans="5:7" ht="14" x14ac:dyDescent="0.2">
      <c r="E437" s="87"/>
      <c r="F437" s="88"/>
      <c r="G437" s="87"/>
    </row>
    <row r="438" spans="5:7" ht="14" x14ac:dyDescent="0.2">
      <c r="E438" s="87"/>
      <c r="F438" s="88"/>
      <c r="G438" s="87"/>
    </row>
    <row r="439" spans="5:7" ht="14" x14ac:dyDescent="0.2">
      <c r="E439" s="87"/>
      <c r="F439" s="88"/>
      <c r="G439" s="87"/>
    </row>
    <row r="440" spans="5:7" ht="14" x14ac:dyDescent="0.2">
      <c r="E440" s="87"/>
      <c r="F440" s="88"/>
      <c r="G440" s="87"/>
    </row>
    <row r="441" spans="5:7" ht="14" x14ac:dyDescent="0.2">
      <c r="E441" s="87"/>
      <c r="F441" s="88"/>
      <c r="G441" s="87"/>
    </row>
    <row r="442" spans="5:7" ht="14" x14ac:dyDescent="0.2">
      <c r="E442" s="87"/>
      <c r="F442" s="88"/>
      <c r="G442" s="87"/>
    </row>
    <row r="443" spans="5:7" ht="14" x14ac:dyDescent="0.2">
      <c r="E443" s="87"/>
      <c r="F443" s="88"/>
      <c r="G443" s="87"/>
    </row>
    <row r="444" spans="5:7" ht="14" x14ac:dyDescent="0.2">
      <c r="E444" s="87"/>
      <c r="F444" s="88"/>
      <c r="G444" s="87"/>
    </row>
    <row r="445" spans="5:7" ht="14" x14ac:dyDescent="0.2">
      <c r="E445" s="87"/>
      <c r="F445" s="88"/>
      <c r="G445" s="87"/>
    </row>
    <row r="446" spans="5:7" ht="14" x14ac:dyDescent="0.2">
      <c r="E446" s="87"/>
      <c r="F446" s="88"/>
      <c r="G446" s="87"/>
    </row>
    <row r="447" spans="5:7" ht="14" x14ac:dyDescent="0.2">
      <c r="E447" s="87"/>
      <c r="F447" s="88"/>
      <c r="G447" s="87"/>
    </row>
    <row r="448" spans="5:7" ht="14" x14ac:dyDescent="0.2">
      <c r="E448" s="87"/>
      <c r="F448" s="88"/>
      <c r="G448" s="87"/>
    </row>
    <row r="449" spans="5:7" ht="14" x14ac:dyDescent="0.2">
      <c r="E449" s="87"/>
      <c r="F449" s="88"/>
      <c r="G449" s="87"/>
    </row>
    <row r="450" spans="5:7" ht="14" x14ac:dyDescent="0.2">
      <c r="E450" s="87"/>
      <c r="F450" s="88"/>
      <c r="G450" s="87"/>
    </row>
    <row r="451" spans="5:7" ht="14" x14ac:dyDescent="0.2">
      <c r="E451" s="87"/>
      <c r="F451" s="88"/>
      <c r="G451" s="87"/>
    </row>
    <row r="452" spans="5:7" ht="14" x14ac:dyDescent="0.2">
      <c r="E452" s="87"/>
      <c r="F452" s="88"/>
      <c r="G452" s="87"/>
    </row>
    <row r="453" spans="5:7" ht="14" x14ac:dyDescent="0.2">
      <c r="E453" s="87"/>
      <c r="F453" s="88"/>
      <c r="G453" s="87"/>
    </row>
    <row r="454" spans="5:7" ht="14" x14ac:dyDescent="0.2">
      <c r="E454" s="87"/>
      <c r="F454" s="88"/>
      <c r="G454" s="87"/>
    </row>
    <row r="455" spans="5:7" ht="14" x14ac:dyDescent="0.2">
      <c r="E455" s="87"/>
      <c r="F455" s="88"/>
      <c r="G455" s="87"/>
    </row>
    <row r="456" spans="5:7" ht="14" x14ac:dyDescent="0.2">
      <c r="E456" s="87"/>
      <c r="F456" s="88"/>
      <c r="G456" s="87"/>
    </row>
    <row r="457" spans="5:7" ht="14" x14ac:dyDescent="0.2">
      <c r="E457" s="87"/>
      <c r="F457" s="88"/>
      <c r="G457" s="87"/>
    </row>
    <row r="458" spans="5:7" ht="14" x14ac:dyDescent="0.2">
      <c r="E458" s="87"/>
      <c r="F458" s="88"/>
      <c r="G458" s="87"/>
    </row>
    <row r="459" spans="5:7" ht="14" x14ac:dyDescent="0.2">
      <c r="E459" s="87"/>
      <c r="F459" s="88"/>
      <c r="G459" s="87"/>
    </row>
    <row r="460" spans="5:7" ht="14" x14ac:dyDescent="0.2">
      <c r="E460" s="87"/>
      <c r="F460" s="88"/>
      <c r="G460" s="87"/>
    </row>
    <row r="461" spans="5:7" ht="14" x14ac:dyDescent="0.2">
      <c r="E461" s="87"/>
      <c r="F461" s="88"/>
      <c r="G461" s="87"/>
    </row>
    <row r="462" spans="5:7" ht="14" x14ac:dyDescent="0.2">
      <c r="E462" s="87"/>
      <c r="F462" s="88"/>
      <c r="G462" s="87"/>
    </row>
    <row r="463" spans="5:7" ht="14" x14ac:dyDescent="0.2">
      <c r="E463" s="87"/>
      <c r="F463" s="88"/>
      <c r="G463" s="87"/>
    </row>
    <row r="464" spans="5:7" ht="14" x14ac:dyDescent="0.2">
      <c r="E464" s="87"/>
      <c r="F464" s="88"/>
      <c r="G464" s="87"/>
    </row>
    <row r="465" spans="5:7" ht="14" x14ac:dyDescent="0.2">
      <c r="E465" s="87"/>
      <c r="F465" s="88"/>
      <c r="G465" s="87"/>
    </row>
    <row r="466" spans="5:7" ht="14" x14ac:dyDescent="0.2">
      <c r="E466" s="87"/>
      <c r="F466" s="88"/>
      <c r="G466" s="87"/>
    </row>
    <row r="467" spans="5:7" ht="14" x14ac:dyDescent="0.2">
      <c r="E467" s="87"/>
      <c r="F467" s="88"/>
      <c r="G467" s="87"/>
    </row>
    <row r="468" spans="5:7" ht="14" x14ac:dyDescent="0.2">
      <c r="E468" s="87"/>
      <c r="F468" s="88"/>
      <c r="G468" s="87"/>
    </row>
    <row r="469" spans="5:7" ht="14" x14ac:dyDescent="0.2">
      <c r="E469" s="87"/>
      <c r="F469" s="88"/>
      <c r="G469" s="87"/>
    </row>
    <row r="470" spans="5:7" ht="14" x14ac:dyDescent="0.2">
      <c r="E470" s="87"/>
      <c r="F470" s="88"/>
      <c r="G470" s="87"/>
    </row>
    <row r="471" spans="5:7" ht="14" x14ac:dyDescent="0.2">
      <c r="E471" s="87"/>
      <c r="F471" s="88"/>
      <c r="G471" s="87"/>
    </row>
    <row r="472" spans="5:7" ht="14" x14ac:dyDescent="0.2">
      <c r="E472" s="87"/>
      <c r="F472" s="88"/>
      <c r="G472" s="87"/>
    </row>
    <row r="473" spans="5:7" ht="14" x14ac:dyDescent="0.2">
      <c r="E473" s="87"/>
      <c r="F473" s="88"/>
      <c r="G473" s="87"/>
    </row>
    <row r="474" spans="5:7" ht="14" x14ac:dyDescent="0.2">
      <c r="E474" s="87"/>
      <c r="F474" s="88"/>
      <c r="G474" s="87"/>
    </row>
    <row r="475" spans="5:7" ht="14" x14ac:dyDescent="0.2">
      <c r="E475" s="87"/>
      <c r="F475" s="88"/>
      <c r="G475" s="87"/>
    </row>
    <row r="476" spans="5:7" ht="14" x14ac:dyDescent="0.2">
      <c r="E476" s="87"/>
      <c r="F476" s="88"/>
      <c r="G476" s="87"/>
    </row>
    <row r="477" spans="5:7" ht="14" x14ac:dyDescent="0.2">
      <c r="E477" s="87"/>
      <c r="F477" s="88"/>
      <c r="G477" s="87"/>
    </row>
    <row r="478" spans="5:7" ht="14" x14ac:dyDescent="0.2">
      <c r="E478" s="87"/>
      <c r="F478" s="88"/>
      <c r="G478" s="87"/>
    </row>
    <row r="479" spans="5:7" ht="14" x14ac:dyDescent="0.2">
      <c r="E479" s="87"/>
      <c r="F479" s="88"/>
      <c r="G479" s="87"/>
    </row>
    <row r="480" spans="5:7" ht="14" x14ac:dyDescent="0.2">
      <c r="E480" s="87"/>
      <c r="F480" s="88"/>
      <c r="G480" s="87"/>
    </row>
    <row r="481" spans="5:7" ht="14" x14ac:dyDescent="0.2">
      <c r="E481" s="87"/>
      <c r="F481" s="88"/>
      <c r="G481" s="87"/>
    </row>
    <row r="482" spans="5:7" ht="14" x14ac:dyDescent="0.2">
      <c r="E482" s="87"/>
      <c r="F482" s="88"/>
      <c r="G482" s="87"/>
    </row>
    <row r="483" spans="5:7" ht="14" x14ac:dyDescent="0.2">
      <c r="E483" s="87"/>
      <c r="F483" s="88"/>
      <c r="G483" s="87"/>
    </row>
    <row r="484" spans="5:7" ht="14" x14ac:dyDescent="0.2">
      <c r="E484" s="87"/>
      <c r="F484" s="88"/>
      <c r="G484" s="87"/>
    </row>
    <row r="485" spans="5:7" ht="14" x14ac:dyDescent="0.2">
      <c r="E485" s="87"/>
      <c r="F485" s="88"/>
      <c r="G485" s="87"/>
    </row>
    <row r="486" spans="5:7" ht="14" x14ac:dyDescent="0.2">
      <c r="E486" s="87"/>
      <c r="F486" s="88"/>
      <c r="G486" s="87"/>
    </row>
    <row r="487" spans="5:7" ht="14" x14ac:dyDescent="0.2">
      <c r="E487" s="87"/>
      <c r="F487" s="88"/>
      <c r="G487" s="87"/>
    </row>
    <row r="488" spans="5:7" ht="14" x14ac:dyDescent="0.2">
      <c r="E488" s="87"/>
      <c r="F488" s="88"/>
      <c r="G488" s="87"/>
    </row>
    <row r="489" spans="5:7" ht="14" x14ac:dyDescent="0.2">
      <c r="E489" s="87"/>
      <c r="F489" s="88"/>
      <c r="G489" s="87"/>
    </row>
    <row r="490" spans="5:7" ht="14" x14ac:dyDescent="0.2">
      <c r="E490" s="87"/>
      <c r="F490" s="88"/>
      <c r="G490" s="87"/>
    </row>
    <row r="491" spans="5:7" ht="14" x14ac:dyDescent="0.2">
      <c r="E491" s="87"/>
      <c r="F491" s="88"/>
      <c r="G491" s="87"/>
    </row>
    <row r="492" spans="5:7" ht="14" x14ac:dyDescent="0.2">
      <c r="E492" s="87"/>
      <c r="F492" s="88"/>
      <c r="G492" s="87"/>
    </row>
    <row r="493" spans="5:7" ht="14" x14ac:dyDescent="0.2">
      <c r="E493" s="87"/>
      <c r="F493" s="88"/>
      <c r="G493" s="87"/>
    </row>
    <row r="494" spans="5:7" ht="14" x14ac:dyDescent="0.2">
      <c r="E494" s="87"/>
      <c r="F494" s="88"/>
      <c r="G494" s="87"/>
    </row>
    <row r="495" spans="5:7" ht="14" x14ac:dyDescent="0.2">
      <c r="E495" s="87"/>
      <c r="F495" s="88"/>
      <c r="G495" s="87"/>
    </row>
    <row r="496" spans="5:7" ht="14" x14ac:dyDescent="0.2">
      <c r="E496" s="87"/>
      <c r="F496" s="88"/>
      <c r="G496" s="87"/>
    </row>
    <row r="497" spans="5:7" ht="14" x14ac:dyDescent="0.2">
      <c r="E497" s="87"/>
      <c r="F497" s="88"/>
      <c r="G497" s="87"/>
    </row>
    <row r="498" spans="5:7" ht="14" x14ac:dyDescent="0.2">
      <c r="E498" s="87"/>
      <c r="F498" s="88"/>
      <c r="G498" s="87"/>
    </row>
    <row r="499" spans="5:7" ht="14" x14ac:dyDescent="0.2">
      <c r="E499" s="87"/>
      <c r="F499" s="88"/>
      <c r="G499" s="87"/>
    </row>
    <row r="500" spans="5:7" ht="14" x14ac:dyDescent="0.2">
      <c r="E500" s="87"/>
      <c r="F500" s="88"/>
      <c r="G500" s="87"/>
    </row>
    <row r="501" spans="5:7" ht="14" x14ac:dyDescent="0.2">
      <c r="E501" s="87"/>
      <c r="F501" s="88"/>
      <c r="G501" s="87"/>
    </row>
    <row r="502" spans="5:7" ht="14" x14ac:dyDescent="0.2">
      <c r="E502" s="87"/>
      <c r="F502" s="88"/>
      <c r="G502" s="87"/>
    </row>
    <row r="503" spans="5:7" ht="14" x14ac:dyDescent="0.2">
      <c r="E503" s="87"/>
      <c r="F503" s="88"/>
      <c r="G503" s="87"/>
    </row>
    <row r="504" spans="5:7" ht="14" x14ac:dyDescent="0.2">
      <c r="E504" s="87"/>
      <c r="F504" s="88"/>
      <c r="G504" s="87"/>
    </row>
    <row r="505" spans="5:7" ht="14" x14ac:dyDescent="0.2">
      <c r="E505" s="87"/>
      <c r="F505" s="88"/>
      <c r="G505" s="87"/>
    </row>
    <row r="506" spans="5:7" ht="14" x14ac:dyDescent="0.2">
      <c r="E506" s="87"/>
      <c r="F506" s="88"/>
      <c r="G506" s="87"/>
    </row>
    <row r="507" spans="5:7" ht="14" x14ac:dyDescent="0.2">
      <c r="E507" s="87"/>
      <c r="F507" s="88"/>
      <c r="G507" s="87"/>
    </row>
    <row r="508" spans="5:7" ht="14" x14ac:dyDescent="0.2">
      <c r="E508" s="87"/>
      <c r="F508" s="88"/>
      <c r="G508" s="87"/>
    </row>
    <row r="509" spans="5:7" ht="14" x14ac:dyDescent="0.2">
      <c r="E509" s="87"/>
      <c r="F509" s="88"/>
      <c r="G509" s="87"/>
    </row>
    <row r="510" spans="5:7" ht="14" x14ac:dyDescent="0.2">
      <c r="E510" s="87"/>
      <c r="F510" s="88"/>
      <c r="G510" s="87"/>
    </row>
    <row r="511" spans="5:7" ht="14" x14ac:dyDescent="0.2">
      <c r="E511" s="87"/>
      <c r="F511" s="88"/>
      <c r="G511" s="87"/>
    </row>
    <row r="512" spans="5:7" ht="14" x14ac:dyDescent="0.2">
      <c r="E512" s="87"/>
      <c r="F512" s="88"/>
      <c r="G512" s="87"/>
    </row>
    <row r="513" spans="5:7" ht="14" x14ac:dyDescent="0.2">
      <c r="E513" s="87"/>
      <c r="F513" s="88"/>
      <c r="G513" s="87"/>
    </row>
    <row r="514" spans="5:7" ht="14" x14ac:dyDescent="0.2">
      <c r="E514" s="87"/>
      <c r="F514" s="88"/>
      <c r="G514" s="87"/>
    </row>
    <row r="515" spans="5:7" ht="14" x14ac:dyDescent="0.2">
      <c r="E515" s="87"/>
      <c r="F515" s="88"/>
      <c r="G515" s="87"/>
    </row>
    <row r="516" spans="5:7" ht="14" x14ac:dyDescent="0.2">
      <c r="E516" s="87"/>
      <c r="F516" s="88"/>
      <c r="G516" s="87"/>
    </row>
    <row r="517" spans="5:7" ht="14" x14ac:dyDescent="0.2">
      <c r="E517" s="87"/>
      <c r="F517" s="88"/>
      <c r="G517" s="87"/>
    </row>
    <row r="518" spans="5:7" ht="14" x14ac:dyDescent="0.2">
      <c r="E518" s="87"/>
      <c r="F518" s="88"/>
      <c r="G518" s="87"/>
    </row>
    <row r="519" spans="5:7" ht="14" x14ac:dyDescent="0.2">
      <c r="E519" s="87"/>
      <c r="F519" s="88"/>
      <c r="G519" s="87"/>
    </row>
    <row r="520" spans="5:7" ht="14" x14ac:dyDescent="0.2">
      <c r="E520" s="87"/>
      <c r="F520" s="88"/>
      <c r="G520" s="87"/>
    </row>
    <row r="521" spans="5:7" ht="14" x14ac:dyDescent="0.2">
      <c r="E521" s="87"/>
      <c r="F521" s="88"/>
      <c r="G521" s="87"/>
    </row>
    <row r="522" spans="5:7" ht="14" x14ac:dyDescent="0.2">
      <c r="E522" s="87"/>
      <c r="F522" s="88"/>
      <c r="G522" s="87"/>
    </row>
    <row r="523" spans="5:7" ht="14" x14ac:dyDescent="0.2">
      <c r="E523" s="87"/>
      <c r="F523" s="88"/>
      <c r="G523" s="87"/>
    </row>
    <row r="524" spans="5:7" ht="14" x14ac:dyDescent="0.2">
      <c r="E524" s="87"/>
      <c r="F524" s="88"/>
      <c r="G524" s="87"/>
    </row>
    <row r="525" spans="5:7" ht="14" x14ac:dyDescent="0.2">
      <c r="E525" s="87"/>
      <c r="F525" s="88"/>
      <c r="G525" s="87"/>
    </row>
    <row r="526" spans="5:7" ht="14" x14ac:dyDescent="0.2">
      <c r="E526" s="87"/>
      <c r="F526" s="88"/>
      <c r="G526" s="87"/>
    </row>
    <row r="527" spans="5:7" ht="14" x14ac:dyDescent="0.2">
      <c r="E527" s="87"/>
      <c r="F527" s="88"/>
      <c r="G527" s="87"/>
    </row>
    <row r="528" spans="5:7" ht="14" x14ac:dyDescent="0.2">
      <c r="E528" s="87"/>
      <c r="F528" s="88"/>
      <c r="G528" s="87"/>
    </row>
    <row r="529" spans="5:7" ht="14" x14ac:dyDescent="0.2">
      <c r="E529" s="87"/>
      <c r="F529" s="88"/>
      <c r="G529" s="87"/>
    </row>
    <row r="530" spans="5:7" ht="14" x14ac:dyDescent="0.2">
      <c r="E530" s="87"/>
      <c r="F530" s="88"/>
      <c r="G530" s="87"/>
    </row>
    <row r="531" spans="5:7" ht="14" x14ac:dyDescent="0.2">
      <c r="E531" s="87"/>
      <c r="F531" s="88"/>
      <c r="G531" s="87"/>
    </row>
    <row r="532" spans="5:7" ht="14" x14ac:dyDescent="0.2">
      <c r="E532" s="87"/>
      <c r="F532" s="88"/>
      <c r="G532" s="87"/>
    </row>
    <row r="533" spans="5:7" ht="14" x14ac:dyDescent="0.2">
      <c r="E533" s="87"/>
      <c r="F533" s="88"/>
      <c r="G533" s="87"/>
    </row>
    <row r="534" spans="5:7" ht="14" x14ac:dyDescent="0.2">
      <c r="E534" s="87"/>
      <c r="F534" s="88"/>
      <c r="G534" s="87"/>
    </row>
    <row r="535" spans="5:7" ht="14" x14ac:dyDescent="0.2">
      <c r="E535" s="87"/>
      <c r="F535" s="88"/>
      <c r="G535" s="87"/>
    </row>
    <row r="536" spans="5:7" ht="14" x14ac:dyDescent="0.2">
      <c r="E536" s="87"/>
      <c r="F536" s="88"/>
      <c r="G536" s="87"/>
    </row>
    <row r="537" spans="5:7" ht="14" x14ac:dyDescent="0.2">
      <c r="E537" s="87"/>
      <c r="F537" s="88"/>
      <c r="G537" s="87"/>
    </row>
    <row r="538" spans="5:7" ht="14" x14ac:dyDescent="0.2">
      <c r="E538" s="87"/>
      <c r="F538" s="88"/>
      <c r="G538" s="87"/>
    </row>
    <row r="539" spans="5:7" ht="14" x14ac:dyDescent="0.2">
      <c r="E539" s="87"/>
      <c r="F539" s="88"/>
      <c r="G539" s="87"/>
    </row>
    <row r="540" spans="5:7" ht="14" x14ac:dyDescent="0.2">
      <c r="E540" s="87"/>
      <c r="F540" s="88"/>
      <c r="G540" s="87"/>
    </row>
    <row r="541" spans="5:7" ht="14" x14ac:dyDescent="0.2">
      <c r="E541" s="87"/>
      <c r="F541" s="88"/>
      <c r="G541" s="87"/>
    </row>
    <row r="542" spans="5:7" ht="14" x14ac:dyDescent="0.2">
      <c r="E542" s="87"/>
      <c r="F542" s="88"/>
      <c r="G542" s="87"/>
    </row>
    <row r="543" spans="5:7" ht="14" x14ac:dyDescent="0.2">
      <c r="E543" s="87"/>
      <c r="F543" s="88"/>
      <c r="G543" s="87"/>
    </row>
    <row r="544" spans="5:7" ht="14" x14ac:dyDescent="0.2">
      <c r="E544" s="87"/>
      <c r="F544" s="88"/>
      <c r="G544" s="87"/>
    </row>
    <row r="545" spans="5:7" ht="14" x14ac:dyDescent="0.2">
      <c r="E545" s="87"/>
      <c r="F545" s="88"/>
      <c r="G545" s="87"/>
    </row>
    <row r="546" spans="5:7" ht="14" x14ac:dyDescent="0.2">
      <c r="E546" s="87"/>
      <c r="F546" s="88"/>
      <c r="G546" s="87"/>
    </row>
    <row r="547" spans="5:7" ht="14" x14ac:dyDescent="0.2">
      <c r="E547" s="87"/>
      <c r="F547" s="88"/>
      <c r="G547" s="87"/>
    </row>
    <row r="548" spans="5:7" ht="14" x14ac:dyDescent="0.2">
      <c r="E548" s="87"/>
      <c r="F548" s="88"/>
      <c r="G548" s="87"/>
    </row>
    <row r="549" spans="5:7" ht="14" x14ac:dyDescent="0.2">
      <c r="E549" s="87"/>
      <c r="F549" s="88"/>
      <c r="G549" s="87"/>
    </row>
    <row r="550" spans="5:7" ht="14" x14ac:dyDescent="0.2">
      <c r="E550" s="87"/>
      <c r="F550" s="88"/>
      <c r="G550" s="87"/>
    </row>
    <row r="551" spans="5:7" ht="14" x14ac:dyDescent="0.2">
      <c r="E551" s="87"/>
      <c r="F551" s="88"/>
      <c r="G551" s="87"/>
    </row>
    <row r="552" spans="5:7" ht="14" x14ac:dyDescent="0.2">
      <c r="E552" s="87"/>
      <c r="F552" s="88"/>
      <c r="G552" s="87"/>
    </row>
    <row r="553" spans="5:7" ht="14" x14ac:dyDescent="0.2">
      <c r="E553" s="87"/>
      <c r="F553" s="88"/>
      <c r="G553" s="87"/>
    </row>
    <row r="554" spans="5:7" ht="14" x14ac:dyDescent="0.2">
      <c r="E554" s="87"/>
      <c r="F554" s="88"/>
      <c r="G554" s="87"/>
    </row>
    <row r="555" spans="5:7" ht="14" x14ac:dyDescent="0.2">
      <c r="E555" s="87"/>
      <c r="F555" s="88"/>
      <c r="G555" s="87"/>
    </row>
    <row r="556" spans="5:7" ht="14" x14ac:dyDescent="0.2">
      <c r="E556" s="87"/>
      <c r="F556" s="88"/>
      <c r="G556" s="87"/>
    </row>
    <row r="557" spans="5:7" ht="14" x14ac:dyDescent="0.2">
      <c r="E557" s="87"/>
      <c r="F557" s="88"/>
      <c r="G557" s="87"/>
    </row>
    <row r="558" spans="5:7" ht="14" x14ac:dyDescent="0.2">
      <c r="E558" s="87"/>
      <c r="F558" s="88"/>
      <c r="G558" s="87"/>
    </row>
    <row r="559" spans="5:7" ht="14" x14ac:dyDescent="0.2">
      <c r="E559" s="87"/>
      <c r="F559" s="88"/>
      <c r="G559" s="87"/>
    </row>
    <row r="560" spans="5:7" ht="14" x14ac:dyDescent="0.2">
      <c r="E560" s="87"/>
      <c r="F560" s="88"/>
      <c r="G560" s="87"/>
    </row>
    <row r="561" spans="5:7" ht="14" x14ac:dyDescent="0.2">
      <c r="E561" s="87"/>
      <c r="F561" s="88"/>
      <c r="G561" s="87"/>
    </row>
    <row r="562" spans="5:7" ht="14" x14ac:dyDescent="0.2">
      <c r="E562" s="87"/>
      <c r="F562" s="88"/>
      <c r="G562" s="87"/>
    </row>
    <row r="563" spans="5:7" ht="14" x14ac:dyDescent="0.2">
      <c r="E563" s="87"/>
      <c r="F563" s="88"/>
      <c r="G563" s="87"/>
    </row>
    <row r="564" spans="5:7" ht="14" x14ac:dyDescent="0.2">
      <c r="E564" s="87"/>
      <c r="F564" s="88"/>
      <c r="G564" s="87"/>
    </row>
    <row r="565" spans="5:7" ht="14" x14ac:dyDescent="0.2">
      <c r="E565" s="87"/>
      <c r="F565" s="88"/>
      <c r="G565" s="87"/>
    </row>
    <row r="566" spans="5:7" ht="14" x14ac:dyDescent="0.2">
      <c r="E566" s="87"/>
      <c r="F566" s="88"/>
      <c r="G566" s="87"/>
    </row>
    <row r="567" spans="5:7" ht="14" x14ac:dyDescent="0.2">
      <c r="E567" s="87"/>
      <c r="F567" s="88"/>
      <c r="G567" s="87"/>
    </row>
    <row r="568" spans="5:7" ht="14" x14ac:dyDescent="0.2">
      <c r="E568" s="87"/>
      <c r="F568" s="88"/>
      <c r="G568" s="87"/>
    </row>
    <row r="569" spans="5:7" ht="14" x14ac:dyDescent="0.2">
      <c r="E569" s="87"/>
      <c r="F569" s="88"/>
      <c r="G569" s="87"/>
    </row>
    <row r="570" spans="5:7" ht="14" x14ac:dyDescent="0.2">
      <c r="E570" s="87"/>
      <c r="F570" s="88"/>
      <c r="G570" s="87"/>
    </row>
    <row r="571" spans="5:7" ht="14" x14ac:dyDescent="0.2">
      <c r="E571" s="87"/>
      <c r="F571" s="88"/>
      <c r="G571" s="87"/>
    </row>
    <row r="572" spans="5:7" ht="14" x14ac:dyDescent="0.2">
      <c r="E572" s="87"/>
      <c r="F572" s="88"/>
      <c r="G572" s="87"/>
    </row>
    <row r="573" spans="5:7" ht="14" x14ac:dyDescent="0.2">
      <c r="E573" s="87"/>
      <c r="F573" s="88"/>
      <c r="G573" s="87"/>
    </row>
    <row r="574" spans="5:7" ht="14" x14ac:dyDescent="0.2">
      <c r="E574" s="87"/>
      <c r="F574" s="88"/>
      <c r="G574" s="87"/>
    </row>
    <row r="575" spans="5:7" ht="14" x14ac:dyDescent="0.2">
      <c r="E575" s="87"/>
      <c r="F575" s="88"/>
      <c r="G575" s="87"/>
    </row>
    <row r="576" spans="5:7" ht="14" x14ac:dyDescent="0.2">
      <c r="E576" s="87"/>
      <c r="F576" s="88"/>
      <c r="G576" s="87"/>
    </row>
    <row r="577" spans="5:7" ht="14" x14ac:dyDescent="0.2">
      <c r="E577" s="87"/>
      <c r="F577" s="88"/>
      <c r="G577" s="87"/>
    </row>
    <row r="578" spans="5:7" ht="14" x14ac:dyDescent="0.2">
      <c r="E578" s="87"/>
      <c r="F578" s="88"/>
      <c r="G578" s="87"/>
    </row>
    <row r="579" spans="5:7" ht="14" x14ac:dyDescent="0.2">
      <c r="E579" s="87"/>
      <c r="F579" s="88"/>
      <c r="G579" s="87"/>
    </row>
    <row r="580" spans="5:7" ht="14" x14ac:dyDescent="0.2">
      <c r="E580" s="87"/>
      <c r="F580" s="88"/>
      <c r="G580" s="87"/>
    </row>
    <row r="581" spans="5:7" ht="14" x14ac:dyDescent="0.2">
      <c r="E581" s="87"/>
      <c r="F581" s="88"/>
      <c r="G581" s="87"/>
    </row>
    <row r="582" spans="5:7" ht="14" x14ac:dyDescent="0.2">
      <c r="E582" s="87"/>
      <c r="F582" s="88"/>
      <c r="G582" s="87"/>
    </row>
    <row r="583" spans="5:7" ht="14" x14ac:dyDescent="0.2">
      <c r="E583" s="87"/>
      <c r="F583" s="88"/>
      <c r="G583" s="87"/>
    </row>
    <row r="584" spans="5:7" ht="14" x14ac:dyDescent="0.2">
      <c r="E584" s="87"/>
      <c r="F584" s="88"/>
      <c r="G584" s="87"/>
    </row>
    <row r="585" spans="5:7" ht="14" x14ac:dyDescent="0.2">
      <c r="E585" s="87"/>
      <c r="F585" s="88"/>
      <c r="G585" s="87"/>
    </row>
    <row r="586" spans="5:7" ht="14" x14ac:dyDescent="0.2">
      <c r="E586" s="87"/>
      <c r="F586" s="88"/>
      <c r="G586" s="87"/>
    </row>
    <row r="587" spans="5:7" ht="14" x14ac:dyDescent="0.2">
      <c r="E587" s="87"/>
      <c r="F587" s="88"/>
      <c r="G587" s="87"/>
    </row>
    <row r="588" spans="5:7" ht="14" x14ac:dyDescent="0.2">
      <c r="E588" s="87"/>
      <c r="F588" s="88"/>
      <c r="G588" s="87"/>
    </row>
    <row r="589" spans="5:7" ht="14" x14ac:dyDescent="0.2">
      <c r="E589" s="87"/>
      <c r="F589" s="88"/>
      <c r="G589" s="87"/>
    </row>
    <row r="590" spans="5:7" ht="14" x14ac:dyDescent="0.2">
      <c r="E590" s="87"/>
      <c r="F590" s="88"/>
      <c r="G590" s="87"/>
    </row>
    <row r="591" spans="5:7" ht="14" x14ac:dyDescent="0.2">
      <c r="E591" s="87"/>
      <c r="F591" s="88"/>
      <c r="G591" s="87"/>
    </row>
    <row r="592" spans="5:7" ht="14" x14ac:dyDescent="0.2">
      <c r="E592" s="87"/>
      <c r="F592" s="88"/>
      <c r="G592" s="87"/>
    </row>
    <row r="593" spans="5:7" ht="14" x14ac:dyDescent="0.2">
      <c r="E593" s="87"/>
      <c r="F593" s="88"/>
      <c r="G593" s="87"/>
    </row>
    <row r="594" spans="5:7" ht="14" x14ac:dyDescent="0.2">
      <c r="E594" s="87"/>
      <c r="F594" s="88"/>
      <c r="G594" s="87"/>
    </row>
    <row r="595" spans="5:7" ht="14" x14ac:dyDescent="0.2">
      <c r="E595" s="87"/>
      <c r="F595" s="88"/>
      <c r="G595" s="87"/>
    </row>
    <row r="596" spans="5:7" ht="14" x14ac:dyDescent="0.2">
      <c r="E596" s="87"/>
      <c r="F596" s="88"/>
      <c r="G596" s="87"/>
    </row>
    <row r="597" spans="5:7" ht="14" x14ac:dyDescent="0.2">
      <c r="E597" s="87"/>
      <c r="F597" s="88"/>
      <c r="G597" s="87"/>
    </row>
    <row r="598" spans="5:7" ht="14" x14ac:dyDescent="0.2">
      <c r="E598" s="87"/>
      <c r="F598" s="88"/>
      <c r="G598" s="87"/>
    </row>
    <row r="599" spans="5:7" ht="14" x14ac:dyDescent="0.2">
      <c r="E599" s="87"/>
      <c r="F599" s="88"/>
      <c r="G599" s="87"/>
    </row>
    <row r="600" spans="5:7" ht="14" x14ac:dyDescent="0.2">
      <c r="E600" s="87"/>
      <c r="F600" s="88"/>
      <c r="G600" s="87"/>
    </row>
    <row r="601" spans="5:7" ht="14" x14ac:dyDescent="0.2">
      <c r="E601" s="87"/>
      <c r="F601" s="88"/>
      <c r="G601" s="87"/>
    </row>
    <row r="602" spans="5:7" ht="14" x14ac:dyDescent="0.2">
      <c r="E602" s="87"/>
      <c r="F602" s="88"/>
      <c r="G602" s="87"/>
    </row>
    <row r="603" spans="5:7" ht="14" x14ac:dyDescent="0.2">
      <c r="E603" s="87"/>
      <c r="F603" s="88"/>
      <c r="G603" s="87"/>
    </row>
    <row r="604" spans="5:7" ht="14" x14ac:dyDescent="0.2">
      <c r="E604" s="87"/>
      <c r="F604" s="88"/>
      <c r="G604" s="87"/>
    </row>
    <row r="605" spans="5:7" ht="14" x14ac:dyDescent="0.2">
      <c r="E605" s="87"/>
      <c r="F605" s="88"/>
      <c r="G605" s="87"/>
    </row>
    <row r="606" spans="5:7" ht="14" x14ac:dyDescent="0.2">
      <c r="E606" s="87"/>
      <c r="F606" s="88"/>
      <c r="G606" s="87"/>
    </row>
    <row r="607" spans="5:7" ht="14" x14ac:dyDescent="0.2">
      <c r="E607" s="87"/>
      <c r="F607" s="88"/>
      <c r="G607" s="87"/>
    </row>
    <row r="608" spans="5:7" ht="14" x14ac:dyDescent="0.2">
      <c r="E608" s="87"/>
      <c r="F608" s="88"/>
      <c r="G608" s="87"/>
    </row>
    <row r="609" spans="5:7" ht="14" x14ac:dyDescent="0.2">
      <c r="E609" s="87"/>
      <c r="F609" s="88"/>
      <c r="G609" s="87"/>
    </row>
    <row r="610" spans="5:7" ht="14" x14ac:dyDescent="0.2">
      <c r="E610" s="87"/>
      <c r="F610" s="88"/>
      <c r="G610" s="87"/>
    </row>
    <row r="611" spans="5:7" ht="14" x14ac:dyDescent="0.2">
      <c r="E611" s="87"/>
      <c r="F611" s="88"/>
      <c r="G611" s="87"/>
    </row>
    <row r="612" spans="5:7" ht="14" x14ac:dyDescent="0.2">
      <c r="E612" s="87"/>
      <c r="F612" s="88"/>
      <c r="G612" s="87"/>
    </row>
    <row r="613" spans="5:7" ht="14" x14ac:dyDescent="0.2">
      <c r="E613" s="87"/>
      <c r="F613" s="88"/>
      <c r="G613" s="87"/>
    </row>
    <row r="614" spans="5:7" ht="14" x14ac:dyDescent="0.2">
      <c r="E614" s="87"/>
      <c r="F614" s="88"/>
      <c r="G614" s="87"/>
    </row>
    <row r="615" spans="5:7" ht="14" x14ac:dyDescent="0.2">
      <c r="E615" s="87"/>
      <c r="F615" s="88"/>
      <c r="G615" s="87"/>
    </row>
    <row r="616" spans="5:7" ht="14" x14ac:dyDescent="0.2">
      <c r="E616" s="87"/>
      <c r="F616" s="88"/>
      <c r="G616" s="87"/>
    </row>
    <row r="617" spans="5:7" ht="14" x14ac:dyDescent="0.2">
      <c r="E617" s="87"/>
      <c r="F617" s="88"/>
      <c r="G617" s="87"/>
    </row>
    <row r="618" spans="5:7" ht="14" x14ac:dyDescent="0.2">
      <c r="E618" s="87"/>
      <c r="F618" s="88"/>
      <c r="G618" s="87"/>
    </row>
    <row r="619" spans="5:7" ht="14" x14ac:dyDescent="0.2">
      <c r="E619" s="87"/>
      <c r="F619" s="88"/>
      <c r="G619" s="87"/>
    </row>
    <row r="620" spans="5:7" ht="14" x14ac:dyDescent="0.2">
      <c r="E620" s="87"/>
      <c r="F620" s="88"/>
      <c r="G620" s="87"/>
    </row>
    <row r="621" spans="5:7" ht="14" x14ac:dyDescent="0.2">
      <c r="E621" s="87"/>
      <c r="F621" s="88"/>
      <c r="G621" s="87"/>
    </row>
    <row r="622" spans="5:7" ht="14" x14ac:dyDescent="0.2">
      <c r="E622" s="87"/>
      <c r="F622" s="88"/>
      <c r="G622" s="87"/>
    </row>
    <row r="623" spans="5:7" ht="14" x14ac:dyDescent="0.2">
      <c r="E623" s="87"/>
      <c r="F623" s="88"/>
      <c r="G623" s="87"/>
    </row>
    <row r="624" spans="5:7" ht="14" x14ac:dyDescent="0.2">
      <c r="E624" s="87"/>
      <c r="F624" s="88"/>
      <c r="G624" s="87"/>
    </row>
    <row r="625" spans="5:7" ht="14" x14ac:dyDescent="0.2">
      <c r="E625" s="87"/>
      <c r="F625" s="88"/>
      <c r="G625" s="87"/>
    </row>
    <row r="626" spans="5:7" ht="14" x14ac:dyDescent="0.2">
      <c r="E626" s="87"/>
      <c r="F626" s="88"/>
      <c r="G626" s="87"/>
    </row>
    <row r="627" spans="5:7" ht="14" x14ac:dyDescent="0.2">
      <c r="E627" s="87"/>
      <c r="F627" s="88"/>
      <c r="G627" s="87"/>
    </row>
    <row r="628" spans="5:7" ht="14" x14ac:dyDescent="0.2">
      <c r="E628" s="87"/>
      <c r="F628" s="88"/>
      <c r="G628" s="87"/>
    </row>
    <row r="629" spans="5:7" ht="14" x14ac:dyDescent="0.2">
      <c r="E629" s="87"/>
      <c r="F629" s="88"/>
      <c r="G629" s="87"/>
    </row>
    <row r="630" spans="5:7" ht="14" x14ac:dyDescent="0.2">
      <c r="E630" s="87"/>
      <c r="F630" s="88"/>
      <c r="G630" s="87"/>
    </row>
    <row r="631" spans="5:7" ht="14" x14ac:dyDescent="0.2">
      <c r="E631" s="87"/>
      <c r="F631" s="88"/>
      <c r="G631" s="87"/>
    </row>
    <row r="632" spans="5:7" ht="14" x14ac:dyDescent="0.2">
      <c r="E632" s="87"/>
      <c r="F632" s="88"/>
      <c r="G632" s="87"/>
    </row>
    <row r="633" spans="5:7" ht="14" x14ac:dyDescent="0.2">
      <c r="E633" s="87"/>
      <c r="F633" s="88"/>
      <c r="G633" s="87"/>
    </row>
    <row r="634" spans="5:7" ht="14" x14ac:dyDescent="0.2">
      <c r="E634" s="87"/>
      <c r="F634" s="88"/>
      <c r="G634" s="87"/>
    </row>
    <row r="635" spans="5:7" ht="14" x14ac:dyDescent="0.2">
      <c r="E635" s="87"/>
      <c r="F635" s="88"/>
      <c r="G635" s="87"/>
    </row>
    <row r="636" spans="5:7" ht="14" x14ac:dyDescent="0.2">
      <c r="E636" s="87"/>
      <c r="F636" s="88"/>
      <c r="G636" s="87"/>
    </row>
    <row r="637" spans="5:7" ht="14" x14ac:dyDescent="0.2">
      <c r="E637" s="87"/>
      <c r="F637" s="88"/>
      <c r="G637" s="87"/>
    </row>
    <row r="638" spans="5:7" ht="14" x14ac:dyDescent="0.2">
      <c r="E638" s="87"/>
      <c r="F638" s="88"/>
      <c r="G638" s="87"/>
    </row>
    <row r="639" spans="5:7" ht="14" x14ac:dyDescent="0.2">
      <c r="E639" s="87"/>
      <c r="F639" s="88"/>
      <c r="G639" s="87"/>
    </row>
    <row r="640" spans="5:7" ht="14" x14ac:dyDescent="0.2">
      <c r="E640" s="87"/>
      <c r="F640" s="88"/>
      <c r="G640" s="87"/>
    </row>
    <row r="641" spans="5:7" ht="14" x14ac:dyDescent="0.2">
      <c r="E641" s="87"/>
      <c r="F641" s="88"/>
      <c r="G641" s="87"/>
    </row>
    <row r="642" spans="5:7" ht="14" x14ac:dyDescent="0.2">
      <c r="E642" s="87"/>
      <c r="F642" s="88"/>
      <c r="G642" s="87"/>
    </row>
    <row r="643" spans="5:7" ht="14" x14ac:dyDescent="0.2">
      <c r="E643" s="87"/>
      <c r="F643" s="88"/>
      <c r="G643" s="87"/>
    </row>
    <row r="644" spans="5:7" ht="14" x14ac:dyDescent="0.2">
      <c r="E644" s="87"/>
      <c r="F644" s="88"/>
      <c r="G644" s="87"/>
    </row>
    <row r="645" spans="5:7" ht="14" x14ac:dyDescent="0.2">
      <c r="E645" s="87"/>
      <c r="F645" s="88"/>
      <c r="G645" s="87"/>
    </row>
    <row r="646" spans="5:7" ht="14" x14ac:dyDescent="0.2">
      <c r="E646" s="87"/>
      <c r="F646" s="88"/>
      <c r="G646" s="87"/>
    </row>
    <row r="647" spans="5:7" ht="14" x14ac:dyDescent="0.2">
      <c r="E647" s="87"/>
      <c r="F647" s="88"/>
      <c r="G647" s="87"/>
    </row>
    <row r="648" spans="5:7" ht="14" x14ac:dyDescent="0.2">
      <c r="E648" s="87"/>
      <c r="F648" s="88"/>
      <c r="G648" s="87"/>
    </row>
    <row r="649" spans="5:7" ht="14" x14ac:dyDescent="0.2">
      <c r="E649" s="87"/>
      <c r="F649" s="88"/>
      <c r="G649" s="87"/>
    </row>
    <row r="650" spans="5:7" ht="14" x14ac:dyDescent="0.2">
      <c r="E650" s="87"/>
      <c r="F650" s="88"/>
      <c r="G650" s="87"/>
    </row>
    <row r="651" spans="5:7" ht="14" x14ac:dyDescent="0.2">
      <c r="E651" s="87"/>
      <c r="F651" s="88"/>
      <c r="G651" s="87"/>
    </row>
    <row r="652" spans="5:7" ht="14" x14ac:dyDescent="0.2">
      <c r="E652" s="87"/>
      <c r="F652" s="88"/>
      <c r="G652" s="87"/>
    </row>
    <row r="653" spans="5:7" ht="14" x14ac:dyDescent="0.2">
      <c r="E653" s="87"/>
      <c r="F653" s="88"/>
      <c r="G653" s="87"/>
    </row>
    <row r="654" spans="5:7" ht="14" x14ac:dyDescent="0.2">
      <c r="E654" s="87"/>
      <c r="F654" s="88"/>
      <c r="G654" s="87"/>
    </row>
    <row r="655" spans="5:7" ht="14" x14ac:dyDescent="0.2">
      <c r="E655" s="87"/>
      <c r="F655" s="88"/>
      <c r="G655" s="87"/>
    </row>
    <row r="656" spans="5:7" ht="14" x14ac:dyDescent="0.2">
      <c r="E656" s="87"/>
      <c r="F656" s="88"/>
      <c r="G656" s="87"/>
    </row>
    <row r="657" spans="5:7" ht="14" x14ac:dyDescent="0.2">
      <c r="E657" s="87"/>
      <c r="F657" s="88"/>
      <c r="G657" s="87"/>
    </row>
    <row r="658" spans="5:7" ht="14" x14ac:dyDescent="0.2">
      <c r="E658" s="87"/>
      <c r="F658" s="88"/>
      <c r="G658" s="87"/>
    </row>
    <row r="659" spans="5:7" ht="14" x14ac:dyDescent="0.2">
      <c r="E659" s="87"/>
      <c r="F659" s="88"/>
      <c r="G659" s="87"/>
    </row>
    <row r="660" spans="5:7" ht="14" x14ac:dyDescent="0.2">
      <c r="E660" s="87"/>
      <c r="F660" s="88"/>
      <c r="G660" s="87"/>
    </row>
    <row r="661" spans="5:7" ht="14" x14ac:dyDescent="0.2">
      <c r="E661" s="87"/>
      <c r="F661" s="88"/>
      <c r="G661" s="87"/>
    </row>
    <row r="662" spans="5:7" ht="14" x14ac:dyDescent="0.2">
      <c r="E662" s="87"/>
      <c r="F662" s="88"/>
      <c r="G662" s="87"/>
    </row>
    <row r="663" spans="5:7" ht="14" x14ac:dyDescent="0.2">
      <c r="E663" s="87"/>
      <c r="F663" s="88"/>
      <c r="G663" s="87"/>
    </row>
    <row r="664" spans="5:7" ht="14" x14ac:dyDescent="0.2">
      <c r="E664" s="87"/>
      <c r="F664" s="88"/>
      <c r="G664" s="87"/>
    </row>
    <row r="665" spans="5:7" ht="14" x14ac:dyDescent="0.2">
      <c r="E665" s="87"/>
      <c r="F665" s="88"/>
      <c r="G665" s="87"/>
    </row>
    <row r="666" spans="5:7" ht="14" x14ac:dyDescent="0.2">
      <c r="E666" s="87"/>
      <c r="F666" s="88"/>
      <c r="G666" s="87"/>
    </row>
    <row r="667" spans="5:7" ht="14" x14ac:dyDescent="0.2">
      <c r="E667" s="87"/>
      <c r="F667" s="88"/>
      <c r="G667" s="87"/>
    </row>
    <row r="668" spans="5:7" ht="14" x14ac:dyDescent="0.2">
      <c r="E668" s="87"/>
      <c r="F668" s="88"/>
      <c r="G668" s="87"/>
    </row>
    <row r="669" spans="5:7" ht="14" x14ac:dyDescent="0.2">
      <c r="E669" s="87"/>
      <c r="F669" s="88"/>
      <c r="G669" s="87"/>
    </row>
    <row r="670" spans="5:7" ht="14" x14ac:dyDescent="0.2">
      <c r="E670" s="87"/>
      <c r="F670" s="88"/>
      <c r="G670" s="87"/>
    </row>
    <row r="671" spans="5:7" ht="14" x14ac:dyDescent="0.2">
      <c r="E671" s="87"/>
      <c r="F671" s="88"/>
      <c r="G671" s="87"/>
    </row>
    <row r="672" spans="5:7" ht="14" x14ac:dyDescent="0.2">
      <c r="E672" s="87"/>
      <c r="F672" s="88"/>
      <c r="G672" s="87"/>
    </row>
    <row r="673" spans="5:7" ht="14" x14ac:dyDescent="0.2">
      <c r="E673" s="87"/>
      <c r="F673" s="88"/>
      <c r="G673" s="87"/>
    </row>
    <row r="674" spans="5:7" ht="14" x14ac:dyDescent="0.2">
      <c r="E674" s="87"/>
      <c r="F674" s="88"/>
      <c r="G674" s="87"/>
    </row>
    <row r="675" spans="5:7" ht="14" x14ac:dyDescent="0.2">
      <c r="E675" s="87"/>
      <c r="F675" s="88"/>
      <c r="G675" s="87"/>
    </row>
    <row r="676" spans="5:7" ht="14" x14ac:dyDescent="0.2">
      <c r="E676" s="87"/>
      <c r="F676" s="88"/>
      <c r="G676" s="87"/>
    </row>
    <row r="677" spans="5:7" ht="14" x14ac:dyDescent="0.2">
      <c r="E677" s="87"/>
      <c r="F677" s="88"/>
      <c r="G677" s="87"/>
    </row>
    <row r="678" spans="5:7" ht="14" x14ac:dyDescent="0.2">
      <c r="E678" s="87"/>
      <c r="F678" s="88"/>
      <c r="G678" s="87"/>
    </row>
    <row r="679" spans="5:7" ht="14" x14ac:dyDescent="0.2">
      <c r="E679" s="87"/>
      <c r="F679" s="88"/>
      <c r="G679" s="87"/>
    </row>
    <row r="680" spans="5:7" ht="14" x14ac:dyDescent="0.2">
      <c r="E680" s="87"/>
      <c r="F680" s="88"/>
      <c r="G680" s="87"/>
    </row>
    <row r="681" spans="5:7" ht="14" x14ac:dyDescent="0.2">
      <c r="E681" s="87"/>
      <c r="F681" s="88"/>
      <c r="G681" s="87"/>
    </row>
    <row r="682" spans="5:7" ht="14" x14ac:dyDescent="0.2">
      <c r="E682" s="87"/>
      <c r="F682" s="88"/>
      <c r="G682" s="87"/>
    </row>
    <row r="683" spans="5:7" ht="14" x14ac:dyDescent="0.2">
      <c r="E683" s="87"/>
      <c r="F683" s="88"/>
      <c r="G683" s="87"/>
    </row>
    <row r="684" spans="5:7" ht="14" x14ac:dyDescent="0.2">
      <c r="E684" s="87"/>
      <c r="F684" s="88"/>
      <c r="G684" s="87"/>
    </row>
    <row r="685" spans="5:7" ht="14" x14ac:dyDescent="0.2">
      <c r="E685" s="87"/>
      <c r="F685" s="88"/>
      <c r="G685" s="87"/>
    </row>
    <row r="686" spans="5:7" ht="14" x14ac:dyDescent="0.2">
      <c r="E686" s="87"/>
      <c r="F686" s="88"/>
      <c r="G686" s="87"/>
    </row>
    <row r="687" spans="5:7" ht="14" x14ac:dyDescent="0.2">
      <c r="E687" s="87"/>
      <c r="F687" s="88"/>
      <c r="G687" s="87"/>
    </row>
    <row r="688" spans="5:7" ht="14" x14ac:dyDescent="0.2">
      <c r="E688" s="87"/>
      <c r="F688" s="88"/>
      <c r="G688" s="87"/>
    </row>
    <row r="689" spans="5:7" ht="14" x14ac:dyDescent="0.2">
      <c r="E689" s="87"/>
      <c r="F689" s="88"/>
      <c r="G689" s="87"/>
    </row>
    <row r="690" spans="5:7" ht="14" x14ac:dyDescent="0.2">
      <c r="E690" s="87"/>
      <c r="F690" s="88"/>
      <c r="G690" s="87"/>
    </row>
    <row r="691" spans="5:7" ht="14" x14ac:dyDescent="0.2">
      <c r="E691" s="87"/>
      <c r="F691" s="88"/>
      <c r="G691" s="87"/>
    </row>
    <row r="692" spans="5:7" ht="14" x14ac:dyDescent="0.2">
      <c r="E692" s="87"/>
      <c r="F692" s="88"/>
      <c r="G692" s="87"/>
    </row>
    <row r="693" spans="5:7" ht="14" x14ac:dyDescent="0.2">
      <c r="E693" s="87"/>
      <c r="F693" s="88"/>
      <c r="G693" s="87"/>
    </row>
    <row r="694" spans="5:7" ht="14" x14ac:dyDescent="0.2">
      <c r="E694" s="87"/>
      <c r="F694" s="88"/>
      <c r="G694" s="87"/>
    </row>
    <row r="695" spans="5:7" ht="14" x14ac:dyDescent="0.2">
      <c r="E695" s="87"/>
      <c r="F695" s="88"/>
      <c r="G695" s="87"/>
    </row>
    <row r="696" spans="5:7" ht="14" x14ac:dyDescent="0.2">
      <c r="E696" s="87"/>
      <c r="F696" s="88"/>
      <c r="G696" s="87"/>
    </row>
    <row r="697" spans="5:7" ht="14" x14ac:dyDescent="0.2">
      <c r="E697" s="87"/>
      <c r="F697" s="88"/>
      <c r="G697" s="87"/>
    </row>
    <row r="698" spans="5:7" ht="14" x14ac:dyDescent="0.2">
      <c r="E698" s="87"/>
      <c r="F698" s="88"/>
      <c r="G698" s="87"/>
    </row>
    <row r="699" spans="5:7" ht="14" x14ac:dyDescent="0.2">
      <c r="E699" s="87"/>
      <c r="F699" s="88"/>
      <c r="G699" s="87"/>
    </row>
    <row r="700" spans="5:7" ht="14" x14ac:dyDescent="0.2">
      <c r="E700" s="87"/>
      <c r="F700" s="88"/>
      <c r="G700" s="87"/>
    </row>
    <row r="701" spans="5:7" ht="14" x14ac:dyDescent="0.2">
      <c r="E701" s="87"/>
      <c r="F701" s="88"/>
      <c r="G701" s="87"/>
    </row>
    <row r="702" spans="5:7" ht="14" x14ac:dyDescent="0.2">
      <c r="E702" s="87"/>
      <c r="F702" s="88"/>
      <c r="G702" s="87"/>
    </row>
    <row r="703" spans="5:7" ht="14" x14ac:dyDescent="0.2">
      <c r="E703" s="87"/>
      <c r="F703" s="88"/>
      <c r="G703" s="87"/>
    </row>
    <row r="704" spans="5:7" ht="14" x14ac:dyDescent="0.2">
      <c r="E704" s="87"/>
      <c r="F704" s="88"/>
      <c r="G704" s="87"/>
    </row>
    <row r="705" spans="5:7" ht="14" x14ac:dyDescent="0.2">
      <c r="E705" s="87"/>
      <c r="F705" s="88"/>
      <c r="G705" s="87"/>
    </row>
    <row r="706" spans="5:7" ht="14" x14ac:dyDescent="0.2">
      <c r="E706" s="87"/>
      <c r="F706" s="88"/>
      <c r="G706" s="87"/>
    </row>
    <row r="707" spans="5:7" ht="14" x14ac:dyDescent="0.2">
      <c r="E707" s="87"/>
      <c r="F707" s="88"/>
      <c r="G707" s="87"/>
    </row>
    <row r="708" spans="5:7" ht="14" x14ac:dyDescent="0.2">
      <c r="E708" s="87"/>
      <c r="F708" s="88"/>
      <c r="G708" s="87"/>
    </row>
    <row r="709" spans="5:7" ht="14" x14ac:dyDescent="0.2">
      <c r="E709" s="87"/>
      <c r="F709" s="88"/>
      <c r="G709" s="87"/>
    </row>
    <row r="710" spans="5:7" ht="14" x14ac:dyDescent="0.2">
      <c r="E710" s="87"/>
      <c r="F710" s="88"/>
      <c r="G710" s="87"/>
    </row>
    <row r="711" spans="5:7" ht="14" x14ac:dyDescent="0.2">
      <c r="E711" s="87"/>
      <c r="F711" s="88"/>
      <c r="G711" s="87"/>
    </row>
    <row r="712" spans="5:7" ht="14" x14ac:dyDescent="0.2">
      <c r="E712" s="87"/>
      <c r="F712" s="88"/>
      <c r="G712" s="87"/>
    </row>
    <row r="713" spans="5:7" ht="14" x14ac:dyDescent="0.2">
      <c r="E713" s="87"/>
      <c r="F713" s="88"/>
      <c r="G713" s="87"/>
    </row>
    <row r="714" spans="5:7" ht="14" x14ac:dyDescent="0.2">
      <c r="E714" s="87"/>
      <c r="F714" s="88"/>
      <c r="G714" s="87"/>
    </row>
    <row r="715" spans="5:7" ht="14" x14ac:dyDescent="0.2">
      <c r="E715" s="87"/>
      <c r="F715" s="88"/>
      <c r="G715" s="87"/>
    </row>
    <row r="716" spans="5:7" ht="14" x14ac:dyDescent="0.2">
      <c r="E716" s="87"/>
      <c r="F716" s="88"/>
      <c r="G716" s="87"/>
    </row>
    <row r="717" spans="5:7" ht="14" x14ac:dyDescent="0.2">
      <c r="E717" s="87"/>
      <c r="F717" s="88"/>
      <c r="G717" s="87"/>
    </row>
    <row r="718" spans="5:7" ht="14" x14ac:dyDescent="0.2">
      <c r="E718" s="87"/>
      <c r="F718" s="88"/>
      <c r="G718" s="87"/>
    </row>
    <row r="719" spans="5:7" ht="14" x14ac:dyDescent="0.2">
      <c r="E719" s="87"/>
      <c r="F719" s="88"/>
      <c r="G719" s="87"/>
    </row>
    <row r="720" spans="5:7" ht="14" x14ac:dyDescent="0.2">
      <c r="E720" s="87"/>
      <c r="F720" s="88"/>
      <c r="G720" s="87"/>
    </row>
    <row r="721" spans="5:7" ht="14" x14ac:dyDescent="0.2">
      <c r="E721" s="87"/>
      <c r="F721" s="88"/>
      <c r="G721" s="87"/>
    </row>
    <row r="722" spans="5:7" ht="14" x14ac:dyDescent="0.2">
      <c r="E722" s="87"/>
      <c r="F722" s="88"/>
      <c r="G722" s="87"/>
    </row>
    <row r="723" spans="5:7" ht="14" x14ac:dyDescent="0.2">
      <c r="E723" s="87"/>
      <c r="F723" s="88"/>
      <c r="G723" s="87"/>
    </row>
    <row r="724" spans="5:7" ht="14" x14ac:dyDescent="0.2">
      <c r="E724" s="87"/>
      <c r="F724" s="88"/>
      <c r="G724" s="87"/>
    </row>
    <row r="725" spans="5:7" ht="14" x14ac:dyDescent="0.2">
      <c r="E725" s="87"/>
      <c r="F725" s="88"/>
      <c r="G725" s="87"/>
    </row>
    <row r="726" spans="5:7" ht="14" x14ac:dyDescent="0.2">
      <c r="E726" s="87"/>
      <c r="F726" s="88"/>
      <c r="G726" s="87"/>
    </row>
    <row r="727" spans="5:7" ht="14" x14ac:dyDescent="0.2">
      <c r="E727" s="87"/>
      <c r="F727" s="88"/>
      <c r="G727" s="87"/>
    </row>
    <row r="728" spans="5:7" ht="14" x14ac:dyDescent="0.2">
      <c r="E728" s="87"/>
      <c r="F728" s="88"/>
      <c r="G728" s="87"/>
    </row>
    <row r="729" spans="5:7" ht="14" x14ac:dyDescent="0.2">
      <c r="E729" s="87"/>
      <c r="F729" s="88"/>
      <c r="G729" s="87"/>
    </row>
    <row r="730" spans="5:7" ht="14" x14ac:dyDescent="0.2">
      <c r="E730" s="87"/>
      <c r="F730" s="88"/>
      <c r="G730" s="87"/>
    </row>
    <row r="731" spans="5:7" ht="14" x14ac:dyDescent="0.2">
      <c r="E731" s="87"/>
      <c r="F731" s="88"/>
      <c r="G731" s="87"/>
    </row>
    <row r="732" spans="5:7" ht="14" x14ac:dyDescent="0.2">
      <c r="E732" s="87"/>
      <c r="F732" s="88"/>
      <c r="G732" s="87"/>
    </row>
    <row r="733" spans="5:7" ht="14" x14ac:dyDescent="0.2">
      <c r="E733" s="87"/>
      <c r="F733" s="88"/>
      <c r="G733" s="87"/>
    </row>
    <row r="734" spans="5:7" ht="14" x14ac:dyDescent="0.2">
      <c r="E734" s="87"/>
      <c r="F734" s="88"/>
      <c r="G734" s="87"/>
    </row>
    <row r="735" spans="5:7" ht="14" x14ac:dyDescent="0.2">
      <c r="E735" s="87"/>
      <c r="F735" s="88"/>
      <c r="G735" s="87"/>
    </row>
    <row r="736" spans="5:7" ht="14" x14ac:dyDescent="0.2">
      <c r="E736" s="87"/>
      <c r="F736" s="88"/>
      <c r="G736" s="87"/>
    </row>
    <row r="737" spans="5:7" ht="14" x14ac:dyDescent="0.2">
      <c r="E737" s="87"/>
      <c r="F737" s="88"/>
      <c r="G737" s="87"/>
    </row>
    <row r="738" spans="5:7" ht="14" x14ac:dyDescent="0.2">
      <c r="E738" s="87"/>
      <c r="F738" s="88"/>
      <c r="G738" s="87"/>
    </row>
    <row r="739" spans="5:7" ht="14" x14ac:dyDescent="0.2">
      <c r="E739" s="87"/>
      <c r="F739" s="88"/>
      <c r="G739" s="87"/>
    </row>
    <row r="740" spans="5:7" ht="14" x14ac:dyDescent="0.2">
      <c r="E740" s="87"/>
      <c r="F740" s="88"/>
      <c r="G740" s="87"/>
    </row>
    <row r="741" spans="5:7" ht="14" x14ac:dyDescent="0.2">
      <c r="E741" s="87"/>
      <c r="F741" s="88"/>
      <c r="G741" s="87"/>
    </row>
    <row r="742" spans="5:7" ht="14" x14ac:dyDescent="0.2">
      <c r="E742" s="87"/>
      <c r="F742" s="88"/>
      <c r="G742" s="87"/>
    </row>
    <row r="743" spans="5:7" ht="14" x14ac:dyDescent="0.2">
      <c r="E743" s="87"/>
      <c r="F743" s="88"/>
      <c r="G743" s="87"/>
    </row>
    <row r="744" spans="5:7" ht="14" x14ac:dyDescent="0.2">
      <c r="E744" s="87"/>
      <c r="F744" s="88"/>
      <c r="G744" s="87"/>
    </row>
    <row r="745" spans="5:7" ht="14" x14ac:dyDescent="0.2">
      <c r="E745" s="87"/>
      <c r="F745" s="88"/>
      <c r="G745" s="87"/>
    </row>
    <row r="746" spans="5:7" ht="14" x14ac:dyDescent="0.2">
      <c r="E746" s="87"/>
      <c r="F746" s="88"/>
      <c r="G746" s="87"/>
    </row>
    <row r="747" spans="5:7" ht="14" x14ac:dyDescent="0.2">
      <c r="E747" s="87"/>
      <c r="F747" s="88"/>
      <c r="G747" s="87"/>
    </row>
    <row r="748" spans="5:7" ht="14" x14ac:dyDescent="0.2">
      <c r="E748" s="87"/>
      <c r="F748" s="88"/>
      <c r="G748" s="87"/>
    </row>
    <row r="749" spans="5:7" ht="14" x14ac:dyDescent="0.2">
      <c r="E749" s="87"/>
      <c r="F749" s="88"/>
      <c r="G749" s="87"/>
    </row>
    <row r="750" spans="5:7" ht="14" x14ac:dyDescent="0.2">
      <c r="E750" s="87"/>
      <c r="F750" s="88"/>
      <c r="G750" s="87"/>
    </row>
    <row r="751" spans="5:7" ht="14" x14ac:dyDescent="0.2">
      <c r="E751" s="87"/>
      <c r="F751" s="88"/>
      <c r="G751" s="87"/>
    </row>
    <row r="752" spans="5:7" ht="14" x14ac:dyDescent="0.2">
      <c r="E752" s="87"/>
      <c r="F752" s="88"/>
      <c r="G752" s="87"/>
    </row>
    <row r="753" spans="5:7" ht="14" x14ac:dyDescent="0.2">
      <c r="E753" s="87"/>
      <c r="F753" s="88"/>
      <c r="G753" s="87"/>
    </row>
    <row r="754" spans="5:7" ht="14" x14ac:dyDescent="0.2">
      <c r="E754" s="87"/>
      <c r="F754" s="88"/>
      <c r="G754" s="87"/>
    </row>
    <row r="755" spans="5:7" ht="14" x14ac:dyDescent="0.2">
      <c r="E755" s="87"/>
      <c r="F755" s="88"/>
      <c r="G755" s="87"/>
    </row>
    <row r="756" spans="5:7" ht="14" x14ac:dyDescent="0.2">
      <c r="E756" s="87"/>
      <c r="F756" s="88"/>
      <c r="G756" s="87"/>
    </row>
    <row r="757" spans="5:7" ht="14" x14ac:dyDescent="0.2">
      <c r="E757" s="87"/>
      <c r="F757" s="88"/>
      <c r="G757" s="87"/>
    </row>
    <row r="758" spans="5:7" ht="14" x14ac:dyDescent="0.2">
      <c r="E758" s="87"/>
      <c r="F758" s="88"/>
      <c r="G758" s="87"/>
    </row>
    <row r="759" spans="5:7" ht="14" x14ac:dyDescent="0.2">
      <c r="E759" s="87"/>
      <c r="F759" s="88"/>
      <c r="G759" s="87"/>
    </row>
    <row r="760" spans="5:7" ht="14" x14ac:dyDescent="0.2">
      <c r="E760" s="87"/>
      <c r="F760" s="88"/>
      <c r="G760" s="87"/>
    </row>
    <row r="761" spans="5:7" ht="14" x14ac:dyDescent="0.2">
      <c r="E761" s="87"/>
      <c r="F761" s="88"/>
      <c r="G761" s="87"/>
    </row>
    <row r="762" spans="5:7" ht="14" x14ac:dyDescent="0.2">
      <c r="E762" s="87"/>
      <c r="F762" s="88"/>
      <c r="G762" s="87"/>
    </row>
    <row r="763" spans="5:7" ht="14" x14ac:dyDescent="0.2">
      <c r="E763" s="87"/>
      <c r="F763" s="88"/>
      <c r="G763" s="87"/>
    </row>
    <row r="764" spans="5:7" ht="14" x14ac:dyDescent="0.2">
      <c r="E764" s="87"/>
      <c r="F764" s="88"/>
      <c r="G764" s="87"/>
    </row>
    <row r="765" spans="5:7" ht="14" x14ac:dyDescent="0.2">
      <c r="E765" s="87"/>
      <c r="F765" s="88"/>
      <c r="G765" s="87"/>
    </row>
    <row r="766" spans="5:7" ht="14" x14ac:dyDescent="0.2">
      <c r="E766" s="87"/>
      <c r="F766" s="88"/>
      <c r="G766" s="87"/>
    </row>
    <row r="767" spans="5:7" ht="14" x14ac:dyDescent="0.2">
      <c r="E767" s="87"/>
      <c r="F767" s="88"/>
      <c r="G767" s="87"/>
    </row>
    <row r="768" spans="5:7" ht="14" x14ac:dyDescent="0.2">
      <c r="E768" s="87"/>
      <c r="F768" s="88"/>
      <c r="G768" s="87"/>
    </row>
    <row r="769" spans="5:7" ht="14" x14ac:dyDescent="0.2">
      <c r="E769" s="87"/>
      <c r="F769" s="88"/>
      <c r="G769" s="87"/>
    </row>
    <row r="770" spans="5:7" ht="14" x14ac:dyDescent="0.2">
      <c r="E770" s="87"/>
      <c r="F770" s="88"/>
      <c r="G770" s="87"/>
    </row>
    <row r="771" spans="5:7" ht="14" x14ac:dyDescent="0.2">
      <c r="E771" s="87"/>
      <c r="F771" s="88"/>
      <c r="G771" s="87"/>
    </row>
    <row r="772" spans="5:7" ht="14" x14ac:dyDescent="0.2">
      <c r="E772" s="87"/>
      <c r="F772" s="88"/>
      <c r="G772" s="87"/>
    </row>
    <row r="773" spans="5:7" ht="14" x14ac:dyDescent="0.2">
      <c r="E773" s="87"/>
      <c r="F773" s="88"/>
      <c r="G773" s="87"/>
    </row>
    <row r="774" spans="5:7" ht="14" x14ac:dyDescent="0.2">
      <c r="E774" s="87"/>
      <c r="F774" s="88"/>
      <c r="G774" s="87"/>
    </row>
    <row r="775" spans="5:7" ht="14" x14ac:dyDescent="0.2">
      <c r="E775" s="87"/>
      <c r="F775" s="88"/>
      <c r="G775" s="87"/>
    </row>
    <row r="776" spans="5:7" ht="14" x14ac:dyDescent="0.2">
      <c r="E776" s="87"/>
      <c r="F776" s="88"/>
      <c r="G776" s="87"/>
    </row>
    <row r="777" spans="5:7" ht="14" x14ac:dyDescent="0.2">
      <c r="E777" s="87"/>
      <c r="F777" s="88"/>
      <c r="G777" s="87"/>
    </row>
    <row r="778" spans="5:7" ht="14" x14ac:dyDescent="0.2">
      <c r="E778" s="87"/>
      <c r="F778" s="88"/>
      <c r="G778" s="87"/>
    </row>
    <row r="779" spans="5:7" ht="14" x14ac:dyDescent="0.2">
      <c r="E779" s="87"/>
      <c r="F779" s="88"/>
      <c r="G779" s="87"/>
    </row>
    <row r="780" spans="5:7" ht="14" x14ac:dyDescent="0.2">
      <c r="E780" s="87"/>
      <c r="F780" s="88"/>
      <c r="G780" s="87"/>
    </row>
    <row r="781" spans="5:7" ht="14" x14ac:dyDescent="0.2">
      <c r="E781" s="87"/>
      <c r="F781" s="88"/>
      <c r="G781" s="87"/>
    </row>
    <row r="782" spans="5:7" ht="14" x14ac:dyDescent="0.2">
      <c r="E782" s="87"/>
      <c r="F782" s="88"/>
      <c r="G782" s="87"/>
    </row>
    <row r="783" spans="5:7" ht="14" x14ac:dyDescent="0.2">
      <c r="E783" s="87"/>
      <c r="F783" s="88"/>
      <c r="G783" s="87"/>
    </row>
    <row r="784" spans="5:7" ht="14" x14ac:dyDescent="0.2">
      <c r="E784" s="87"/>
      <c r="F784" s="88"/>
      <c r="G784" s="87"/>
    </row>
    <row r="785" spans="5:7" ht="14" x14ac:dyDescent="0.2">
      <c r="E785" s="87"/>
      <c r="F785" s="88"/>
      <c r="G785" s="87"/>
    </row>
    <row r="786" spans="5:7" ht="14" x14ac:dyDescent="0.2">
      <c r="E786" s="87"/>
      <c r="F786" s="88"/>
      <c r="G786" s="87"/>
    </row>
    <row r="787" spans="5:7" ht="14" x14ac:dyDescent="0.2">
      <c r="E787" s="87"/>
      <c r="F787" s="88"/>
      <c r="G787" s="87"/>
    </row>
    <row r="788" spans="5:7" ht="14" x14ac:dyDescent="0.2">
      <c r="E788" s="87"/>
      <c r="F788" s="88"/>
      <c r="G788" s="87"/>
    </row>
    <row r="789" spans="5:7" ht="14" x14ac:dyDescent="0.2">
      <c r="E789" s="87"/>
      <c r="F789" s="88"/>
      <c r="G789" s="87"/>
    </row>
    <row r="790" spans="5:7" ht="14" x14ac:dyDescent="0.2">
      <c r="E790" s="87"/>
      <c r="F790" s="88"/>
      <c r="G790" s="87"/>
    </row>
    <row r="791" spans="5:7" ht="14" x14ac:dyDescent="0.2">
      <c r="E791" s="87"/>
      <c r="F791" s="88"/>
      <c r="G791" s="87"/>
    </row>
    <row r="792" spans="5:7" ht="14" x14ac:dyDescent="0.2">
      <c r="E792" s="87"/>
      <c r="F792" s="88"/>
      <c r="G792" s="87"/>
    </row>
    <row r="793" spans="5:7" ht="14" x14ac:dyDescent="0.2">
      <c r="E793" s="87"/>
      <c r="F793" s="88"/>
      <c r="G793" s="87"/>
    </row>
    <row r="794" spans="5:7" ht="14" x14ac:dyDescent="0.2">
      <c r="E794" s="87"/>
      <c r="F794" s="88"/>
      <c r="G794" s="87"/>
    </row>
    <row r="795" spans="5:7" ht="14" x14ac:dyDescent="0.2">
      <c r="E795" s="87"/>
      <c r="F795" s="88"/>
      <c r="G795" s="87"/>
    </row>
    <row r="796" spans="5:7" ht="14" x14ac:dyDescent="0.2">
      <c r="E796" s="87"/>
      <c r="F796" s="88"/>
      <c r="G796" s="87"/>
    </row>
    <row r="797" spans="5:7" ht="14" x14ac:dyDescent="0.2">
      <c r="E797" s="87"/>
      <c r="F797" s="88"/>
      <c r="G797" s="87"/>
    </row>
    <row r="798" spans="5:7" ht="14" x14ac:dyDescent="0.2">
      <c r="E798" s="87"/>
      <c r="F798" s="88"/>
      <c r="G798" s="87"/>
    </row>
    <row r="799" spans="5:7" ht="14" x14ac:dyDescent="0.2">
      <c r="E799" s="87"/>
      <c r="F799" s="88"/>
      <c r="G799" s="87"/>
    </row>
    <row r="800" spans="5:7" ht="14" x14ac:dyDescent="0.2">
      <c r="E800" s="87"/>
      <c r="F800" s="88"/>
      <c r="G800" s="87"/>
    </row>
    <row r="801" spans="5:7" ht="14" x14ac:dyDescent="0.2">
      <c r="E801" s="87"/>
      <c r="F801" s="88"/>
      <c r="G801" s="87"/>
    </row>
    <row r="802" spans="5:7" ht="14" x14ac:dyDescent="0.2">
      <c r="E802" s="87"/>
      <c r="F802" s="88"/>
      <c r="G802" s="87"/>
    </row>
    <row r="803" spans="5:7" ht="14" x14ac:dyDescent="0.2">
      <c r="E803" s="87"/>
      <c r="F803" s="88"/>
      <c r="G803" s="87"/>
    </row>
    <row r="804" spans="5:7" ht="14" x14ac:dyDescent="0.2">
      <c r="E804" s="87"/>
      <c r="F804" s="88"/>
      <c r="G804" s="87"/>
    </row>
    <row r="805" spans="5:7" ht="14" x14ac:dyDescent="0.2">
      <c r="E805" s="87"/>
      <c r="F805" s="88"/>
      <c r="G805" s="87"/>
    </row>
    <row r="806" spans="5:7" ht="14" x14ac:dyDescent="0.2">
      <c r="E806" s="87"/>
      <c r="F806" s="88"/>
      <c r="G806" s="87"/>
    </row>
    <row r="807" spans="5:7" ht="14" x14ac:dyDescent="0.2">
      <c r="E807" s="87"/>
      <c r="F807" s="88"/>
      <c r="G807" s="87"/>
    </row>
    <row r="808" spans="5:7" ht="14" x14ac:dyDescent="0.2">
      <c r="E808" s="87"/>
      <c r="F808" s="88"/>
      <c r="G808" s="87"/>
    </row>
    <row r="809" spans="5:7" ht="14" x14ac:dyDescent="0.2">
      <c r="E809" s="87"/>
      <c r="F809" s="88"/>
      <c r="G809" s="87"/>
    </row>
    <row r="810" spans="5:7" ht="14" x14ac:dyDescent="0.2">
      <c r="E810" s="87"/>
      <c r="F810" s="88"/>
      <c r="G810" s="87"/>
    </row>
    <row r="811" spans="5:7" ht="14" x14ac:dyDescent="0.2">
      <c r="E811" s="87"/>
      <c r="F811" s="88"/>
      <c r="G811" s="87"/>
    </row>
    <row r="812" spans="5:7" ht="14" x14ac:dyDescent="0.2">
      <c r="E812" s="87"/>
      <c r="F812" s="88"/>
      <c r="G812" s="87"/>
    </row>
    <row r="813" spans="5:7" ht="14" x14ac:dyDescent="0.2">
      <c r="E813" s="87"/>
      <c r="F813" s="88"/>
      <c r="G813" s="87"/>
    </row>
    <row r="814" spans="5:7" ht="14" x14ac:dyDescent="0.2">
      <c r="E814" s="87"/>
      <c r="F814" s="88"/>
      <c r="G814" s="87"/>
    </row>
    <row r="815" spans="5:7" ht="14" x14ac:dyDescent="0.2">
      <c r="E815" s="87"/>
      <c r="F815" s="88"/>
      <c r="G815" s="87"/>
    </row>
    <row r="816" spans="5:7" ht="14" x14ac:dyDescent="0.2">
      <c r="E816" s="87"/>
      <c r="F816" s="88"/>
      <c r="G816" s="87"/>
    </row>
    <row r="817" spans="5:7" ht="14" x14ac:dyDescent="0.2">
      <c r="E817" s="87"/>
      <c r="F817" s="88"/>
      <c r="G817" s="87"/>
    </row>
    <row r="818" spans="5:7" ht="14" x14ac:dyDescent="0.2">
      <c r="E818" s="87"/>
      <c r="F818" s="88"/>
      <c r="G818" s="87"/>
    </row>
    <row r="819" spans="5:7" ht="14" x14ac:dyDescent="0.2">
      <c r="E819" s="87"/>
      <c r="F819" s="88"/>
      <c r="G819" s="87"/>
    </row>
    <row r="820" spans="5:7" ht="14" x14ac:dyDescent="0.2">
      <c r="E820" s="87"/>
      <c r="F820" s="88"/>
      <c r="G820" s="87"/>
    </row>
    <row r="821" spans="5:7" ht="14" x14ac:dyDescent="0.2">
      <c r="E821" s="87"/>
      <c r="F821" s="88"/>
      <c r="G821" s="87"/>
    </row>
    <row r="822" spans="5:7" ht="14" x14ac:dyDescent="0.2">
      <c r="E822" s="87"/>
      <c r="F822" s="88"/>
      <c r="G822" s="87"/>
    </row>
    <row r="823" spans="5:7" ht="14" x14ac:dyDescent="0.2">
      <c r="E823" s="87"/>
      <c r="F823" s="88"/>
      <c r="G823" s="87"/>
    </row>
    <row r="824" spans="5:7" ht="14" x14ac:dyDescent="0.2">
      <c r="E824" s="87"/>
      <c r="F824" s="88"/>
      <c r="G824" s="87"/>
    </row>
    <row r="825" spans="5:7" ht="14" x14ac:dyDescent="0.2">
      <c r="E825" s="87"/>
      <c r="F825" s="88"/>
      <c r="G825" s="87"/>
    </row>
    <row r="826" spans="5:7" ht="14" x14ac:dyDescent="0.2">
      <c r="E826" s="87"/>
      <c r="F826" s="88"/>
      <c r="G826" s="87"/>
    </row>
    <row r="827" spans="5:7" ht="14" x14ac:dyDescent="0.2">
      <c r="E827" s="87"/>
      <c r="F827" s="88"/>
      <c r="G827" s="87"/>
    </row>
    <row r="828" spans="5:7" ht="14" x14ac:dyDescent="0.2">
      <c r="E828" s="87"/>
      <c r="F828" s="88"/>
      <c r="G828" s="87"/>
    </row>
    <row r="829" spans="5:7" ht="14" x14ac:dyDescent="0.2">
      <c r="E829" s="87"/>
      <c r="F829" s="88"/>
      <c r="G829" s="87"/>
    </row>
    <row r="830" spans="5:7" ht="14" x14ac:dyDescent="0.2">
      <c r="E830" s="87"/>
      <c r="F830" s="88"/>
      <c r="G830" s="87"/>
    </row>
    <row r="831" spans="5:7" ht="14" x14ac:dyDescent="0.2">
      <c r="E831" s="87"/>
      <c r="F831" s="88"/>
      <c r="G831" s="87"/>
    </row>
    <row r="832" spans="5:7" ht="14" x14ac:dyDescent="0.2">
      <c r="E832" s="87"/>
      <c r="F832" s="88"/>
      <c r="G832" s="87"/>
    </row>
    <row r="833" spans="5:7" ht="14" x14ac:dyDescent="0.2">
      <c r="E833" s="87"/>
      <c r="F833" s="88"/>
      <c r="G833" s="87"/>
    </row>
    <row r="834" spans="5:7" ht="14" x14ac:dyDescent="0.2">
      <c r="E834" s="87"/>
      <c r="F834" s="88"/>
      <c r="G834" s="87"/>
    </row>
    <row r="835" spans="5:7" ht="14" x14ac:dyDescent="0.2">
      <c r="E835" s="87"/>
      <c r="F835" s="88"/>
      <c r="G835" s="87"/>
    </row>
    <row r="836" spans="5:7" ht="14" x14ac:dyDescent="0.2">
      <c r="E836" s="87"/>
      <c r="F836" s="88"/>
      <c r="G836" s="87"/>
    </row>
    <row r="837" spans="5:7" ht="14" x14ac:dyDescent="0.2">
      <c r="E837" s="87"/>
      <c r="F837" s="88"/>
      <c r="G837" s="87"/>
    </row>
    <row r="838" spans="5:7" ht="14" x14ac:dyDescent="0.2">
      <c r="E838" s="87"/>
      <c r="F838" s="88"/>
      <c r="G838" s="87"/>
    </row>
    <row r="839" spans="5:7" ht="14" x14ac:dyDescent="0.2">
      <c r="E839" s="87"/>
      <c r="F839" s="88"/>
      <c r="G839" s="87"/>
    </row>
    <row r="840" spans="5:7" ht="14" x14ac:dyDescent="0.2">
      <c r="E840" s="87"/>
      <c r="F840" s="88"/>
      <c r="G840" s="87"/>
    </row>
    <row r="841" spans="5:7" ht="14" x14ac:dyDescent="0.2">
      <c r="E841" s="87"/>
      <c r="F841" s="88"/>
      <c r="G841" s="87"/>
    </row>
    <row r="842" spans="5:7" ht="14" x14ac:dyDescent="0.2">
      <c r="E842" s="87"/>
      <c r="F842" s="88"/>
      <c r="G842" s="87"/>
    </row>
    <row r="843" spans="5:7" ht="14" x14ac:dyDescent="0.2">
      <c r="E843" s="87"/>
      <c r="F843" s="88"/>
      <c r="G843" s="87"/>
    </row>
    <row r="844" spans="5:7" ht="14" x14ac:dyDescent="0.2">
      <c r="E844" s="87"/>
      <c r="F844" s="88"/>
      <c r="G844" s="87"/>
    </row>
    <row r="845" spans="5:7" ht="14" x14ac:dyDescent="0.2">
      <c r="E845" s="87"/>
      <c r="F845" s="88"/>
      <c r="G845" s="87"/>
    </row>
    <row r="846" spans="5:7" ht="14" x14ac:dyDescent="0.2">
      <c r="E846" s="87"/>
      <c r="F846" s="88"/>
      <c r="G846" s="87"/>
    </row>
    <row r="847" spans="5:7" ht="14" x14ac:dyDescent="0.2">
      <c r="E847" s="87"/>
      <c r="F847" s="88"/>
      <c r="G847" s="87"/>
    </row>
    <row r="848" spans="5:7" ht="14" x14ac:dyDescent="0.2">
      <c r="E848" s="87"/>
      <c r="F848" s="88"/>
      <c r="G848" s="87"/>
    </row>
    <row r="849" spans="5:7" ht="14" x14ac:dyDescent="0.2">
      <c r="E849" s="87"/>
      <c r="F849" s="88"/>
      <c r="G849" s="87"/>
    </row>
    <row r="850" spans="5:7" ht="14" x14ac:dyDescent="0.2">
      <c r="E850" s="87"/>
      <c r="F850" s="88"/>
      <c r="G850" s="87"/>
    </row>
    <row r="851" spans="5:7" ht="14" x14ac:dyDescent="0.2">
      <c r="E851" s="87"/>
      <c r="F851" s="88"/>
      <c r="G851" s="87"/>
    </row>
    <row r="852" spans="5:7" ht="14" x14ac:dyDescent="0.2">
      <c r="E852" s="87"/>
      <c r="F852" s="88"/>
      <c r="G852" s="87"/>
    </row>
    <row r="853" spans="5:7" ht="14" x14ac:dyDescent="0.2">
      <c r="E853" s="87"/>
      <c r="F853" s="88"/>
      <c r="G853" s="87"/>
    </row>
    <row r="854" spans="5:7" ht="14" x14ac:dyDescent="0.2">
      <c r="E854" s="87"/>
      <c r="F854" s="88"/>
      <c r="G854" s="87"/>
    </row>
    <row r="855" spans="5:7" ht="14" x14ac:dyDescent="0.2">
      <c r="E855" s="87"/>
      <c r="F855" s="88"/>
      <c r="G855" s="87"/>
    </row>
    <row r="856" spans="5:7" ht="14" x14ac:dyDescent="0.2">
      <c r="E856" s="87"/>
      <c r="F856" s="88"/>
      <c r="G856" s="87"/>
    </row>
    <row r="857" spans="5:7" ht="14" x14ac:dyDescent="0.2">
      <c r="E857" s="87"/>
      <c r="F857" s="88"/>
      <c r="G857" s="87"/>
    </row>
    <row r="858" spans="5:7" ht="14" x14ac:dyDescent="0.2">
      <c r="E858" s="87"/>
      <c r="F858" s="88"/>
      <c r="G858" s="87"/>
    </row>
    <row r="859" spans="5:7" ht="14" x14ac:dyDescent="0.2">
      <c r="E859" s="87"/>
      <c r="F859" s="88"/>
      <c r="G859" s="87"/>
    </row>
    <row r="860" spans="5:7" ht="14" x14ac:dyDescent="0.2">
      <c r="E860" s="87"/>
      <c r="F860" s="88"/>
      <c r="G860" s="87"/>
    </row>
    <row r="861" spans="5:7" ht="14" x14ac:dyDescent="0.2">
      <c r="E861" s="87"/>
      <c r="F861" s="88"/>
      <c r="G861" s="87"/>
    </row>
    <row r="862" spans="5:7" ht="14" x14ac:dyDescent="0.2">
      <c r="E862" s="87"/>
      <c r="F862" s="88"/>
      <c r="G862" s="87"/>
    </row>
    <row r="863" spans="5:7" ht="14" x14ac:dyDescent="0.2">
      <c r="E863" s="87"/>
      <c r="F863" s="88"/>
      <c r="G863" s="87"/>
    </row>
    <row r="864" spans="5:7" ht="14" x14ac:dyDescent="0.2">
      <c r="E864" s="87"/>
      <c r="F864" s="88"/>
      <c r="G864" s="87"/>
    </row>
    <row r="865" spans="5:7" ht="14" x14ac:dyDescent="0.2">
      <c r="E865" s="87"/>
      <c r="F865" s="88"/>
      <c r="G865" s="87"/>
    </row>
    <row r="866" spans="5:7" ht="14" x14ac:dyDescent="0.2">
      <c r="E866" s="87"/>
      <c r="F866" s="88"/>
      <c r="G866" s="87"/>
    </row>
    <row r="867" spans="5:7" ht="14" x14ac:dyDescent="0.2">
      <c r="E867" s="87"/>
      <c r="F867" s="88"/>
      <c r="G867" s="87"/>
    </row>
    <row r="868" spans="5:7" ht="14" x14ac:dyDescent="0.2">
      <c r="E868" s="87"/>
      <c r="F868" s="88"/>
      <c r="G868" s="87"/>
    </row>
    <row r="869" spans="5:7" ht="14" x14ac:dyDescent="0.2">
      <c r="E869" s="87"/>
      <c r="F869" s="88"/>
      <c r="G869" s="87"/>
    </row>
    <row r="870" spans="5:7" ht="14" x14ac:dyDescent="0.2">
      <c r="E870" s="87"/>
      <c r="F870" s="88"/>
      <c r="G870" s="87"/>
    </row>
    <row r="871" spans="5:7" ht="14" x14ac:dyDescent="0.2">
      <c r="E871" s="87"/>
      <c r="F871" s="88"/>
      <c r="G871" s="87"/>
    </row>
    <row r="872" spans="5:7" ht="14" x14ac:dyDescent="0.2">
      <c r="E872" s="87"/>
      <c r="F872" s="88"/>
      <c r="G872" s="87"/>
    </row>
    <row r="873" spans="5:7" ht="14" x14ac:dyDescent="0.2">
      <c r="E873" s="87"/>
      <c r="F873" s="88"/>
      <c r="G873" s="87"/>
    </row>
    <row r="874" spans="5:7" ht="14" x14ac:dyDescent="0.2">
      <c r="E874" s="87"/>
      <c r="F874" s="88"/>
      <c r="G874" s="87"/>
    </row>
    <row r="875" spans="5:7" ht="14" x14ac:dyDescent="0.2">
      <c r="E875" s="87"/>
      <c r="F875" s="88"/>
      <c r="G875" s="87"/>
    </row>
    <row r="876" spans="5:7" ht="14" x14ac:dyDescent="0.2">
      <c r="E876" s="87"/>
      <c r="F876" s="88"/>
      <c r="G876" s="87"/>
    </row>
    <row r="877" spans="5:7" ht="14" x14ac:dyDescent="0.2">
      <c r="E877" s="87"/>
      <c r="F877" s="88"/>
      <c r="G877" s="87"/>
    </row>
    <row r="878" spans="5:7" ht="14" x14ac:dyDescent="0.2">
      <c r="E878" s="87"/>
      <c r="F878" s="88"/>
      <c r="G878" s="87"/>
    </row>
    <row r="879" spans="5:7" ht="14" x14ac:dyDescent="0.2">
      <c r="E879" s="87"/>
      <c r="F879" s="88"/>
      <c r="G879" s="87"/>
    </row>
    <row r="880" spans="5:7" ht="14" x14ac:dyDescent="0.2">
      <c r="E880" s="87"/>
      <c r="F880" s="88"/>
      <c r="G880" s="87"/>
    </row>
    <row r="881" spans="5:7" ht="14" x14ac:dyDescent="0.2">
      <c r="E881" s="87"/>
      <c r="F881" s="88"/>
      <c r="G881" s="87"/>
    </row>
    <row r="882" spans="5:7" ht="14" x14ac:dyDescent="0.2">
      <c r="E882" s="87"/>
      <c r="F882" s="88"/>
      <c r="G882" s="87"/>
    </row>
    <row r="883" spans="5:7" ht="14" x14ac:dyDescent="0.2">
      <c r="E883" s="87"/>
      <c r="F883" s="88"/>
      <c r="G883" s="87"/>
    </row>
    <row r="884" spans="5:7" ht="14" x14ac:dyDescent="0.2">
      <c r="E884" s="87"/>
      <c r="F884" s="88"/>
      <c r="G884" s="87"/>
    </row>
    <row r="885" spans="5:7" ht="14" x14ac:dyDescent="0.2">
      <c r="E885" s="87"/>
      <c r="F885" s="88"/>
      <c r="G885" s="87"/>
    </row>
    <row r="886" spans="5:7" ht="14" x14ac:dyDescent="0.2">
      <c r="E886" s="87"/>
      <c r="F886" s="88"/>
      <c r="G886" s="87"/>
    </row>
    <row r="887" spans="5:7" ht="14" x14ac:dyDescent="0.2">
      <c r="E887" s="87"/>
      <c r="F887" s="88"/>
      <c r="G887" s="87"/>
    </row>
    <row r="888" spans="5:7" ht="14" x14ac:dyDescent="0.2">
      <c r="E888" s="87"/>
      <c r="F888" s="88"/>
      <c r="G888" s="87"/>
    </row>
    <row r="889" spans="5:7" ht="14" x14ac:dyDescent="0.2">
      <c r="E889" s="87"/>
      <c r="F889" s="88"/>
      <c r="G889" s="87"/>
    </row>
    <row r="890" spans="5:7" ht="14" x14ac:dyDescent="0.2">
      <c r="E890" s="87"/>
      <c r="F890" s="88"/>
      <c r="G890" s="87"/>
    </row>
    <row r="891" spans="5:7" ht="14" x14ac:dyDescent="0.2">
      <c r="E891" s="87"/>
      <c r="F891" s="88"/>
      <c r="G891" s="87"/>
    </row>
    <row r="892" spans="5:7" ht="14" x14ac:dyDescent="0.2">
      <c r="E892" s="87"/>
      <c r="F892" s="88"/>
      <c r="G892" s="87"/>
    </row>
    <row r="893" spans="5:7" ht="14" x14ac:dyDescent="0.2">
      <c r="E893" s="87"/>
      <c r="F893" s="88"/>
      <c r="G893" s="87"/>
    </row>
    <row r="894" spans="5:7" ht="14" x14ac:dyDescent="0.2">
      <c r="E894" s="87"/>
      <c r="F894" s="88"/>
      <c r="G894" s="87"/>
    </row>
    <row r="895" spans="5:7" ht="14" x14ac:dyDescent="0.2">
      <c r="E895" s="87"/>
      <c r="F895" s="88"/>
      <c r="G895" s="87"/>
    </row>
    <row r="896" spans="5:7" ht="14" x14ac:dyDescent="0.2">
      <c r="E896" s="87"/>
      <c r="F896" s="88"/>
      <c r="G896" s="87"/>
    </row>
    <row r="897" spans="5:7" ht="14" x14ac:dyDescent="0.2">
      <c r="E897" s="87"/>
      <c r="F897" s="88"/>
      <c r="G897" s="87"/>
    </row>
    <row r="898" spans="5:7" ht="14" x14ac:dyDescent="0.2">
      <c r="E898" s="87"/>
      <c r="F898" s="88"/>
      <c r="G898" s="87"/>
    </row>
    <row r="899" spans="5:7" ht="14" x14ac:dyDescent="0.2">
      <c r="E899" s="87"/>
      <c r="F899" s="88"/>
      <c r="G899" s="87"/>
    </row>
    <row r="900" spans="5:7" ht="14" x14ac:dyDescent="0.2">
      <c r="E900" s="87"/>
      <c r="F900" s="88"/>
      <c r="G900" s="87"/>
    </row>
    <row r="901" spans="5:7" ht="14" x14ac:dyDescent="0.2">
      <c r="E901" s="87"/>
      <c r="F901" s="88"/>
      <c r="G901" s="87"/>
    </row>
    <row r="902" spans="5:7" ht="14" x14ac:dyDescent="0.2">
      <c r="E902" s="87"/>
      <c r="F902" s="88"/>
      <c r="G902" s="87"/>
    </row>
    <row r="903" spans="5:7" ht="14" x14ac:dyDescent="0.2">
      <c r="E903" s="87"/>
      <c r="F903" s="88"/>
      <c r="G903" s="87"/>
    </row>
    <row r="904" spans="5:7" ht="14" x14ac:dyDescent="0.2">
      <c r="E904" s="87"/>
      <c r="F904" s="88"/>
      <c r="G904" s="87"/>
    </row>
    <row r="905" spans="5:7" ht="14" x14ac:dyDescent="0.2">
      <c r="E905" s="87"/>
      <c r="F905" s="88"/>
      <c r="G905" s="87"/>
    </row>
    <row r="906" spans="5:7" ht="14" x14ac:dyDescent="0.2">
      <c r="E906" s="87"/>
      <c r="F906" s="88"/>
      <c r="G906" s="87"/>
    </row>
    <row r="907" spans="5:7" ht="14" x14ac:dyDescent="0.2">
      <c r="E907" s="87"/>
      <c r="F907" s="88"/>
      <c r="G907" s="87"/>
    </row>
    <row r="908" spans="5:7" ht="14" x14ac:dyDescent="0.2">
      <c r="E908" s="87"/>
      <c r="F908" s="88"/>
      <c r="G908" s="87"/>
    </row>
    <row r="909" spans="5:7" ht="14" x14ac:dyDescent="0.2">
      <c r="E909" s="87"/>
      <c r="F909" s="88"/>
      <c r="G909" s="87"/>
    </row>
    <row r="910" spans="5:7" ht="14" x14ac:dyDescent="0.2">
      <c r="E910" s="87"/>
      <c r="F910" s="88"/>
      <c r="G910" s="87"/>
    </row>
    <row r="911" spans="5:7" ht="14" x14ac:dyDescent="0.2">
      <c r="E911" s="87"/>
      <c r="F911" s="88"/>
      <c r="G911" s="87"/>
    </row>
    <row r="912" spans="5:7" ht="14" x14ac:dyDescent="0.2">
      <c r="E912" s="87"/>
      <c r="F912" s="88"/>
      <c r="G912" s="87"/>
    </row>
    <row r="913" spans="5:7" ht="14" x14ac:dyDescent="0.2">
      <c r="E913" s="87"/>
      <c r="F913" s="88"/>
      <c r="G913" s="87"/>
    </row>
    <row r="914" spans="5:7" ht="14" x14ac:dyDescent="0.2">
      <c r="E914" s="87"/>
      <c r="F914" s="88"/>
      <c r="G914" s="87"/>
    </row>
    <row r="915" spans="5:7" ht="14" x14ac:dyDescent="0.2">
      <c r="E915" s="87"/>
      <c r="F915" s="88"/>
      <c r="G915" s="87"/>
    </row>
    <row r="916" spans="5:7" ht="14" x14ac:dyDescent="0.2">
      <c r="E916" s="87"/>
      <c r="F916" s="88"/>
      <c r="G916" s="87"/>
    </row>
    <row r="917" spans="5:7" ht="14" x14ac:dyDescent="0.2">
      <c r="E917" s="87"/>
      <c r="F917" s="88"/>
      <c r="G917" s="87"/>
    </row>
    <row r="918" spans="5:7" ht="14" x14ac:dyDescent="0.2">
      <c r="E918" s="87"/>
      <c r="F918" s="88"/>
      <c r="G918" s="87"/>
    </row>
    <row r="919" spans="5:7" ht="14" x14ac:dyDescent="0.2">
      <c r="E919" s="87"/>
      <c r="F919" s="88"/>
      <c r="G919" s="87"/>
    </row>
    <row r="920" spans="5:7" ht="14" x14ac:dyDescent="0.2">
      <c r="E920" s="87"/>
      <c r="F920" s="88"/>
      <c r="G920" s="87"/>
    </row>
    <row r="921" spans="5:7" ht="14" x14ac:dyDescent="0.2">
      <c r="E921" s="87"/>
      <c r="F921" s="88"/>
      <c r="G921" s="87"/>
    </row>
    <row r="922" spans="5:7" ht="14" x14ac:dyDescent="0.2">
      <c r="E922" s="87"/>
      <c r="F922" s="88"/>
      <c r="G922" s="87"/>
    </row>
    <row r="923" spans="5:7" ht="14" x14ac:dyDescent="0.2">
      <c r="E923" s="87"/>
      <c r="F923" s="88"/>
      <c r="G923" s="87"/>
    </row>
    <row r="924" spans="5:7" ht="14" x14ac:dyDescent="0.2">
      <c r="E924" s="87"/>
      <c r="F924" s="88"/>
      <c r="G924" s="87"/>
    </row>
    <row r="925" spans="5:7" ht="14" x14ac:dyDescent="0.2">
      <c r="E925" s="87"/>
      <c r="F925" s="88"/>
      <c r="G925" s="87"/>
    </row>
    <row r="926" spans="5:7" ht="14" x14ac:dyDescent="0.2">
      <c r="E926" s="87"/>
      <c r="F926" s="88"/>
      <c r="G926" s="87"/>
    </row>
    <row r="927" spans="5:7" ht="14" x14ac:dyDescent="0.2">
      <c r="E927" s="87"/>
      <c r="F927" s="88"/>
      <c r="G927" s="87"/>
    </row>
    <row r="928" spans="5:7" ht="14" x14ac:dyDescent="0.2">
      <c r="E928" s="87"/>
      <c r="F928" s="88"/>
      <c r="G928" s="87"/>
    </row>
    <row r="929" spans="5:7" ht="14" x14ac:dyDescent="0.2">
      <c r="E929" s="87"/>
      <c r="F929" s="88"/>
      <c r="G929" s="87"/>
    </row>
    <row r="930" spans="5:7" ht="14" x14ac:dyDescent="0.2">
      <c r="E930" s="87"/>
      <c r="F930" s="88"/>
      <c r="G930" s="87"/>
    </row>
    <row r="931" spans="5:7" ht="14" x14ac:dyDescent="0.2">
      <c r="E931" s="87"/>
      <c r="F931" s="88"/>
      <c r="G931" s="87"/>
    </row>
    <row r="932" spans="5:7" ht="14" x14ac:dyDescent="0.2">
      <c r="E932" s="87"/>
      <c r="F932" s="88"/>
      <c r="G932" s="87"/>
    </row>
    <row r="933" spans="5:7" ht="14" x14ac:dyDescent="0.2">
      <c r="E933" s="87"/>
      <c r="F933" s="88"/>
      <c r="G933" s="87"/>
    </row>
    <row r="934" spans="5:7" ht="14" x14ac:dyDescent="0.2">
      <c r="E934" s="87"/>
      <c r="F934" s="88"/>
      <c r="G934" s="87"/>
    </row>
    <row r="935" spans="5:7" ht="14" x14ac:dyDescent="0.2">
      <c r="E935" s="87"/>
      <c r="F935" s="88"/>
      <c r="G935" s="87"/>
    </row>
    <row r="936" spans="5:7" ht="14" x14ac:dyDescent="0.2">
      <c r="E936" s="87"/>
      <c r="F936" s="88"/>
      <c r="G936" s="87"/>
    </row>
    <row r="937" spans="5:7" ht="14" x14ac:dyDescent="0.2">
      <c r="E937" s="87"/>
      <c r="F937" s="88"/>
      <c r="G937" s="87"/>
    </row>
    <row r="938" spans="5:7" ht="14" x14ac:dyDescent="0.2">
      <c r="E938" s="87"/>
      <c r="F938" s="88"/>
      <c r="G938" s="87"/>
    </row>
    <row r="939" spans="5:7" ht="14" x14ac:dyDescent="0.2">
      <c r="E939" s="87"/>
      <c r="F939" s="88"/>
      <c r="G939" s="87"/>
    </row>
    <row r="940" spans="5:7" ht="14" x14ac:dyDescent="0.2">
      <c r="E940" s="87"/>
      <c r="F940" s="88"/>
      <c r="G940" s="87"/>
    </row>
    <row r="941" spans="5:7" ht="14" x14ac:dyDescent="0.2">
      <c r="E941" s="87"/>
      <c r="F941" s="88"/>
      <c r="G941" s="87"/>
    </row>
    <row r="942" spans="5:7" ht="14" x14ac:dyDescent="0.2">
      <c r="E942" s="87"/>
      <c r="F942" s="88"/>
      <c r="G942" s="87"/>
    </row>
    <row r="943" spans="5:7" ht="14" x14ac:dyDescent="0.2">
      <c r="E943" s="87"/>
      <c r="F943" s="88"/>
      <c r="G943" s="87"/>
    </row>
    <row r="944" spans="5:7" ht="14" x14ac:dyDescent="0.2">
      <c r="E944" s="87"/>
      <c r="F944" s="88"/>
      <c r="G944" s="87"/>
    </row>
    <row r="945" spans="5:7" ht="14" x14ac:dyDescent="0.2">
      <c r="E945" s="87"/>
      <c r="F945" s="88"/>
      <c r="G945" s="87"/>
    </row>
    <row r="946" spans="5:7" ht="14" x14ac:dyDescent="0.2">
      <c r="E946" s="87"/>
      <c r="F946" s="88"/>
      <c r="G946" s="87"/>
    </row>
    <row r="947" spans="5:7" ht="14" x14ac:dyDescent="0.2">
      <c r="E947" s="87"/>
      <c r="F947" s="88"/>
      <c r="G947" s="87"/>
    </row>
    <row r="948" spans="5:7" ht="14" x14ac:dyDescent="0.2">
      <c r="E948" s="87"/>
      <c r="F948" s="88"/>
      <c r="G948" s="87"/>
    </row>
    <row r="949" spans="5:7" ht="14" x14ac:dyDescent="0.2">
      <c r="E949" s="87"/>
      <c r="F949" s="88"/>
      <c r="G949" s="87"/>
    </row>
    <row r="950" spans="5:7" ht="14" x14ac:dyDescent="0.2">
      <c r="E950" s="87"/>
      <c r="F950" s="88"/>
      <c r="G950" s="87"/>
    </row>
    <row r="951" spans="5:7" ht="14" x14ac:dyDescent="0.2">
      <c r="E951" s="87"/>
      <c r="F951" s="88"/>
      <c r="G951" s="87"/>
    </row>
    <row r="952" spans="5:7" ht="14" x14ac:dyDescent="0.2">
      <c r="E952" s="87"/>
      <c r="F952" s="88"/>
      <c r="G952" s="87"/>
    </row>
    <row r="953" spans="5:7" ht="14" x14ac:dyDescent="0.2">
      <c r="E953" s="87"/>
      <c r="F953" s="88"/>
      <c r="G953" s="87"/>
    </row>
    <row r="954" spans="5:7" ht="14" x14ac:dyDescent="0.2">
      <c r="E954" s="87"/>
      <c r="F954" s="88"/>
      <c r="G954" s="87"/>
    </row>
    <row r="955" spans="5:7" ht="14" x14ac:dyDescent="0.2">
      <c r="E955" s="87"/>
      <c r="F955" s="88"/>
      <c r="G955" s="87"/>
    </row>
    <row r="956" spans="5:7" ht="14" x14ac:dyDescent="0.2">
      <c r="E956" s="87"/>
      <c r="F956" s="88"/>
      <c r="G956" s="87"/>
    </row>
    <row r="957" spans="5:7" ht="14" x14ac:dyDescent="0.2">
      <c r="E957" s="87"/>
      <c r="F957" s="88"/>
      <c r="G957" s="87"/>
    </row>
    <row r="958" spans="5:7" ht="14" x14ac:dyDescent="0.2">
      <c r="E958" s="87"/>
      <c r="F958" s="88"/>
      <c r="G958" s="87"/>
    </row>
    <row r="959" spans="5:7" ht="14" x14ac:dyDescent="0.2">
      <c r="E959" s="87"/>
      <c r="F959" s="88"/>
      <c r="G959" s="87"/>
    </row>
    <row r="960" spans="5:7" ht="14" x14ac:dyDescent="0.2">
      <c r="E960" s="87"/>
      <c r="F960" s="88"/>
      <c r="G960" s="87"/>
    </row>
    <row r="961" spans="5:7" ht="14" x14ac:dyDescent="0.2">
      <c r="E961" s="87"/>
      <c r="F961" s="88"/>
      <c r="G961" s="87"/>
    </row>
    <row r="962" spans="5:7" ht="14" x14ac:dyDescent="0.2">
      <c r="E962" s="87"/>
      <c r="F962" s="88"/>
      <c r="G962" s="87"/>
    </row>
    <row r="963" spans="5:7" ht="14" x14ac:dyDescent="0.2">
      <c r="E963" s="87"/>
      <c r="F963" s="88"/>
      <c r="G963" s="87"/>
    </row>
    <row r="964" spans="5:7" ht="14" x14ac:dyDescent="0.2">
      <c r="E964" s="87"/>
      <c r="F964" s="88"/>
      <c r="G964" s="87"/>
    </row>
    <row r="965" spans="5:7" ht="14" x14ac:dyDescent="0.2">
      <c r="E965" s="87"/>
      <c r="F965" s="88"/>
      <c r="G965" s="87"/>
    </row>
    <row r="966" spans="5:7" ht="14" x14ac:dyDescent="0.2">
      <c r="E966" s="87"/>
      <c r="F966" s="88"/>
      <c r="G966" s="87"/>
    </row>
    <row r="967" spans="5:7" ht="14" x14ac:dyDescent="0.2">
      <c r="E967" s="87"/>
      <c r="F967" s="88"/>
      <c r="G967" s="87"/>
    </row>
    <row r="968" spans="5:7" ht="14" x14ac:dyDescent="0.2">
      <c r="E968" s="87"/>
      <c r="F968" s="88"/>
      <c r="G968" s="87"/>
    </row>
    <row r="969" spans="5:7" ht="14" x14ac:dyDescent="0.2">
      <c r="E969" s="87"/>
      <c r="F969" s="88"/>
      <c r="G969" s="87"/>
    </row>
    <row r="970" spans="5:7" ht="14" x14ac:dyDescent="0.2">
      <c r="E970" s="87"/>
      <c r="F970" s="88"/>
      <c r="G970" s="87"/>
    </row>
    <row r="971" spans="5:7" ht="14" x14ac:dyDescent="0.2">
      <c r="E971" s="87"/>
      <c r="F971" s="88"/>
      <c r="G971" s="87"/>
    </row>
    <row r="972" spans="5:7" ht="14" x14ac:dyDescent="0.2">
      <c r="E972" s="87"/>
      <c r="F972" s="88"/>
      <c r="G972" s="87"/>
    </row>
    <row r="973" spans="5:7" ht="14" x14ac:dyDescent="0.2">
      <c r="E973" s="87"/>
      <c r="F973" s="88"/>
      <c r="G973" s="87"/>
    </row>
    <row r="974" spans="5:7" ht="14" x14ac:dyDescent="0.2">
      <c r="E974" s="87"/>
      <c r="F974" s="88"/>
      <c r="G974" s="87"/>
    </row>
    <row r="975" spans="5:7" ht="14" x14ac:dyDescent="0.2">
      <c r="E975" s="87"/>
      <c r="F975" s="88"/>
      <c r="G975" s="87"/>
    </row>
    <row r="976" spans="5:7" ht="14" x14ac:dyDescent="0.2">
      <c r="E976" s="87"/>
      <c r="F976" s="88"/>
      <c r="G976" s="87"/>
    </row>
    <row r="977" spans="5:7" ht="14" x14ac:dyDescent="0.2">
      <c r="E977" s="87"/>
      <c r="F977" s="88"/>
      <c r="G977" s="87"/>
    </row>
    <row r="978" spans="5:7" ht="14" x14ac:dyDescent="0.2">
      <c r="E978" s="87"/>
      <c r="F978" s="88"/>
      <c r="G978" s="87"/>
    </row>
    <row r="979" spans="5:7" ht="14" x14ac:dyDescent="0.2">
      <c r="E979" s="87"/>
      <c r="F979" s="88"/>
      <c r="G979" s="87"/>
    </row>
    <row r="980" spans="5:7" ht="14" x14ac:dyDescent="0.2">
      <c r="E980" s="87"/>
      <c r="F980" s="88"/>
      <c r="G980" s="87"/>
    </row>
    <row r="981" spans="5:7" ht="14" x14ac:dyDescent="0.2">
      <c r="E981" s="87"/>
      <c r="F981" s="88"/>
      <c r="G981" s="87"/>
    </row>
    <row r="982" spans="5:7" ht="14" x14ac:dyDescent="0.2">
      <c r="E982" s="87"/>
      <c r="F982" s="88"/>
      <c r="G982" s="87"/>
    </row>
    <row r="983" spans="5:7" ht="14" x14ac:dyDescent="0.2">
      <c r="E983" s="87"/>
      <c r="F983" s="88"/>
      <c r="G983" s="87"/>
    </row>
    <row r="984" spans="5:7" ht="14" x14ac:dyDescent="0.2">
      <c r="E984" s="87"/>
      <c r="F984" s="88"/>
      <c r="G984" s="87"/>
    </row>
    <row r="985" spans="5:7" ht="14" x14ac:dyDescent="0.2">
      <c r="E985" s="87"/>
      <c r="F985" s="88"/>
      <c r="G985" s="87"/>
    </row>
    <row r="986" spans="5:7" ht="14" x14ac:dyDescent="0.2">
      <c r="E986" s="87"/>
      <c r="F986" s="88"/>
      <c r="G986" s="87"/>
    </row>
    <row r="987" spans="5:7" ht="14" x14ac:dyDescent="0.2">
      <c r="E987" s="87"/>
      <c r="F987" s="88"/>
      <c r="G987" s="87"/>
    </row>
    <row r="988" spans="5:7" ht="14" x14ac:dyDescent="0.2">
      <c r="E988" s="87"/>
      <c r="F988" s="88"/>
      <c r="G988" s="87"/>
    </row>
    <row r="989" spans="5:7" ht="14" x14ac:dyDescent="0.2">
      <c r="E989" s="87"/>
      <c r="F989" s="88"/>
      <c r="G989" s="87"/>
    </row>
    <row r="990" spans="5:7" ht="14" x14ac:dyDescent="0.2">
      <c r="E990" s="87"/>
      <c r="F990" s="88"/>
      <c r="G990" s="87"/>
    </row>
    <row r="991" spans="5:7" ht="14" x14ac:dyDescent="0.2">
      <c r="E991" s="87"/>
      <c r="F991" s="88"/>
      <c r="G991" s="87"/>
    </row>
    <row r="992" spans="5:7" ht="14" x14ac:dyDescent="0.2">
      <c r="E992" s="87"/>
      <c r="F992" s="88"/>
      <c r="G992" s="87"/>
    </row>
    <row r="993" spans="5:7" ht="14" x14ac:dyDescent="0.2">
      <c r="E993" s="87"/>
      <c r="F993" s="88"/>
      <c r="G993" s="87"/>
    </row>
    <row r="994" spans="5:7" ht="14" x14ac:dyDescent="0.2">
      <c r="E994" s="87"/>
      <c r="F994" s="88"/>
      <c r="G994" s="87"/>
    </row>
    <row r="995" spans="5:7" ht="14" x14ac:dyDescent="0.2">
      <c r="E995" s="87"/>
      <c r="F995" s="88"/>
      <c r="G995" s="87"/>
    </row>
    <row r="996" spans="5:7" ht="14" x14ac:dyDescent="0.2">
      <c r="E996" s="87"/>
      <c r="F996" s="88"/>
      <c r="G996" s="87"/>
    </row>
    <row r="997" spans="5:7" ht="14" x14ac:dyDescent="0.2">
      <c r="E997" s="87"/>
      <c r="F997" s="88"/>
      <c r="G997" s="87"/>
    </row>
    <row r="998" spans="5:7" ht="14" x14ac:dyDescent="0.2">
      <c r="E998" s="87"/>
      <c r="F998" s="88"/>
      <c r="G998" s="87"/>
    </row>
    <row r="999" spans="5:7" ht="14" x14ac:dyDescent="0.2">
      <c r="E999" s="87"/>
      <c r="F999" s="88"/>
      <c r="G999" s="87"/>
    </row>
    <row r="1000" spans="5:7" ht="14" x14ac:dyDescent="0.2">
      <c r="E1000" s="87"/>
      <c r="F1000" s="88"/>
      <c r="G1000" s="87"/>
    </row>
    <row r="1001" spans="5:7" ht="14" x14ac:dyDescent="0.2">
      <c r="E1001" s="87"/>
      <c r="F1001" s="88"/>
      <c r="G1001" s="87"/>
    </row>
    <row r="1002" spans="5:7" ht="14" x14ac:dyDescent="0.2">
      <c r="E1002" s="87"/>
      <c r="F1002" s="88"/>
      <c r="G1002" s="87"/>
    </row>
    <row r="1003" spans="5:7" ht="14" x14ac:dyDescent="0.2">
      <c r="E1003" s="87"/>
      <c r="F1003" s="88"/>
      <c r="G1003" s="87"/>
    </row>
    <row r="1004" spans="5:7" ht="14" x14ac:dyDescent="0.2">
      <c r="E1004" s="87"/>
      <c r="F1004" s="88"/>
      <c r="G1004" s="87"/>
    </row>
    <row r="1005" spans="5:7" ht="14" x14ac:dyDescent="0.2">
      <c r="E1005" s="87"/>
      <c r="F1005" s="88"/>
      <c r="G1005" s="87"/>
    </row>
    <row r="1006" spans="5:7" ht="14" x14ac:dyDescent="0.2">
      <c r="E1006" s="87"/>
      <c r="F1006" s="88"/>
      <c r="G1006" s="87"/>
    </row>
    <row r="1007" spans="5:7" ht="14" x14ac:dyDescent="0.2">
      <c r="E1007" s="87"/>
      <c r="F1007" s="88"/>
      <c r="G1007" s="87"/>
    </row>
  </sheetData>
  <sheetProtection algorithmName="SHA-512" hashValue="LcqQRpbgegaJH3rLrTZSESRpKU2clRK/Ok0F2Dw2He7G5N6pm3b/TzecwscQ0uP8gBzcoV8+Fo9P9PeZ7KZtCA==" saltValue="FBRcHP0cRHRq9sJ4p3yirw==" spinCount="100000" sheet="1" selectLockedCells="1"/>
  <dataConsolidate link="1"/>
  <mergeCells count="20">
    <mergeCell ref="C5:J5"/>
    <mergeCell ref="A1:A2"/>
    <mergeCell ref="B1:J1"/>
    <mergeCell ref="K1:K2"/>
    <mergeCell ref="B2:J2"/>
    <mergeCell ref="B4:J4"/>
    <mergeCell ref="E33:J34"/>
    <mergeCell ref="A6:A30"/>
    <mergeCell ref="B6:J6"/>
    <mergeCell ref="K6:K30"/>
    <mergeCell ref="L6:Q7"/>
    <mergeCell ref="B7:J7"/>
    <mergeCell ref="B8:J8"/>
    <mergeCell ref="L8:Q8"/>
    <mergeCell ref="C9:J9"/>
    <mergeCell ref="L9:Q9"/>
    <mergeCell ref="C10:J10"/>
    <mergeCell ref="C11:J11"/>
    <mergeCell ref="C12:J12"/>
    <mergeCell ref="B13:I13"/>
  </mergeCells>
  <conditionalFormatting sqref="C34">
    <cfRule type="cellIs" dxfId="4" priority="5" operator="lessThan">
      <formula>200000</formula>
    </cfRule>
  </conditionalFormatting>
  <conditionalFormatting sqref="E15:E30">
    <cfRule type="cellIs" dxfId="3" priority="3" operator="greaterThanOrEqual">
      <formula>5000000</formula>
    </cfRule>
  </conditionalFormatting>
  <conditionalFormatting sqref="E33">
    <cfRule type="notContainsBlanks" dxfId="2" priority="4">
      <formula>LEN(TRIM(E33))&gt;0</formula>
    </cfRule>
  </conditionalFormatting>
  <conditionalFormatting sqref="H15:H30">
    <cfRule type="cellIs" dxfId="1" priority="2" operator="lessThan">
      <formula>2</formula>
    </cfRule>
  </conditionalFormatting>
  <conditionalFormatting sqref="J14:J30">
    <cfRule type="expression" dxfId="0" priority="1">
      <formula>$D$39=FALSE</formula>
    </cfRule>
  </conditionalFormatting>
  <pageMargins left="0.7" right="0.7" top="0.75" bottom="0.75" header="0.3" footer="0.3"/>
  <pageSetup scale="65" orientation="landscape"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prep_table</vt:lpstr>
      <vt:lpstr>10X_table</vt:lpstr>
      <vt:lpstr>FLEX_table</vt:lpstr>
      <vt:lpstr>3'_checklist</vt:lpstr>
      <vt:lpstr>3'_hashes_checklist</vt:lpstr>
      <vt:lpstr>3_AC_checklist</vt:lpstr>
      <vt:lpstr>Flex_checklist</vt:lpstr>
      <vt:lpstr>Equal_Pooling_RevB</vt:lpstr>
      <vt:lpstr>'3_AC_checklist'!_Hlk114062637</vt:lpstr>
      <vt:lpstr>'3''_checklist'!_Hlk114062637</vt:lpstr>
      <vt:lpstr>'3''_hashes_checklist'!_Hlk114062637</vt:lpstr>
      <vt:lpstr>Flex_checklist!_Hlk114062637</vt:lpstr>
      <vt:lpstr>Equal_Pooling_RevB!Print_Area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Laine</dc:creator>
  <cp:lastModifiedBy>Artur Gynter</cp:lastModifiedBy>
  <cp:lastPrinted>2023-07-26T11:50:48Z</cp:lastPrinted>
  <dcterms:created xsi:type="dcterms:W3CDTF">2020-10-15T11:36:41Z</dcterms:created>
  <dcterms:modified xsi:type="dcterms:W3CDTF">2025-01-23T08:27:18Z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efb97e-6a22-4658-b35c-bacc77de03e2_Enabled">
    <vt:lpwstr>true</vt:lpwstr>
  </property>
  <property fmtid="{D5CDD505-2E9C-101B-9397-08002B2CF9AE}" pid="3" name="MSIP_Label_17efb97e-6a22-4658-b35c-bacc77de03e2_SetDate">
    <vt:lpwstr>2023-07-26T09:18:21Z</vt:lpwstr>
  </property>
  <property fmtid="{D5CDD505-2E9C-101B-9397-08002B2CF9AE}" pid="4" name="MSIP_Label_17efb97e-6a22-4658-b35c-bacc77de03e2_Method">
    <vt:lpwstr>Standard</vt:lpwstr>
  </property>
  <property fmtid="{D5CDD505-2E9C-101B-9397-08002B2CF9AE}" pid="5" name="MSIP_Label_17efb97e-6a22-4658-b35c-bacc77de03e2_Name">
    <vt:lpwstr>defa4170-0d19-0005-0004-bc88714345d2</vt:lpwstr>
  </property>
  <property fmtid="{D5CDD505-2E9C-101B-9397-08002B2CF9AE}" pid="6" name="MSIP_Label_17efb97e-6a22-4658-b35c-bacc77de03e2_SiteId">
    <vt:lpwstr>ca39edd1-7349-449a-bbae-314640be0def</vt:lpwstr>
  </property>
  <property fmtid="{D5CDD505-2E9C-101B-9397-08002B2CF9AE}" pid="7" name="MSIP_Label_17efb97e-6a22-4658-b35c-bacc77de03e2_ActionId">
    <vt:lpwstr>f3b00d4b-2e7f-441e-8c2c-7b68d25cea79</vt:lpwstr>
  </property>
  <property fmtid="{D5CDD505-2E9C-101B-9397-08002B2CF9AE}" pid="8" name="MSIP_Label_17efb97e-6a22-4658-b35c-bacc77de03e2_ContentBits">
    <vt:lpwstr>0</vt:lpwstr>
  </property>
</Properties>
</file>