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3.xml" ContentType="application/vnd.openxmlformats-officedocument.drawing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gynter/dev/limbless-app-dev/services/limbless-app/static/resources/templates/library_prep/"/>
    </mc:Choice>
  </mc:AlternateContent>
  <xr:revisionPtr revIDLastSave="0" documentId="13_ncr:1_{101EA891-D4D5-0C47-804A-0CB24FBB0E4C}" xr6:coauthVersionLast="47" xr6:coauthVersionMax="47" xr10:uidLastSave="{00000000-0000-0000-0000-000000000000}"/>
  <bookViews>
    <workbookView xWindow="5520" yWindow="760" windowWidth="29040" windowHeight="17520" xr2:uid="{B38823E2-9AAF-4849-A302-784C5AB9E0F5}"/>
  </bookViews>
  <sheets>
    <sheet name="prep_table" sheetId="27" r:id="rId1"/>
    <sheet name="Covid_express" sheetId="34" r:id="rId2"/>
    <sheet name="Covid_standard" sheetId="35" r:id="rId3"/>
  </sheets>
  <externalReferences>
    <externalReference r:id="rId4"/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" i="27" l="1" a="1"/>
  <c r="AC2" i="27" s="1"/>
  <c r="Z3" i="27" s="1"/>
  <c r="C104" i="35" a="1"/>
  <c r="C104" i="35" s="1"/>
  <c r="C103" i="35" a="1"/>
  <c r="C103" i="35" s="1"/>
  <c r="C102" i="35" a="1"/>
  <c r="C102" i="35" s="1"/>
  <c r="C101" i="35" a="1"/>
  <c r="C101" i="35" s="1"/>
  <c r="C100" i="35" a="1"/>
  <c r="C100" i="35" s="1"/>
  <c r="C99" i="35" a="1"/>
  <c r="C99" i="35" s="1"/>
  <c r="C98" i="35" a="1"/>
  <c r="C98" i="35" s="1"/>
  <c r="C97" i="35" a="1"/>
  <c r="C97" i="35" s="1"/>
  <c r="C86" i="35" a="1"/>
  <c r="C86" i="35" s="1"/>
  <c r="C85" i="35" a="1"/>
  <c r="C85" i="35" s="1"/>
  <c r="C84" i="35" a="1"/>
  <c r="C84" i="35" s="1"/>
  <c r="C83" i="35" a="1"/>
  <c r="C83" i="35" s="1"/>
  <c r="C82" i="35" a="1"/>
  <c r="C82" i="35" s="1"/>
  <c r="C81" i="35" a="1"/>
  <c r="C81" i="35" s="1"/>
  <c r="C80" i="35" a="1"/>
  <c r="C80" i="35" s="1"/>
  <c r="C79" i="35" a="1"/>
  <c r="C79" i="35" s="1"/>
  <c r="D76" i="35"/>
  <c r="E74" i="35"/>
  <c r="E72" i="35"/>
  <c r="E65" i="35"/>
  <c r="E63" i="35"/>
  <c r="E60" i="35"/>
  <c r="E59" i="35"/>
  <c r="E57" i="35"/>
  <c r="D50" i="35"/>
  <c r="E49" i="35"/>
  <c r="E48" i="35"/>
  <c r="E46" i="35"/>
  <c r="E35" i="35"/>
  <c r="E34" i="35"/>
  <c r="E32" i="35"/>
  <c r="E29" i="35"/>
  <c r="E28" i="35"/>
  <c r="E26" i="35"/>
  <c r="I13" i="35"/>
  <c r="J13" i="35" s="1"/>
  <c r="H13" i="35"/>
  <c r="B15" i="35" s="1"/>
  <c r="I12" i="35"/>
  <c r="J12" i="35" s="1"/>
  <c r="H12" i="35"/>
  <c r="C102" i="34" a="1"/>
  <c r="C102" i="34" s="1"/>
  <c r="C101" i="34" a="1"/>
  <c r="C101" i="34" s="1"/>
  <c r="C100" i="34" a="1"/>
  <c r="C100" i="34" s="1"/>
  <c r="C98" i="34" a="1"/>
  <c r="C98" i="34" s="1"/>
  <c r="C99" i="34" a="1"/>
  <c r="C99" i="34" s="1"/>
  <c r="C97" i="34" a="1"/>
  <c r="C97" i="34" s="1"/>
  <c r="C96" i="34" a="1"/>
  <c r="C96" i="34" s="1"/>
  <c r="C95" i="34" a="1"/>
  <c r="C95" i="34" s="1"/>
  <c r="C84" i="34" a="1"/>
  <c r="C84" i="34" s="1"/>
  <c r="C83" i="34" a="1"/>
  <c r="C83" i="34" s="1"/>
  <c r="C82" i="34" a="1"/>
  <c r="C82" i="34" s="1"/>
  <c r="C81" i="34" a="1"/>
  <c r="C81" i="34" s="1"/>
  <c r="C80" i="34" a="1"/>
  <c r="C80" i="34" s="1"/>
  <c r="C79" i="34" a="1"/>
  <c r="C79" i="34" s="1"/>
  <c r="C78" i="34" a="1"/>
  <c r="C78" i="34" s="1"/>
  <c r="C77" i="34"/>
  <c r="C77" i="34" a="1"/>
  <c r="E70" i="34"/>
  <c r="E63" i="34"/>
  <c r="E57" i="34"/>
  <c r="E44" i="34"/>
  <c r="E32" i="34"/>
  <c r="E26" i="34"/>
  <c r="I12" i="34"/>
  <c r="H12" i="34"/>
  <c r="D74" i="34"/>
  <c r="E72" i="34"/>
  <c r="E65" i="34"/>
  <c r="E60" i="34"/>
  <c r="E59" i="34"/>
  <c r="D47" i="34"/>
  <c r="E46" i="34"/>
  <c r="E45" i="34"/>
  <c r="E35" i="34"/>
  <c r="E34" i="34"/>
  <c r="E29" i="34"/>
  <c r="E28" i="34"/>
  <c r="E30" i="34" s="1"/>
  <c r="I13" i="34"/>
  <c r="J13" i="34" s="1"/>
  <c r="H13" i="34"/>
  <c r="B68" i="34" s="1"/>
  <c r="Z82" i="27" l="1"/>
  <c r="Z62" i="27"/>
  <c r="Z42" i="27"/>
  <c r="AA42" i="27" s="1"/>
  <c r="AB42" i="27" s="1"/>
  <c r="Z22" i="27"/>
  <c r="AA22" i="27" s="1"/>
  <c r="AB22" i="27" s="1"/>
  <c r="Z81" i="27"/>
  <c r="AA81" i="27" s="1"/>
  <c r="AB81" i="27" s="1"/>
  <c r="Z61" i="27"/>
  <c r="AA61" i="27" s="1"/>
  <c r="AB61" i="27" s="1"/>
  <c r="Z41" i="27"/>
  <c r="AA41" i="27" s="1"/>
  <c r="AB41" i="27" s="1"/>
  <c r="Z21" i="27"/>
  <c r="AA21" i="27" s="1"/>
  <c r="AB21" i="27" s="1"/>
  <c r="Z90" i="27"/>
  <c r="AA90" i="27" s="1"/>
  <c r="AB90" i="27" s="1"/>
  <c r="Z70" i="27"/>
  <c r="AA70" i="27" s="1"/>
  <c r="AB70" i="27" s="1"/>
  <c r="Z50" i="27"/>
  <c r="Z30" i="27"/>
  <c r="Z10" i="27"/>
  <c r="Z79" i="27"/>
  <c r="Z59" i="27"/>
  <c r="AA59" i="27" s="1"/>
  <c r="AB59" i="27" s="1"/>
  <c r="Z39" i="27"/>
  <c r="Z19" i="27"/>
  <c r="AA19" i="27" s="1"/>
  <c r="AB19" i="27" s="1"/>
  <c r="Z78" i="27"/>
  <c r="AA78" i="27" s="1"/>
  <c r="AB78" i="27" s="1"/>
  <c r="Z28" i="27"/>
  <c r="AA28" i="27" s="1"/>
  <c r="AB28" i="27" s="1"/>
  <c r="Z5" i="27"/>
  <c r="AA5" i="27" s="1"/>
  <c r="AB5" i="27" s="1"/>
  <c r="Z68" i="27"/>
  <c r="Z48" i="27"/>
  <c r="Z18" i="27"/>
  <c r="Z97" i="27"/>
  <c r="Z77" i="27"/>
  <c r="AA77" i="27" s="1"/>
  <c r="AB77" i="27" s="1"/>
  <c r="Z67" i="27"/>
  <c r="Z47" i="27"/>
  <c r="AA47" i="27" s="1"/>
  <c r="AB47" i="27" s="1"/>
  <c r="Z27" i="27"/>
  <c r="AA27" i="27" s="1"/>
  <c r="AB27" i="27" s="1"/>
  <c r="Z7" i="27"/>
  <c r="AA7" i="27" s="1"/>
  <c r="AB7" i="27" s="1"/>
  <c r="Z86" i="27"/>
  <c r="AA86" i="27" s="1"/>
  <c r="AB86" i="27" s="1"/>
  <c r="Z66" i="27"/>
  <c r="Z46" i="27"/>
  <c r="Z26" i="27"/>
  <c r="Z16" i="27"/>
  <c r="Z85" i="27"/>
  <c r="Z65" i="27"/>
  <c r="AA65" i="27" s="1"/>
  <c r="AB65" i="27" s="1"/>
  <c r="Z45" i="27"/>
  <c r="AA45" i="27" s="1"/>
  <c r="AB45" i="27" s="1"/>
  <c r="Z35" i="27"/>
  <c r="AA35" i="27" s="1"/>
  <c r="AB35" i="27" s="1"/>
  <c r="Z15" i="27"/>
  <c r="AA15" i="27" s="1"/>
  <c r="AB15" i="27" s="1"/>
  <c r="Z94" i="27"/>
  <c r="AA94" i="27" s="1"/>
  <c r="AB94" i="27" s="1"/>
  <c r="Z84" i="27"/>
  <c r="Z74" i="27"/>
  <c r="Z64" i="27"/>
  <c r="Z54" i="27"/>
  <c r="Z44" i="27"/>
  <c r="AA44" i="27" s="1"/>
  <c r="AB44" i="27" s="1"/>
  <c r="Z34" i="27"/>
  <c r="Z24" i="27"/>
  <c r="AA24" i="27" s="1"/>
  <c r="AB24" i="27" s="1"/>
  <c r="Z14" i="27"/>
  <c r="AA14" i="27" s="1"/>
  <c r="AB14" i="27" s="1"/>
  <c r="Z4" i="27"/>
  <c r="AA4" i="27" s="1"/>
  <c r="AB4" i="27" s="1"/>
  <c r="Z92" i="27"/>
  <c r="AA92" i="27" s="1"/>
  <c r="AB92" i="27" s="1"/>
  <c r="Z72" i="27"/>
  <c r="Z52" i="27"/>
  <c r="Z32" i="27"/>
  <c r="Z12" i="27"/>
  <c r="Z91" i="27"/>
  <c r="Z71" i="27"/>
  <c r="AA71" i="27" s="1"/>
  <c r="AB71" i="27" s="1"/>
  <c r="Z51" i="27"/>
  <c r="Z31" i="27"/>
  <c r="AA31" i="27" s="1"/>
  <c r="AB31" i="27" s="1"/>
  <c r="Z11" i="27"/>
  <c r="Z80" i="27"/>
  <c r="Z60" i="27"/>
  <c r="Z40" i="27"/>
  <c r="Z20" i="27"/>
  <c r="Z89" i="27"/>
  <c r="Z69" i="27"/>
  <c r="AA69" i="27" s="1"/>
  <c r="AB69" i="27" s="1"/>
  <c r="Z49" i="27"/>
  <c r="Z29" i="27"/>
  <c r="Z9" i="27"/>
  <c r="Z88" i="27"/>
  <c r="AA88" i="27" s="1"/>
  <c r="AB88" i="27" s="1"/>
  <c r="Z58" i="27"/>
  <c r="AA58" i="27" s="1"/>
  <c r="AB58" i="27" s="1"/>
  <c r="Z38" i="27"/>
  <c r="Z8" i="27"/>
  <c r="Z87" i="27"/>
  <c r="AA87" i="27" s="1"/>
  <c r="AB87" i="27" s="1"/>
  <c r="Z57" i="27"/>
  <c r="Z37" i="27"/>
  <c r="Z17" i="27"/>
  <c r="AA17" i="27" s="1"/>
  <c r="AB17" i="27" s="1"/>
  <c r="Z96" i="27"/>
  <c r="Z76" i="27"/>
  <c r="Z56" i="27"/>
  <c r="AA56" i="27" s="1"/>
  <c r="AB56" i="27" s="1"/>
  <c r="Z36" i="27"/>
  <c r="AA36" i="27" s="1"/>
  <c r="AB36" i="27" s="1"/>
  <c r="Z6" i="27"/>
  <c r="Z95" i="27"/>
  <c r="Z75" i="27"/>
  <c r="Z55" i="27"/>
  <c r="Z25" i="27"/>
  <c r="Z93" i="27"/>
  <c r="AA93" i="27" s="1"/>
  <c r="AB93" i="27" s="1"/>
  <c r="Z83" i="27"/>
  <c r="Z73" i="27"/>
  <c r="AA73" i="27" s="1"/>
  <c r="AB73" i="27" s="1"/>
  <c r="Z63" i="27"/>
  <c r="AA63" i="27" s="1"/>
  <c r="AB63" i="27" s="1"/>
  <c r="Z53" i="27"/>
  <c r="AA53" i="27" s="1"/>
  <c r="AB53" i="27" s="1"/>
  <c r="Z43" i="27"/>
  <c r="Z33" i="27"/>
  <c r="Z23" i="27"/>
  <c r="Z13" i="27"/>
  <c r="AA13" i="27"/>
  <c r="AB13" i="27" s="1"/>
  <c r="AA89" i="27"/>
  <c r="AB89" i="27" s="1"/>
  <c r="AA52" i="27"/>
  <c r="AB52" i="27" s="1"/>
  <c r="AA62" i="27"/>
  <c r="AB62" i="27" s="1"/>
  <c r="AA96" i="27"/>
  <c r="AB96" i="27" s="1"/>
  <c r="AA84" i="27"/>
  <c r="AB84" i="27" s="1"/>
  <c r="AA72" i="27"/>
  <c r="AB72" i="27" s="1"/>
  <c r="AA60" i="27"/>
  <c r="AB60" i="27" s="1"/>
  <c r="AA48" i="27"/>
  <c r="AB48" i="27" s="1"/>
  <c r="AA12" i="27"/>
  <c r="AB12" i="27" s="1"/>
  <c r="AA3" i="27"/>
  <c r="AB3" i="27" s="1"/>
  <c r="AA50" i="27"/>
  <c r="AB50" i="27" s="1"/>
  <c r="AA97" i="27"/>
  <c r="AB97" i="27" s="1"/>
  <c r="AA49" i="27"/>
  <c r="AB49" i="27" s="1"/>
  <c r="AA95" i="27"/>
  <c r="AB95" i="27" s="1"/>
  <c r="AA83" i="27"/>
  <c r="AB83" i="27" s="1"/>
  <c r="AA23" i="27"/>
  <c r="AB23" i="27" s="1"/>
  <c r="AA64" i="27"/>
  <c r="AB64" i="27" s="1"/>
  <c r="AA16" i="27"/>
  <c r="AB16" i="27" s="1"/>
  <c r="AA75" i="27"/>
  <c r="AB75" i="27" s="1"/>
  <c r="AA39" i="27"/>
  <c r="AB39" i="27" s="1"/>
  <c r="AA38" i="27"/>
  <c r="AB38" i="27" s="1"/>
  <c r="AA82" i="27"/>
  <c r="AB82" i="27" s="1"/>
  <c r="AA46" i="27"/>
  <c r="AB46" i="27" s="1"/>
  <c r="AA34" i="27"/>
  <c r="AB34" i="27" s="1"/>
  <c r="AA10" i="27"/>
  <c r="AB10" i="27" s="1"/>
  <c r="AA29" i="27"/>
  <c r="AB29" i="27" s="1"/>
  <c r="AA76" i="27"/>
  <c r="AB76" i="27" s="1"/>
  <c r="AA40" i="27"/>
  <c r="AB40" i="27" s="1"/>
  <c r="AA74" i="27"/>
  <c r="AB74" i="27" s="1"/>
  <c r="AA26" i="27"/>
  <c r="AB26" i="27" s="1"/>
  <c r="AA85" i="27"/>
  <c r="AB85" i="27" s="1"/>
  <c r="AA57" i="27"/>
  <c r="AB57" i="27" s="1"/>
  <c r="AA33" i="27"/>
  <c r="AB33" i="27" s="1"/>
  <c r="AA9" i="27"/>
  <c r="AB9" i="27" s="1"/>
  <c r="AA80" i="27"/>
  <c r="AB80" i="27" s="1"/>
  <c r="AA68" i="27"/>
  <c r="AB68" i="27" s="1"/>
  <c r="AA32" i="27"/>
  <c r="AB32" i="27" s="1"/>
  <c r="AA20" i="27"/>
  <c r="AB20" i="27" s="1"/>
  <c r="AA8" i="27"/>
  <c r="AB8" i="27" s="1"/>
  <c r="AA91" i="27"/>
  <c r="AB91" i="27" s="1"/>
  <c r="AA79" i="27"/>
  <c r="AB79" i="27" s="1"/>
  <c r="AA67" i="27"/>
  <c r="AB67" i="27" s="1"/>
  <c r="AA55" i="27"/>
  <c r="AB55" i="27" s="1"/>
  <c r="AA43" i="27"/>
  <c r="AB43" i="27" s="1"/>
  <c r="AA66" i="27"/>
  <c r="AB66" i="27" s="1"/>
  <c r="AA54" i="27"/>
  <c r="AB54" i="27" s="1"/>
  <c r="AA30" i="27"/>
  <c r="AB30" i="27" s="1"/>
  <c r="AA18" i="27"/>
  <c r="AB18" i="27" s="1"/>
  <c r="Z2" i="27"/>
  <c r="AA6" i="27"/>
  <c r="AB6" i="27" s="1"/>
  <c r="AA25" i="27"/>
  <c r="AB25" i="27" s="1"/>
  <c r="AA37" i="27"/>
  <c r="AB37" i="27" s="1"/>
  <c r="AA51" i="27"/>
  <c r="AB51" i="27" s="1"/>
  <c r="AA11" i="27"/>
  <c r="AB11" i="27" s="1"/>
  <c r="E30" i="35"/>
  <c r="E36" i="35"/>
  <c r="B31" i="35"/>
  <c r="E50" i="35"/>
  <c r="B55" i="35"/>
  <c r="B56" i="35"/>
  <c r="B25" i="35"/>
  <c r="B70" i="35"/>
  <c r="B62" i="35"/>
  <c r="B45" i="35"/>
  <c r="E47" i="34"/>
  <c r="B15" i="34"/>
  <c r="J12" i="34"/>
  <c r="B31" i="34"/>
  <c r="B55" i="34"/>
  <c r="B56" i="34"/>
  <c r="E36" i="34"/>
  <c r="B62" i="34"/>
  <c r="B43" i="34"/>
  <c r="B25" i="34"/>
  <c r="M96" i="27" l="1"/>
  <c r="M97" i="27"/>
  <c r="O2" i="27" l="1"/>
  <c r="AA2" i="27" l="1"/>
  <c r="AB2" i="27" s="1"/>
  <c r="O97" i="27"/>
  <c r="K97" i="27"/>
  <c r="O96" i="27"/>
  <c r="K96" i="27"/>
  <c r="O95" i="27"/>
  <c r="M95" i="27"/>
  <c r="K95" i="27"/>
  <c r="O94" i="27"/>
  <c r="M94" i="27"/>
  <c r="K94" i="27"/>
  <c r="O93" i="27"/>
  <c r="M93" i="27"/>
  <c r="K93" i="27"/>
  <c r="O92" i="27"/>
  <c r="M92" i="27"/>
  <c r="K92" i="27"/>
  <c r="O91" i="27"/>
  <c r="M91" i="27"/>
  <c r="K91" i="27"/>
  <c r="O90" i="27"/>
  <c r="M90" i="27"/>
  <c r="K90" i="27"/>
  <c r="O89" i="27"/>
  <c r="M89" i="27"/>
  <c r="K89" i="27"/>
  <c r="O88" i="27"/>
  <c r="M88" i="27"/>
  <c r="K88" i="27"/>
  <c r="O87" i="27"/>
  <c r="M87" i="27"/>
  <c r="K87" i="27"/>
  <c r="O86" i="27"/>
  <c r="M86" i="27"/>
  <c r="K86" i="27"/>
  <c r="O85" i="27"/>
  <c r="M85" i="27"/>
  <c r="K85" i="27"/>
  <c r="O84" i="27"/>
  <c r="M84" i="27"/>
  <c r="K84" i="27"/>
  <c r="O83" i="27"/>
  <c r="M83" i="27"/>
  <c r="K83" i="27"/>
  <c r="O82" i="27"/>
  <c r="M82" i="27"/>
  <c r="K82" i="27"/>
  <c r="O81" i="27"/>
  <c r="M81" i="27"/>
  <c r="K81" i="27"/>
  <c r="O80" i="27"/>
  <c r="M80" i="27"/>
  <c r="K80" i="27"/>
  <c r="O79" i="27"/>
  <c r="M79" i="27"/>
  <c r="K79" i="27"/>
  <c r="O78" i="27"/>
  <c r="M78" i="27"/>
  <c r="K78" i="27"/>
  <c r="O77" i="27"/>
  <c r="M77" i="27"/>
  <c r="K77" i="27"/>
  <c r="O76" i="27"/>
  <c r="M76" i="27"/>
  <c r="K76" i="27"/>
  <c r="O75" i="27"/>
  <c r="M75" i="27"/>
  <c r="K75" i="27"/>
  <c r="O74" i="27"/>
  <c r="M74" i="27"/>
  <c r="K74" i="27"/>
  <c r="O73" i="27"/>
  <c r="M73" i="27"/>
  <c r="K73" i="27"/>
  <c r="O72" i="27"/>
  <c r="M72" i="27"/>
  <c r="K72" i="27"/>
  <c r="O71" i="27"/>
  <c r="M71" i="27"/>
  <c r="K71" i="27"/>
  <c r="O70" i="27"/>
  <c r="M70" i="27"/>
  <c r="K70" i="27"/>
  <c r="O69" i="27"/>
  <c r="M69" i="27"/>
  <c r="K69" i="27"/>
  <c r="O68" i="27"/>
  <c r="M68" i="27"/>
  <c r="K68" i="27"/>
  <c r="O67" i="27"/>
  <c r="M67" i="27"/>
  <c r="K67" i="27"/>
  <c r="O66" i="27"/>
  <c r="M66" i="27"/>
  <c r="K66" i="27"/>
  <c r="O65" i="27"/>
  <c r="M65" i="27"/>
  <c r="K65" i="27"/>
  <c r="O64" i="27"/>
  <c r="M64" i="27"/>
  <c r="K64" i="27"/>
  <c r="O63" i="27"/>
  <c r="M63" i="27"/>
  <c r="K63" i="27"/>
  <c r="O62" i="27"/>
  <c r="M62" i="27"/>
  <c r="K62" i="27"/>
  <c r="O61" i="27"/>
  <c r="M61" i="27"/>
  <c r="K61" i="27"/>
  <c r="O60" i="27"/>
  <c r="M60" i="27"/>
  <c r="K60" i="27"/>
  <c r="O59" i="27"/>
  <c r="M59" i="27"/>
  <c r="K59" i="27"/>
  <c r="O58" i="27"/>
  <c r="M58" i="27"/>
  <c r="K58" i="27"/>
  <c r="O57" i="27"/>
  <c r="M57" i="27"/>
  <c r="K57" i="27"/>
  <c r="O56" i="27"/>
  <c r="M56" i="27"/>
  <c r="K56" i="27"/>
  <c r="O55" i="27"/>
  <c r="M55" i="27"/>
  <c r="K55" i="27"/>
  <c r="O54" i="27"/>
  <c r="M54" i="27"/>
  <c r="K54" i="27"/>
  <c r="O53" i="27"/>
  <c r="M53" i="27"/>
  <c r="K53" i="27"/>
  <c r="O52" i="27"/>
  <c r="M52" i="27"/>
  <c r="K52" i="27"/>
  <c r="O51" i="27"/>
  <c r="M51" i="27"/>
  <c r="K51" i="27"/>
  <c r="O50" i="27"/>
  <c r="M50" i="27"/>
  <c r="K50" i="27"/>
  <c r="O49" i="27"/>
  <c r="M49" i="27"/>
  <c r="K49" i="27"/>
  <c r="O48" i="27"/>
  <c r="M48" i="27"/>
  <c r="K48" i="27"/>
  <c r="O47" i="27"/>
  <c r="M47" i="27"/>
  <c r="K47" i="27"/>
  <c r="O46" i="27"/>
  <c r="M46" i="27"/>
  <c r="K46" i="27"/>
  <c r="O45" i="27"/>
  <c r="M45" i="27"/>
  <c r="K45" i="27"/>
  <c r="O44" i="27"/>
  <c r="M44" i="27"/>
  <c r="K44" i="27"/>
  <c r="O43" i="27"/>
  <c r="M43" i="27"/>
  <c r="K43" i="27"/>
  <c r="O42" i="27"/>
  <c r="M42" i="27"/>
  <c r="K42" i="27"/>
  <c r="O41" i="27"/>
  <c r="M41" i="27"/>
  <c r="K41" i="27"/>
  <c r="O40" i="27"/>
  <c r="M40" i="27"/>
  <c r="K40" i="27"/>
  <c r="O39" i="27"/>
  <c r="M39" i="27"/>
  <c r="K39" i="27"/>
  <c r="O38" i="27"/>
  <c r="M38" i="27"/>
  <c r="K38" i="27"/>
  <c r="O37" i="27"/>
  <c r="M37" i="27"/>
  <c r="K37" i="27"/>
  <c r="O36" i="27"/>
  <c r="M36" i="27"/>
  <c r="K36" i="27"/>
  <c r="O35" i="27"/>
  <c r="M35" i="27"/>
  <c r="K35" i="27"/>
  <c r="O34" i="27"/>
  <c r="M34" i="27"/>
  <c r="K34" i="27"/>
  <c r="O33" i="27"/>
  <c r="M33" i="27"/>
  <c r="K33" i="27"/>
  <c r="O32" i="27"/>
  <c r="M32" i="27"/>
  <c r="K32" i="27"/>
  <c r="O31" i="27"/>
  <c r="M31" i="27"/>
  <c r="K31" i="27"/>
  <c r="O30" i="27"/>
  <c r="M30" i="27"/>
  <c r="K30" i="27"/>
  <c r="O29" i="27"/>
  <c r="M29" i="27"/>
  <c r="K29" i="27"/>
  <c r="O28" i="27"/>
  <c r="M28" i="27"/>
  <c r="K28" i="27"/>
  <c r="O27" i="27"/>
  <c r="M27" i="27"/>
  <c r="K27" i="27"/>
  <c r="O26" i="27"/>
  <c r="M26" i="27"/>
  <c r="K26" i="27"/>
  <c r="O25" i="27"/>
  <c r="M25" i="27"/>
  <c r="K25" i="27"/>
  <c r="O24" i="27"/>
  <c r="M24" i="27"/>
  <c r="K24" i="27"/>
  <c r="O23" i="27"/>
  <c r="M23" i="27"/>
  <c r="K23" i="27"/>
  <c r="O22" i="27"/>
  <c r="M22" i="27"/>
  <c r="K22" i="27"/>
  <c r="O21" i="27"/>
  <c r="M21" i="27"/>
  <c r="K21" i="27"/>
  <c r="O20" i="27"/>
  <c r="M20" i="27"/>
  <c r="K20" i="27"/>
  <c r="O19" i="27"/>
  <c r="M19" i="27"/>
  <c r="K19" i="27"/>
  <c r="O18" i="27"/>
  <c r="M18" i="27"/>
  <c r="K18" i="27"/>
  <c r="O17" i="27"/>
  <c r="M17" i="27"/>
  <c r="K17" i="27"/>
  <c r="O16" i="27"/>
  <c r="M16" i="27"/>
  <c r="K16" i="27"/>
  <c r="O15" i="27"/>
  <c r="M15" i="27"/>
  <c r="K15" i="27"/>
  <c r="O14" i="27"/>
  <c r="M14" i="27"/>
  <c r="K14" i="27"/>
  <c r="O13" i="27"/>
  <c r="M13" i="27"/>
  <c r="K13" i="27"/>
  <c r="O12" i="27"/>
  <c r="M12" i="27"/>
  <c r="K12" i="27"/>
  <c r="O11" i="27"/>
  <c r="M11" i="27"/>
  <c r="K11" i="27"/>
  <c r="O10" i="27"/>
  <c r="M10" i="27"/>
  <c r="K10" i="27"/>
  <c r="O9" i="27"/>
  <c r="M9" i="27"/>
  <c r="K9" i="27"/>
  <c r="O8" i="27"/>
  <c r="M8" i="27"/>
  <c r="K8" i="27"/>
  <c r="O7" i="27"/>
  <c r="M7" i="27"/>
  <c r="K7" i="27"/>
  <c r="O6" i="27"/>
  <c r="M6" i="27"/>
  <c r="K6" i="27"/>
  <c r="O5" i="27"/>
  <c r="M5" i="27"/>
  <c r="K5" i="27"/>
  <c r="O4" i="27"/>
  <c r="M4" i="27"/>
  <c r="K4" i="27"/>
  <c r="O3" i="27"/>
  <c r="M3" i="27"/>
  <c r="K3" i="27"/>
  <c r="M2" i="27"/>
  <c r="K2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B86E43-42F1-4D4F-89F7-BE9AC983A093}" keepAlive="1" name="Query - QubitData_03-07-2023_10-06-24" description="Connection to the 'QubitData_03-07-2023_10-06-24' query in the workbook." type="5" refreshedVersion="8" background="1" saveData="1">
    <dbPr connection="Provider=Microsoft.Mashup.OleDb.1;Data Source=$Workbook$;Location=QubitData_03-07-2023_10-06-24;Extended Properties=&quot;&quot;" command="SELECT * FROM [QubitData_03-07-2023_10-06-24]"/>
  </connection>
  <connection id="2" xr16:uid="{4E9508C8-13FB-CD4D-A3FD-843F2018EE39}" keepAlive="1" name="Query - QubitData_05-01-2023_09-57-22" description="Connection to the 'QubitData_05-01-2023_09-57-22' query in the workbook." type="5" refreshedVersion="8" background="1" saveData="1">
    <dbPr connection="Provider=Microsoft.Mashup.OleDb.1;Data Source=$Workbook$;Location=QubitData_05-01-2023_09-57-22;Extended Properties=&quot;&quot;" command="SELECT * FROM [QubitData_05-01-2023_09-57-22]"/>
  </connection>
  <connection id="3" xr16:uid="{20D4FC5D-2F31-0342-AF71-BE38FE18BCAC}" keepAlive="1" name="Query - QubitData_05-06-2023_15-59-13" description="Connection to the 'QubitData_05-06-2023_15-59-13' query in the workbook." type="5" refreshedVersion="8" background="1" saveData="1">
    <dbPr connection="Provider=Microsoft.Mashup.OleDb.1;Data Source=$Workbook$;Location=QubitData_05-06-2023_15-59-13;Extended Properties=&quot;&quot;" command="SELECT * FROM [QubitData_05-06-2023_15-59-13]"/>
  </connection>
  <connection id="4" xr16:uid="{C3F5FC88-1628-4D4B-9DDD-2F95D73C77D6}" keepAlive="1" name="Query - QubitData_06-06-2023_10-07-27" description="Connection to the 'QubitData_06-06-2023_10-07-27' query in the workbook." type="5" refreshedVersion="8" background="1" saveData="1">
    <dbPr connection="Provider=Microsoft.Mashup.OleDb.1;Data Source=$Workbook$;Location=QubitData_06-06-2023_10-07-27;Extended Properties=&quot;&quot;" command="SELECT * FROM [QubitData_06-06-2023_10-07-27]"/>
  </connection>
  <connection id="5" xr16:uid="{CCA4946A-7F88-E740-BAF1-872C956A1A1F}" keepAlive="1" name="Query - QubitData_06-06-2023_15-28-41" description="Connection to the 'QubitData_06-06-2023_15-28-41' query in the workbook." type="5" refreshedVersion="8" background="1" saveData="1">
    <dbPr connection="Provider=Microsoft.Mashup.OleDb.1;Data Source=$Workbook$;Location=QubitData_06-06-2023_15-28-41;Extended Properties=&quot;&quot;" command="SELECT * FROM [QubitData_06-06-2023_15-28-41]"/>
  </connection>
  <connection id="6" xr16:uid="{253CE65B-0125-486D-B2CB-16AC9D0654E9}" keepAlive="1" name="Query - QubitData_06-07-2023_11-29-59" description="Connection to the 'QubitData_06-07-2023_11-29-59' query in the workbook." type="5" refreshedVersion="8" background="1" saveData="1">
    <dbPr connection="Provider=Microsoft.Mashup.OleDb.1;Data Source=$Workbook$;Location=QubitData_06-07-2023_11-29-59;Extended Properties=&quot;&quot;" command="SELECT * FROM [QubitData_06-07-2023_11-29-59]"/>
  </connection>
  <connection id="7" xr16:uid="{FC556F02-C828-2544-A02C-C85122761E44}" keepAlive="1" name="Query - QubitData_07-06-2023_14-53-33" description="Connection to the 'QubitData_07-06-2023_14-53-33' query in the workbook." type="5" refreshedVersion="8" background="1" saveData="1">
    <dbPr connection="Provider=Microsoft.Mashup.OleDb.1;Data Source=$Workbook$;Location=QubitData_07-06-2023_14-53-33;Extended Properties=&quot;&quot;" command="SELECT * FROM [QubitData_07-06-2023_14-53-33]"/>
  </connection>
  <connection id="8" xr16:uid="{158BE359-D72D-F944-907D-704E372A7EC8}" keepAlive="1" name="Query - QubitData_09-01-2023_16-27-19" description="Connection to the 'QubitData_09-01-2023_16-27-19' query in the workbook." type="5" refreshedVersion="8" background="1" saveData="1">
    <dbPr connection="Provider=Microsoft.Mashup.OleDb.1;Data Source=$Workbook$;Location=QubitData_09-01-2023_16-27-19;Extended Properties=&quot;&quot;" command="SELECT * FROM [QubitData_09-01-2023_16-27-19]"/>
  </connection>
  <connection id="9" xr16:uid="{C67D72E5-8490-49A3-BC38-48191442D085}" keepAlive="1" name="Query - QubitData_09-07-2024_10-21-39" description="Connection to the 'QubitData_09-07-2024_10-21-39' query in the workbook." type="5" refreshedVersion="8" background="1" saveData="1">
    <dbPr connection="Provider=Microsoft.Mashup.OleDb.1;Data Source=$Workbook$;Location=QubitData_09-07-2024_10-21-39;Extended Properties=&quot;&quot;" command="SELECT * FROM [QubitData_09-07-2024_10-21-39]"/>
  </connection>
  <connection id="10" xr16:uid="{EEB35933-B997-404C-A37C-BA388421B65C}" keepAlive="1" name="Query - QubitData_09-11-2022_09-45-47" description="Connection to the 'QubitData_09-11-2022_09-45-47' query in the workbook." type="5" refreshedVersion="7" background="1" saveData="1">
    <dbPr connection="Provider=Microsoft.Mashup.OleDb.1;Data Source=$Workbook$;Location=QubitData_09-11-2022_09-45-47;Extended Properties=&quot;&quot;" command="SELECT * FROM [QubitData_09-11-2022_09-45-47]"/>
  </connection>
  <connection id="11" xr16:uid="{8A2FF6AE-59F9-E643-8BA2-A93CA6D35896}" keepAlive="1" name="Query - QubitData_10-01-2023_13-41-17" description="Connection to the 'QubitData_10-01-2023_13-41-17' query in the workbook." type="5" refreshedVersion="8" background="1" saveData="1">
    <dbPr connection="Provider=Microsoft.Mashup.OleDb.1;Data Source=$Workbook$;Location=QubitData_10-01-2023_13-41-17;Extended Properties=&quot;&quot;" command="SELECT * FROM [QubitData_10-01-2023_13-41-17]"/>
  </connection>
  <connection id="12" xr16:uid="{F059D1DE-5573-4427-804E-C2C438442A20}" keepAlive="1" name="Query - QubitData_10-07-2024_15-22-50" description="Connection to the 'QubitData_10-07-2024_15-22-50' query in the workbook." type="5" refreshedVersion="8" background="1" saveData="1">
    <dbPr connection="Provider=Microsoft.Mashup.OleDb.1;Data Source=$Workbook$;Location=QubitData_10-07-2024_15-22-50;Extended Properties=&quot;&quot;" command="SELECT * FROM [QubitData_10-07-2024_15-22-50]"/>
  </connection>
  <connection id="13" xr16:uid="{CCA25564-8C68-4083-BC74-E980294E4C15}" keepAlive="1" name="Query - QubitData_11-07-2024_14-17-23" description="Connection to the 'QubitData_11-07-2024_14-17-23' query in the workbook." type="5" refreshedVersion="0" background="1">
    <dbPr connection="Provider=Microsoft.Mashup.OleDb.1;Data Source=$Workbook$;Location=QubitData_11-07-2024_14-17-23;Extended Properties=&quot;&quot;" command="SELECT * FROM [QubitData_11-07-2024_14-17-23]"/>
  </connection>
  <connection id="14" xr16:uid="{057423BA-00E7-4833-BA05-7C132E11818B}" keepAlive="1" name="Query - QubitData_12-10-2022_09-31-51" description="Connection to the 'QubitData_12-10-2022_09-31-51' query in the workbook." type="5" refreshedVersion="7" background="1" saveData="1">
    <dbPr connection="Provider=Microsoft.Mashup.OleDb.1;Data Source=$Workbook$;Location=QubitData_12-10-2022_09-31-51;Extended Properties=&quot;&quot;" command="SELECT * FROM [QubitData_12-10-2022_09-31-51]"/>
  </connection>
  <connection id="15" xr16:uid="{6421E4C0-D3F7-8048-874F-B66C361F6A02}" keepAlive="1" name="Query - QubitData_13-06-2023_17-40-26" description="Connection to the 'QubitData_13-06-2023_17-40-26' query in the workbook." type="5" refreshedVersion="8" background="1" saveData="1">
    <dbPr connection="Provider=Microsoft.Mashup.OleDb.1;Data Source=$Workbook$;Location=QubitData_13-06-2023_17-40-26;Extended Properties=&quot;&quot;" command="SELECT * FROM [QubitData_13-06-2023_17-40-26]"/>
  </connection>
  <connection id="16" xr16:uid="{8E00D4C5-75DE-40E8-AD00-F61862382BCE}" keepAlive="1" name="Query - QubitData_13-10-2022_13-38-08" description="Connection to the 'QubitData_13-10-2022_13-38-08' query in the workbook." type="5" refreshedVersion="7" background="1" saveData="1">
    <dbPr connection="Provider=Microsoft.Mashup.OleDb.1;Data Source=$Workbook$;Location=QubitData_13-10-2022_13-38-08;Extended Properties=&quot;&quot;" command="SELECT * FROM [QubitData_13-10-2022_13-38-08]"/>
  </connection>
  <connection id="17" xr16:uid="{2179F8AD-E03B-422C-81EC-38619607487A}" keepAlive="1" name="Query - QubitData_18-07-2022_08-41-42" description="Connection to the 'QubitData_18-07-2022_08-41-42' query in the workbook." type="5" refreshedVersion="7" background="1" saveData="1">
    <dbPr connection="Provider=Microsoft.Mashup.OleDb.1;Data Source=$Workbook$;Location=QubitData_18-07-2022_08-41-42;Extended Properties=&quot;&quot;" command="SELECT * FROM [QubitData_18-07-2022_08-41-42]"/>
  </connection>
  <connection id="18" xr16:uid="{E91F0A83-CDBF-43CC-811C-7E1D4AB0139C}" keepAlive="1" name="Query - QubitData_19-05-2022_16-14-14" description="Connection to the 'QubitData_19-05-2022_16-14-14' query in the workbook." type="5" refreshedVersion="7" background="1" saveData="1">
    <dbPr connection="Provider=Microsoft.Mashup.OleDb.1;Data Source=$Workbook$;Location=QubitData_19-05-2022_16-14-14;Extended Properties=&quot;&quot;" command="SELECT * FROM [QubitData_19-05-2022_16-14-14]"/>
  </connection>
  <connection id="19" xr16:uid="{359EB1E7-06D4-4734-A3E1-23CDA7B92E0F}" keepAlive="1" name="Query - QubitData_19-07-2022_11-32-44" description="Connection to the 'QubitData_19-07-2022_11-32-44' query in the workbook." type="5" refreshedVersion="7" background="1" saveData="1">
    <dbPr connection="Provider=Microsoft.Mashup.OleDb.1;Data Source=$Workbook$;Location=QubitData_19-07-2022_11-32-44;Extended Properties=&quot;&quot;" command="SELECT * FROM [QubitData_19-07-2022_11-32-44]"/>
  </connection>
  <connection id="20" xr16:uid="{C97E578B-6F6E-5745-BC8A-1DEA28E8F59B}" keepAlive="1" name="Query - QubitData_29-06-2023_08-28-14" description="Connection to the 'QubitData_29-06-2023_08-28-14' query in the workbook." type="5" refreshedVersion="8" background="1" saveData="1">
    <dbPr connection="Provider=Microsoft.Mashup.OleDb.1;Data Source=$Workbook$;Location=QubitData_29-06-2023_08-28-14;Extended Properties=&quot;&quot;" command="SELECT * FROM [QubitData_29-06-2023_08-28-1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<sst xmlns="http://schemas.openxmlformats.org/spreadsheetml/2006/main" count="381" uniqueCount="153">
  <si>
    <t>RIN</t>
  </si>
  <si>
    <t>A</t>
  </si>
  <si>
    <t>B</t>
  </si>
  <si>
    <t>C</t>
  </si>
  <si>
    <t>D</t>
  </si>
  <si>
    <t>E</t>
  </si>
  <si>
    <t>F</t>
  </si>
  <si>
    <t>G</t>
  </si>
  <si>
    <t>H</t>
  </si>
  <si>
    <t>RNA</t>
  </si>
  <si>
    <t>mix, spin</t>
  </si>
  <si>
    <t>cDNA</t>
  </si>
  <si>
    <t xml:space="preserve">comment </t>
  </si>
  <si>
    <t xml:space="preserve">Library person: </t>
  </si>
  <si>
    <t>Library date:</t>
  </si>
  <si>
    <t>dilution</t>
  </si>
  <si>
    <t xml:space="preserve">SOP Version: </t>
  </si>
  <si>
    <t xml:space="preserve">Mix: </t>
  </si>
  <si>
    <t xml:space="preserve">Incubate: </t>
  </si>
  <si>
    <t>µL</t>
  </si>
  <si>
    <t>Volume per reaction</t>
  </si>
  <si>
    <t>Sample</t>
  </si>
  <si>
    <t>mix,spin</t>
  </si>
  <si>
    <t xml:space="preserve">Run the following programm: </t>
  </si>
  <si>
    <t xml:space="preserve">Indicate which Indexes you used: </t>
  </si>
  <si>
    <t>QC (Qubit, BA, pooling)</t>
  </si>
  <si>
    <t>Hannah Riegler</t>
  </si>
  <si>
    <t>Signature:</t>
  </si>
  <si>
    <t>BSF</t>
  </si>
  <si>
    <t>CeMM</t>
  </si>
  <si>
    <t xml:space="preserve">Identification number: </t>
  </si>
  <si>
    <t>Unit:</t>
  </si>
  <si>
    <t>Organization:</t>
  </si>
  <si>
    <t>Title:</t>
  </si>
  <si>
    <t>Author:</t>
  </si>
  <si>
    <t>Reviewer:</t>
  </si>
  <si>
    <t>Version:</t>
  </si>
  <si>
    <t>Review date:</t>
  </si>
  <si>
    <t>Comments:</t>
  </si>
  <si>
    <t>Library prep number:</t>
  </si>
  <si>
    <t>Pooling overview in µL</t>
  </si>
  <si>
    <t>-</t>
  </si>
  <si>
    <t>Number of samples ROWS:</t>
  </si>
  <si>
    <t>Number of samples COLUMNS:</t>
  </si>
  <si>
    <t>sample_num</t>
  </si>
  <si>
    <t>plate_well</t>
  </si>
  <si>
    <t>library_name</t>
  </si>
  <si>
    <t>library_id</t>
  </si>
  <si>
    <t>requestor</t>
  </si>
  <si>
    <t>library_prep_type</t>
  </si>
  <si>
    <t>rna_ng_per_ul_qubit</t>
  </si>
  <si>
    <t>conc_after_dilution</t>
  </si>
  <si>
    <t>ul_h2o</t>
  </si>
  <si>
    <t>ul_rna</t>
  </si>
  <si>
    <t>input_ng</t>
  </si>
  <si>
    <t>pcr_cycles</t>
  </si>
  <si>
    <t>index_well</t>
  </si>
  <si>
    <t>kit_i7</t>
  </si>
  <si>
    <t>kit_i5</t>
  </si>
  <si>
    <t>sequence_i7</t>
  </si>
  <si>
    <t>name_i7</t>
  </si>
  <si>
    <t>sequence_i5</t>
  </si>
  <si>
    <t>name_i5</t>
  </si>
  <si>
    <t>ba</t>
  </si>
  <si>
    <t>pooling_factor</t>
  </si>
  <si>
    <t>ul_pooling</t>
  </si>
  <si>
    <t>Adaptor Ligation</t>
  </si>
  <si>
    <r>
      <t>98</t>
    </r>
    <r>
      <rPr>
        <i/>
        <sz val="12"/>
        <color theme="1"/>
        <rFont val="Calibri"/>
        <family val="2"/>
      </rPr>
      <t>˚/30s</t>
    </r>
  </si>
  <si>
    <t>98˚/10s</t>
  </si>
  <si>
    <r>
      <t>65</t>
    </r>
    <r>
      <rPr>
        <i/>
        <sz val="12"/>
        <color theme="1"/>
        <rFont val="Calibri"/>
        <family val="2"/>
      </rPr>
      <t>˚/75s</t>
    </r>
  </si>
  <si>
    <t>65˚/5min</t>
  </si>
  <si>
    <t>20˚/15min</t>
  </si>
  <si>
    <t>Checklist Covid library preparation VarSkip Short v2 Express</t>
  </si>
  <si>
    <t>Indexplate set:</t>
  </si>
  <si>
    <t>NEBNext ARTIC SARS-CoV-2 FS Library Prep Kit
(Illumina) (#E7658-1) LOT#:</t>
  </si>
  <si>
    <t>NEBNext Multiplex Oligos for Illumina® (Dual Index Primers Set 1-5) (#E6440/6442/6443/6444/6445) LOT#:</t>
  </si>
  <si>
    <t>NEBNext ARTIC SARS-CoV-2 Primer Mixes (#E7871) #LOT:</t>
  </si>
  <si>
    <t>NEBNext Sample Purification Beads (#E7659) #LOT:</t>
  </si>
  <si>
    <t xml:space="preserve">primer spike-in LOT#:  </t>
  </si>
  <si>
    <t>cDNA Synthesis- Reverse transcription</t>
  </si>
  <si>
    <t>LunaScript RT SuperMix</t>
  </si>
  <si>
    <r>
      <t>25</t>
    </r>
    <r>
      <rPr>
        <i/>
        <sz val="12"/>
        <color theme="1"/>
        <rFont val="Calibri"/>
        <family val="2"/>
      </rPr>
      <t>˚/2min</t>
    </r>
  </si>
  <si>
    <t>set the lid to 105˚</t>
  </si>
  <si>
    <r>
      <t>55</t>
    </r>
    <r>
      <rPr>
        <i/>
        <sz val="12"/>
        <color theme="1"/>
        <rFont val="Calibri"/>
        <family val="2"/>
      </rPr>
      <t>˚/20min</t>
    </r>
  </si>
  <si>
    <r>
      <t>95</t>
    </r>
    <r>
      <rPr>
        <i/>
        <sz val="12"/>
        <color theme="1"/>
        <rFont val="Calibri"/>
        <family val="2"/>
      </rPr>
      <t>˚/1min</t>
    </r>
  </si>
  <si>
    <t>12˚/hold</t>
  </si>
  <si>
    <t>Split the cDNA into two plates (4,5 µL each).</t>
  </si>
  <si>
    <t>cDNA amplification</t>
  </si>
  <si>
    <t>Q5 Hot Start High-Fidelity 2X</t>
  </si>
  <si>
    <t>SARS-CoV-2 Primer Mix 1 with primer A spike in</t>
  </si>
  <si>
    <t>SARS-CoV-2 Primer Mix 1 with primer B spike in</t>
  </si>
  <si>
    <t>98˚/30sec</t>
  </si>
  <si>
    <t>95˚/15sec</t>
  </si>
  <si>
    <t>35 cycles</t>
  </si>
  <si>
    <t>63˚/5min</t>
  </si>
  <si>
    <t>spin</t>
  </si>
  <si>
    <t>Combine plates A and B</t>
  </si>
  <si>
    <t>Fragmentation/End Prep</t>
  </si>
  <si>
    <t>FS Reaction Buffer</t>
  </si>
  <si>
    <t>Enzyme Mix</t>
  </si>
  <si>
    <t xml:space="preserve">MM (F) </t>
  </si>
  <si>
    <t>Pipet 4.5 µL of master mix (F) into each well</t>
  </si>
  <si>
    <t xml:space="preserve">Add 1.3 µL of the pooled cDNA amplicons </t>
  </si>
  <si>
    <t>Add 11.7 µL of Buffer EB and mix</t>
  </si>
  <si>
    <t>37˚/25min</t>
  </si>
  <si>
    <t>65˚/30min</t>
  </si>
  <si>
    <t>Adaptor (A)</t>
  </si>
  <si>
    <t>Ligation MM</t>
  </si>
  <si>
    <t>lid off</t>
  </si>
  <si>
    <t>User Enzyme (U)</t>
  </si>
  <si>
    <t>37˚/15min</t>
  </si>
  <si>
    <t>lid &gt;47°C</t>
  </si>
  <si>
    <t>Endpoint PCR</t>
  </si>
  <si>
    <t>NEBNext Library PCR Master Mix</t>
  </si>
  <si>
    <t>Index Primer Mix</t>
  </si>
  <si>
    <t>Total Volume</t>
  </si>
  <si>
    <t>Index plate:</t>
  </si>
  <si>
    <t>5 cycles</t>
  </si>
  <si>
    <t>library clean-up (0.7X)</t>
  </si>
  <si>
    <r>
      <t>Do the 0.7X cleanup by adding 17</t>
    </r>
    <r>
      <rPr>
        <b/>
        <sz val="11"/>
        <color theme="1"/>
        <rFont val="Calibri"/>
        <family val="2"/>
        <scheme val="minor"/>
      </rPr>
      <t xml:space="preserve">.5 µL NEB </t>
    </r>
    <r>
      <rPr>
        <sz val="11"/>
        <color theme="1"/>
        <rFont val="Calibri"/>
        <family val="2"/>
        <scheme val="minor"/>
      </rPr>
      <t>beads; elute in 17 µL 0.1X TE; recover 15 µl</t>
    </r>
  </si>
  <si>
    <t>clean-up of final pool (0.7X)</t>
  </si>
  <si>
    <t>Do the 0.7X cleanup.</t>
  </si>
  <si>
    <t xml:space="preserve">Pool concentration: </t>
  </si>
  <si>
    <t>Put the Kitnumbers into the working sheet and followingly into the sample annotation sheet</t>
  </si>
  <si>
    <t>Library kit</t>
  </si>
  <si>
    <t>Kitnumber</t>
  </si>
  <si>
    <t>NEBNext ARTIC SARS-CoV-2 FS Library Prep Kit (Illumina)</t>
  </si>
  <si>
    <t>#E7658</t>
  </si>
  <si>
    <t>NEBNext Multiplex Oligos for Illumina® (Dual Index Primers Set 1)</t>
  </si>
  <si>
    <t>#E6440</t>
  </si>
  <si>
    <t>NEBNext Multiplex Oligos for Illumina® (Dual Index Primers Set 2)</t>
  </si>
  <si>
    <t>#E6442</t>
  </si>
  <si>
    <t>NEBNext Multiplex Oligos for Illumina® (Dual Index Primers Set 3)</t>
  </si>
  <si>
    <t>#E6444</t>
  </si>
  <si>
    <t>NEBNext Multiplex Oligos for Illumina® (Dual Index Primers Set 4)</t>
  </si>
  <si>
    <t>#E6446</t>
  </si>
  <si>
    <t>NEBNext Multiplex Oligos for Illumina® (Dual Index Primers Set 5)</t>
  </si>
  <si>
    <t>#E6448</t>
  </si>
  <si>
    <t>BSF_LP_CH_000006</t>
  </si>
  <si>
    <t xml:space="preserve">Checklist Covid library preparation VarSkip Express rows			</t>
  </si>
  <si>
    <t>Hannah Riegler, Carina Suete</t>
  </si>
  <si>
    <t>Take 7.5 µL od cDNA and mix it with 5 µL Index and 12.5 µL MM</t>
  </si>
  <si>
    <t xml:space="preserve">Hannah Riegler </t>
  </si>
  <si>
    <t>cDNA clean-up (0.8X)</t>
  </si>
  <si>
    <r>
      <t xml:space="preserve">Do the 0.8X cleanup by adding </t>
    </r>
    <r>
      <rPr>
        <b/>
        <sz val="11"/>
        <color theme="1"/>
        <rFont val="Calibri"/>
        <family val="2"/>
        <scheme val="minor"/>
      </rPr>
      <t xml:space="preserve">20 µL NEB </t>
    </r>
    <r>
      <rPr>
        <sz val="11"/>
        <color theme="1"/>
        <rFont val="Calibri"/>
        <family val="2"/>
        <scheme val="minor"/>
      </rPr>
      <t>beads; elute in 16 µL 0.1X TE; recover 13 µl</t>
    </r>
  </si>
  <si>
    <r>
      <t xml:space="preserve">Do the 0.8X cleanup by adding </t>
    </r>
    <r>
      <rPr>
        <b/>
        <sz val="11"/>
        <color theme="1"/>
        <rFont val="Calibri"/>
        <family val="2"/>
        <scheme val="minor"/>
      </rPr>
      <t xml:space="preserve">28 µL NEB </t>
    </r>
    <r>
      <rPr>
        <sz val="11"/>
        <color theme="1"/>
        <rFont val="Calibri"/>
        <family val="2"/>
        <scheme val="minor"/>
      </rPr>
      <t>beads; elute in 10 µL 0.1X TE; recover 7.5 µl</t>
    </r>
  </si>
  <si>
    <r>
      <t>Do the 0.9X cleanup by adding</t>
    </r>
    <r>
      <rPr>
        <b/>
        <sz val="11"/>
        <color theme="1"/>
        <rFont val="Calibri"/>
        <family val="2"/>
        <scheme val="minor"/>
      </rPr>
      <t xml:space="preserve"> 22.5 µL NEB beads</t>
    </r>
    <r>
      <rPr>
        <sz val="11"/>
        <color theme="1"/>
        <rFont val="Calibri"/>
        <family val="2"/>
        <scheme val="minor"/>
      </rPr>
      <t>; elute in 17 µL 0.1X TE; recover 15 µl</t>
    </r>
  </si>
  <si>
    <t xml:space="preserve">Checklist Covid library preparation VarSkip Standard rows			</t>
  </si>
  <si>
    <t>Hannah Riegler, Diana Drobna</t>
  </si>
  <si>
    <t>Mean_of_mass</t>
  </si>
  <si>
    <t>pooling_mass</t>
  </si>
  <si>
    <t>pool</t>
  </si>
  <si>
    <t>lib_conc_ng_ul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</si>
</sst>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4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2" borderId="8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right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/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3" xfId="0" applyFont="1" applyBorder="1"/>
    <xf numFmtId="164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0" xfId="0" applyFont="1"/>
    <xf numFmtId="0" fontId="7" fillId="0" borderId="0" xfId="0" applyFont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6" fillId="0" borderId="4" xfId="0" applyFont="1" applyBorder="1"/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left" wrapText="1"/>
    </xf>
    <xf numFmtId="0" fontId="7" fillId="0" borderId="8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1" fillId="0" borderId="1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2" fontId="10" fillId="0" borderId="1" xfId="0" applyNumberFormat="1" applyFont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14" fillId="6" borderId="1" xfId="0" applyFont="1" applyFill="1" applyBorder="1"/>
    <xf numFmtId="0" fontId="14" fillId="6" borderId="7" xfId="0" applyFont="1" applyFill="1" applyBorder="1"/>
    <xf numFmtId="0" fontId="7" fillId="0" borderId="0" xfId="0" applyFont="1" applyAlignment="1">
      <alignment vertical="center"/>
    </xf>
    <xf numFmtId="0" fontId="19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right" vertical="center" wrapText="1"/>
    </xf>
    <xf numFmtId="0" fontId="20" fillId="0" borderId="18" xfId="0" applyFont="1" applyBorder="1" applyAlignment="1">
      <alignment horizontal="right" vertical="center" wrapText="1"/>
    </xf>
    <xf numFmtId="0" fontId="20" fillId="0" borderId="4" xfId="0" applyFont="1" applyBorder="1" applyAlignment="1">
      <alignment horizontal="left" vertical="center"/>
    </xf>
    <xf numFmtId="164" fontId="0" fillId="0" borderId="0" xfId="0" applyNumberFormat="1"/>
    <xf numFmtId="0" fontId="15" fillId="0" borderId="11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6" fillId="10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right" vertical="center"/>
    </xf>
    <xf numFmtId="0" fontId="6" fillId="0" borderId="9" xfId="0" applyFont="1" applyBorder="1" applyAlignment="1">
      <alignment horizontal="righ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4">
    <cellStyle name="Normal" xfId="0" builtinId="0"/>
    <cellStyle name="Normal 2" xfId="1" xr:uid="{7B404F19-0144-4F3E-A063-4D55832E10EA}"/>
    <cellStyle name="Stand. 2" xfId="2" xr:uid="{5A6D8027-83B3-4CFC-B764-1D9734900A5E}"/>
    <cellStyle name="Standard 2" xfId="3" xr:uid="{10535F53-4074-4448-B3FE-F945A31FECF9}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99FF"/>
        </patternFill>
      </fill>
    </dxf>
    <dxf>
      <fill>
        <patternFill>
          <bgColor rgb="FFFF7D7D"/>
        </patternFill>
      </fill>
    </dxf>
    <dxf>
      <fill>
        <patternFill>
          <bgColor rgb="FFD60093"/>
        </patternFill>
      </fill>
    </dxf>
    <dxf>
      <fill>
        <patternFill>
          <bgColor rgb="FF00FFFF"/>
        </patternFill>
      </fill>
    </dxf>
    <dxf>
      <fill>
        <patternFill>
          <bgColor rgb="FFFFC000"/>
        </patternFill>
      </fill>
    </dxf>
    <dxf>
      <fill>
        <patternFill>
          <bgColor rgb="FF808000"/>
        </patternFill>
      </fill>
    </dxf>
  </dxfs>
  <tableStyles count="0" defaultTableStyle="TableStyleMedium2" defaultPivotStyle="PivotStyleLight16"/>
  <colors>
    <mruColors>
      <color rgb="FFFF7D7D"/>
      <color rgb="FFFF7C80"/>
      <color rgb="FF808000"/>
      <color rgb="FFD60093"/>
      <color rgb="FF9900CC"/>
      <color rgb="FFCC00FF"/>
      <color rgb="FF339966"/>
      <color rgb="FFCC3300"/>
      <color rgb="FF00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prep_table!$AB$1</c:f>
              <c:strCache>
                <c:ptCount val="1"/>
                <c:pt idx="0">
                  <c:v>pooling_mass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prep_table!$A$2:$A$102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numCache>
            </c:numRef>
          </c:xVal>
          <c:yVal>
            <c:numRef>
              <c:f>prep_table!$AB$2:$AB$102</c:f>
              <c:numCache>
                <c:formatCode>0.0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78-4D0B-B2C3-15AC189D0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698560"/>
        <c:axId val="584696640"/>
      </c:scatterChart>
      <c:valAx>
        <c:axId val="584698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96640"/>
        <c:crosses val="autoZero"/>
        <c:crossBetween val="midCat"/>
      </c:valAx>
      <c:valAx>
        <c:axId val="58469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9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427037</xdr:colOff>
      <xdr:row>4</xdr:row>
      <xdr:rowOff>134937</xdr:rowOff>
    </xdr:from>
    <xdr:to>
      <xdr:col>36</xdr:col>
      <xdr:colOff>401637</xdr:colOff>
      <xdr:row>19</xdr:row>
      <xdr:rowOff>141287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5B545F-1BD3-D997-5B39-1F7E46846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91</xdr:row>
          <xdr:rowOff>0</xdr:rowOff>
        </xdr:from>
        <xdr:to>
          <xdr:col>1</xdr:col>
          <xdr:colOff>38100</xdr:colOff>
          <xdr:row>92</xdr:row>
          <xdr:rowOff>38100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1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84</xdr:row>
          <xdr:rowOff>0</xdr:rowOff>
        </xdr:from>
        <xdr:to>
          <xdr:col>1</xdr:col>
          <xdr:colOff>50800</xdr:colOff>
          <xdr:row>85</xdr:row>
          <xdr:rowOff>38100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1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73</xdr:row>
          <xdr:rowOff>279400</xdr:rowOff>
        </xdr:from>
        <xdr:to>
          <xdr:col>1</xdr:col>
          <xdr:colOff>76200</xdr:colOff>
          <xdr:row>75</xdr:row>
          <xdr:rowOff>12700</xdr:rowOff>
        </xdr:to>
        <xdr:sp macro="" textlink="">
          <xdr:nvSpPr>
            <xdr:cNvPr id="9219" name="Check Box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1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67</xdr:row>
          <xdr:rowOff>0</xdr:rowOff>
        </xdr:from>
        <xdr:to>
          <xdr:col>1</xdr:col>
          <xdr:colOff>76200</xdr:colOff>
          <xdr:row>68</xdr:row>
          <xdr:rowOff>76200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60</xdr:row>
          <xdr:rowOff>0</xdr:rowOff>
        </xdr:from>
        <xdr:to>
          <xdr:col>1</xdr:col>
          <xdr:colOff>88900</xdr:colOff>
          <xdr:row>61</xdr:row>
          <xdr:rowOff>50800</xdr:rowOff>
        </xdr:to>
        <xdr:sp macro="" textlink="">
          <xdr:nvSpPr>
            <xdr:cNvPr id="9221" name="Check Box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1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304800</xdr:rowOff>
        </xdr:from>
        <xdr:to>
          <xdr:col>1</xdr:col>
          <xdr:colOff>76200</xdr:colOff>
          <xdr:row>55</xdr:row>
          <xdr:rowOff>38100</xdr:rowOff>
        </xdr:to>
        <xdr:sp macro="" textlink="">
          <xdr:nvSpPr>
            <xdr:cNvPr id="9222" name="Check Box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00000000-0008-0000-0100-00000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38100</xdr:colOff>
          <xdr:row>51</xdr:row>
          <xdr:rowOff>50800</xdr:rowOff>
        </xdr:to>
        <xdr:sp macro="" textlink="">
          <xdr:nvSpPr>
            <xdr:cNvPr id="9223" name="Check Box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1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44</xdr:row>
          <xdr:rowOff>0</xdr:rowOff>
        </xdr:from>
        <xdr:to>
          <xdr:col>1</xdr:col>
          <xdr:colOff>76200</xdr:colOff>
          <xdr:row>44</xdr:row>
          <xdr:rowOff>279400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1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304800</xdr:rowOff>
        </xdr:from>
        <xdr:to>
          <xdr:col>1</xdr:col>
          <xdr:colOff>38100</xdr:colOff>
          <xdr:row>43</xdr:row>
          <xdr:rowOff>12700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00000000-0008-0000-0100-00000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36</xdr:row>
          <xdr:rowOff>0</xdr:rowOff>
        </xdr:from>
        <xdr:to>
          <xdr:col>1</xdr:col>
          <xdr:colOff>38100</xdr:colOff>
          <xdr:row>37</xdr:row>
          <xdr:rowOff>38100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  <a:ext uri="{FF2B5EF4-FFF2-40B4-BE49-F238E27FC236}">
                  <a16:creationId xmlns:a16="http://schemas.microsoft.com/office/drawing/2014/main" id="{00000000-0008-0000-0100-00000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317500</xdr:rowOff>
        </xdr:from>
        <xdr:to>
          <xdr:col>1</xdr:col>
          <xdr:colOff>76200</xdr:colOff>
          <xdr:row>25</xdr:row>
          <xdr:rowOff>38100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:a16="http://schemas.microsoft.com/office/drawing/2014/main" id="{00000000-0008-0000-01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18</xdr:row>
          <xdr:rowOff>0</xdr:rowOff>
        </xdr:from>
        <xdr:to>
          <xdr:col>1</xdr:col>
          <xdr:colOff>50800</xdr:colOff>
          <xdr:row>19</xdr:row>
          <xdr:rowOff>38100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  <a:ext uri="{FF2B5EF4-FFF2-40B4-BE49-F238E27FC236}">
                  <a16:creationId xmlns:a16="http://schemas.microsoft.com/office/drawing/2014/main" id="{00000000-0008-0000-0100-00000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</xdr:row>
          <xdr:rowOff>50800</xdr:rowOff>
        </xdr:from>
        <xdr:to>
          <xdr:col>1</xdr:col>
          <xdr:colOff>76200</xdr:colOff>
          <xdr:row>16</xdr:row>
          <xdr:rowOff>88900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  <a:ext uri="{FF2B5EF4-FFF2-40B4-BE49-F238E27FC236}">
                  <a16:creationId xmlns:a16="http://schemas.microsoft.com/office/drawing/2014/main" id="{00000000-0008-0000-0100-00000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</xdr:row>
          <xdr:rowOff>50800</xdr:rowOff>
        </xdr:from>
        <xdr:to>
          <xdr:col>1</xdr:col>
          <xdr:colOff>76200</xdr:colOff>
          <xdr:row>15</xdr:row>
          <xdr:rowOff>88900</xdr:rowOff>
        </xdr:to>
        <xdr:sp macro="" textlink="">
          <xdr:nvSpPr>
            <xdr:cNvPr id="9231" name="Check Box 15" hidden="1">
              <a:extLst>
                <a:ext uri="{63B3BB69-23CF-44E3-9099-C40C66FF867C}">
                  <a14:compatExt spid="_x0000_s9231"/>
                </a:ext>
                <a:ext uri="{FF2B5EF4-FFF2-40B4-BE49-F238E27FC236}">
                  <a16:creationId xmlns:a16="http://schemas.microsoft.com/office/drawing/2014/main" id="{00000000-0008-0000-0100-00000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114</xdr:row>
      <xdr:rowOff>30163</xdr:rowOff>
    </xdr:from>
    <xdr:to>
      <xdr:col>5</xdr:col>
      <xdr:colOff>50799</xdr:colOff>
      <xdr:row>115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9ECA4DD-D565-480B-B380-2B6926D1B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34993263"/>
          <a:ext cx="28003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30</xdr:row>
          <xdr:rowOff>0</xdr:rowOff>
        </xdr:from>
        <xdr:to>
          <xdr:col>1</xdr:col>
          <xdr:colOff>76200</xdr:colOff>
          <xdr:row>31</xdr:row>
          <xdr:rowOff>50800</xdr:rowOff>
        </xdr:to>
        <xdr:sp macro="" textlink="">
          <xdr:nvSpPr>
            <xdr:cNvPr id="9232" name="Check Box 16" hidden="1">
              <a:extLst>
                <a:ext uri="{63B3BB69-23CF-44E3-9099-C40C66FF867C}">
                  <a14:compatExt spid="_x0000_s9232"/>
                </a:ext>
                <a:ext uri="{FF2B5EF4-FFF2-40B4-BE49-F238E27FC236}">
                  <a16:creationId xmlns:a16="http://schemas.microsoft.com/office/drawing/2014/main" id="{00000000-0008-0000-0100-00001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0</xdr:rowOff>
        </xdr:from>
        <xdr:to>
          <xdr:col>1</xdr:col>
          <xdr:colOff>76200</xdr:colOff>
          <xdr:row>23</xdr:row>
          <xdr:rowOff>50800</xdr:rowOff>
        </xdr:to>
        <xdr:sp macro="" textlink="">
          <xdr:nvSpPr>
            <xdr:cNvPr id="9233" name="Check Box 17" hidden="1">
              <a:extLst>
                <a:ext uri="{63B3BB69-23CF-44E3-9099-C40C66FF867C}">
                  <a14:compatExt spid="_x0000_s9233"/>
                </a:ext>
                <a:ext uri="{FF2B5EF4-FFF2-40B4-BE49-F238E27FC236}">
                  <a16:creationId xmlns:a16="http://schemas.microsoft.com/office/drawing/2014/main" id="{00000000-0008-0000-0100-00001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54</xdr:row>
          <xdr:rowOff>304800</xdr:rowOff>
        </xdr:from>
        <xdr:to>
          <xdr:col>1</xdr:col>
          <xdr:colOff>76200</xdr:colOff>
          <xdr:row>56</xdr:row>
          <xdr:rowOff>38100</xdr:rowOff>
        </xdr:to>
        <xdr:sp macro="" textlink="">
          <xdr:nvSpPr>
            <xdr:cNvPr id="9234" name="Check Box 18" hidden="1">
              <a:extLst>
                <a:ext uri="{63B3BB69-23CF-44E3-9099-C40C66FF867C}">
                  <a14:compatExt spid="_x0000_s9234"/>
                </a:ext>
                <a:ext uri="{FF2B5EF4-FFF2-40B4-BE49-F238E27FC236}">
                  <a16:creationId xmlns:a16="http://schemas.microsoft.com/office/drawing/2014/main" id="{00000000-0008-0000-0100-00001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304800</xdr:rowOff>
        </xdr:from>
        <xdr:to>
          <xdr:col>1</xdr:col>
          <xdr:colOff>76200</xdr:colOff>
          <xdr:row>62</xdr:row>
          <xdr:rowOff>38100</xdr:rowOff>
        </xdr:to>
        <xdr:sp macro="" textlink="">
          <xdr:nvSpPr>
            <xdr:cNvPr id="9235" name="Check Box 19" hidden="1">
              <a:extLst>
                <a:ext uri="{63B3BB69-23CF-44E3-9099-C40C66FF867C}">
                  <a14:compatExt spid="_x0000_s9235"/>
                </a:ext>
                <a:ext uri="{FF2B5EF4-FFF2-40B4-BE49-F238E27FC236}">
                  <a16:creationId xmlns:a16="http://schemas.microsoft.com/office/drawing/2014/main" id="{00000000-0008-0000-0100-00001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241300</xdr:rowOff>
        </xdr:from>
        <xdr:to>
          <xdr:col>1</xdr:col>
          <xdr:colOff>76200</xdr:colOff>
          <xdr:row>90</xdr:row>
          <xdr:rowOff>304800</xdr:rowOff>
        </xdr:to>
        <xdr:sp macro="" textlink="">
          <xdr:nvSpPr>
            <xdr:cNvPr id="9237" name="Check Box 21" hidden="1">
              <a:extLst>
                <a:ext uri="{63B3BB69-23CF-44E3-9099-C40C66FF867C}">
                  <a14:compatExt spid="_x0000_s9237"/>
                </a:ext>
                <a:ext uri="{FF2B5EF4-FFF2-40B4-BE49-F238E27FC236}">
                  <a16:creationId xmlns:a16="http://schemas.microsoft.com/office/drawing/2014/main" id="{00000000-0008-0000-0100-00001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419100</xdr:rowOff>
        </xdr:from>
        <xdr:to>
          <xdr:col>1</xdr:col>
          <xdr:colOff>76200</xdr:colOff>
          <xdr:row>58</xdr:row>
          <xdr:rowOff>50800</xdr:rowOff>
        </xdr:to>
        <xdr:sp macro="" textlink="">
          <xdr:nvSpPr>
            <xdr:cNvPr id="9238" name="Check Box 22" hidden="1">
              <a:extLst>
                <a:ext uri="{63B3BB69-23CF-44E3-9099-C40C66FF867C}">
                  <a14:compatExt spid="_x0000_s9238"/>
                </a:ext>
                <a:ext uri="{FF2B5EF4-FFF2-40B4-BE49-F238E27FC236}">
                  <a16:creationId xmlns:a16="http://schemas.microsoft.com/office/drawing/2014/main" id="{00000000-0008-0000-0100-000016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304800</xdr:rowOff>
        </xdr:from>
        <xdr:to>
          <xdr:col>1</xdr:col>
          <xdr:colOff>76200</xdr:colOff>
          <xdr:row>66</xdr:row>
          <xdr:rowOff>12700</xdr:rowOff>
        </xdr:to>
        <xdr:sp macro="" textlink="">
          <xdr:nvSpPr>
            <xdr:cNvPr id="9239" name="Check Box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:a16="http://schemas.microsoft.com/office/drawing/2014/main" id="{00000000-0008-0000-01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9240" name="Check Box 24" hidden="1">
              <a:extLst>
                <a:ext uri="{63B3BB69-23CF-44E3-9099-C40C66FF867C}">
                  <a14:compatExt spid="_x0000_s9240"/>
                </a:ext>
                <a:ext uri="{FF2B5EF4-FFF2-40B4-BE49-F238E27FC236}">
                  <a16:creationId xmlns:a16="http://schemas.microsoft.com/office/drawing/2014/main" id="{00000000-0008-0000-0100-00001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0</xdr:rowOff>
        </xdr:from>
        <xdr:to>
          <xdr:col>1</xdr:col>
          <xdr:colOff>76200</xdr:colOff>
          <xdr:row>64</xdr:row>
          <xdr:rowOff>38100</xdr:rowOff>
        </xdr:to>
        <xdr:sp macro="" textlink="">
          <xdr:nvSpPr>
            <xdr:cNvPr id="9241" name="Check Box 25" hidden="1">
              <a:extLst>
                <a:ext uri="{63B3BB69-23CF-44E3-9099-C40C66FF867C}">
                  <a14:compatExt spid="_x0000_s9241"/>
                </a:ext>
                <a:ext uri="{FF2B5EF4-FFF2-40B4-BE49-F238E27FC236}">
                  <a16:creationId xmlns:a16="http://schemas.microsoft.com/office/drawing/2014/main" id="{00000000-0008-0000-0100-000019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89</xdr:row>
          <xdr:rowOff>241300</xdr:rowOff>
        </xdr:from>
        <xdr:to>
          <xdr:col>1</xdr:col>
          <xdr:colOff>76200</xdr:colOff>
          <xdr:row>90</xdr:row>
          <xdr:rowOff>304800</xdr:rowOff>
        </xdr:to>
        <xdr:sp macro="" textlink="">
          <xdr:nvSpPr>
            <xdr:cNvPr id="9243" name="Check Box 27" hidden="1">
              <a:extLst>
                <a:ext uri="{63B3BB69-23CF-44E3-9099-C40C66FF867C}">
                  <a14:compatExt spid="_x0000_s9243"/>
                </a:ext>
                <a:ext uri="{FF2B5EF4-FFF2-40B4-BE49-F238E27FC236}">
                  <a16:creationId xmlns:a16="http://schemas.microsoft.com/office/drawing/2014/main" id="{00000000-0008-0000-0100-00001B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241300</xdr:rowOff>
        </xdr:from>
        <xdr:to>
          <xdr:col>1</xdr:col>
          <xdr:colOff>76200</xdr:colOff>
          <xdr:row>103</xdr:row>
          <xdr:rowOff>304800</xdr:rowOff>
        </xdr:to>
        <xdr:sp macro="" textlink="">
          <xdr:nvSpPr>
            <xdr:cNvPr id="9244" name="Check Box 28" hidden="1">
              <a:extLst>
                <a:ext uri="{63B3BB69-23CF-44E3-9099-C40C66FF867C}">
                  <a14:compatExt spid="_x0000_s9244"/>
                </a:ext>
                <a:ext uri="{FF2B5EF4-FFF2-40B4-BE49-F238E27FC236}">
                  <a16:creationId xmlns:a16="http://schemas.microsoft.com/office/drawing/2014/main" id="{00000000-0008-0000-0100-00001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102</xdr:row>
          <xdr:rowOff>241300</xdr:rowOff>
        </xdr:from>
        <xdr:to>
          <xdr:col>1</xdr:col>
          <xdr:colOff>76200</xdr:colOff>
          <xdr:row>103</xdr:row>
          <xdr:rowOff>304800</xdr:rowOff>
        </xdr:to>
        <xdr:sp macro="" textlink="">
          <xdr:nvSpPr>
            <xdr:cNvPr id="9245" name="Check Box 29" hidden="1">
              <a:extLst>
                <a:ext uri="{63B3BB69-23CF-44E3-9099-C40C66FF867C}">
                  <a14:compatExt spid="_x0000_s9245"/>
                </a:ext>
                <a:ext uri="{FF2B5EF4-FFF2-40B4-BE49-F238E27FC236}">
                  <a16:creationId xmlns:a16="http://schemas.microsoft.com/office/drawing/2014/main" id="{00000000-0008-0000-0100-00001D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241300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9246" name="Check Box 30" hidden="1">
              <a:extLst>
                <a:ext uri="{63B3BB69-23CF-44E3-9099-C40C66FF867C}">
                  <a14:compatExt spid="_x0000_s9246"/>
                </a:ext>
                <a:ext uri="{FF2B5EF4-FFF2-40B4-BE49-F238E27FC236}">
                  <a16:creationId xmlns:a16="http://schemas.microsoft.com/office/drawing/2014/main" id="{00000000-0008-0000-0100-00001E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103</xdr:row>
          <xdr:rowOff>241300</xdr:rowOff>
        </xdr:from>
        <xdr:to>
          <xdr:col>1</xdr:col>
          <xdr:colOff>76200</xdr:colOff>
          <xdr:row>104</xdr:row>
          <xdr:rowOff>304800</xdr:rowOff>
        </xdr:to>
        <xdr:sp macro="" textlink="">
          <xdr:nvSpPr>
            <xdr:cNvPr id="9247" name="Check Box 31" hidden="1">
              <a:extLst>
                <a:ext uri="{63B3BB69-23CF-44E3-9099-C40C66FF867C}">
                  <a14:compatExt spid="_x0000_s9247"/>
                </a:ext>
                <a:ext uri="{FF2B5EF4-FFF2-40B4-BE49-F238E27FC236}">
                  <a16:creationId xmlns:a16="http://schemas.microsoft.com/office/drawing/2014/main" id="{00000000-0008-0000-0100-00001F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304800</xdr:rowOff>
        </xdr:from>
        <xdr:to>
          <xdr:col>1</xdr:col>
          <xdr:colOff>76200</xdr:colOff>
          <xdr:row>106</xdr:row>
          <xdr:rowOff>25400</xdr:rowOff>
        </xdr:to>
        <xdr:sp macro="" textlink="">
          <xdr:nvSpPr>
            <xdr:cNvPr id="9248" name="Check Box 32" hidden="1">
              <a:extLst>
                <a:ext uri="{63B3BB69-23CF-44E3-9099-C40C66FF867C}">
                  <a14:compatExt spid="_x0000_s9248"/>
                </a:ext>
                <a:ext uri="{FF2B5EF4-FFF2-40B4-BE49-F238E27FC236}">
                  <a16:creationId xmlns:a16="http://schemas.microsoft.com/office/drawing/2014/main" id="{00000000-0008-0000-0100-000020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68</xdr:row>
          <xdr:rowOff>0</xdr:rowOff>
        </xdr:from>
        <xdr:to>
          <xdr:col>1</xdr:col>
          <xdr:colOff>76200</xdr:colOff>
          <xdr:row>69</xdr:row>
          <xdr:rowOff>76200</xdr:rowOff>
        </xdr:to>
        <xdr:sp macro="" textlink="">
          <xdr:nvSpPr>
            <xdr:cNvPr id="9249" name="Check Box 33" hidden="1">
              <a:extLst>
                <a:ext uri="{63B3BB69-23CF-44E3-9099-C40C66FF867C}">
                  <a14:compatExt spid="_x0000_s9249"/>
                </a:ext>
                <a:ext uri="{FF2B5EF4-FFF2-40B4-BE49-F238E27FC236}">
                  <a16:creationId xmlns:a16="http://schemas.microsoft.com/office/drawing/2014/main" id="{00000000-0008-0000-0100-00002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93</xdr:row>
          <xdr:rowOff>0</xdr:rowOff>
        </xdr:from>
        <xdr:to>
          <xdr:col>1</xdr:col>
          <xdr:colOff>38100</xdr:colOff>
          <xdr:row>94</xdr:row>
          <xdr:rowOff>38100</xdr:rowOff>
        </xdr:to>
        <xdr:sp macro="" textlink="">
          <xdr:nvSpPr>
            <xdr:cNvPr id="12289" name="Check Box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2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86</xdr:row>
          <xdr:rowOff>0</xdr:rowOff>
        </xdr:from>
        <xdr:to>
          <xdr:col>1</xdr:col>
          <xdr:colOff>50800</xdr:colOff>
          <xdr:row>87</xdr:row>
          <xdr:rowOff>38100</xdr:rowOff>
        </xdr:to>
        <xdr:sp macro="" textlink="">
          <xdr:nvSpPr>
            <xdr:cNvPr id="12290" name="Check Box 2" hidden="1">
              <a:extLst>
                <a:ext uri="{63B3BB69-23CF-44E3-9099-C40C66FF867C}">
                  <a14:compatExt spid="_x0000_s12290"/>
                </a:ext>
                <a:ext uri="{FF2B5EF4-FFF2-40B4-BE49-F238E27FC236}">
                  <a16:creationId xmlns:a16="http://schemas.microsoft.com/office/drawing/2014/main" id="{00000000-0008-0000-0200-00000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75</xdr:row>
          <xdr:rowOff>279400</xdr:rowOff>
        </xdr:from>
        <xdr:to>
          <xdr:col>1</xdr:col>
          <xdr:colOff>76200</xdr:colOff>
          <xdr:row>77</xdr:row>
          <xdr:rowOff>12700</xdr:rowOff>
        </xdr:to>
        <xdr:sp macro="" textlink="">
          <xdr:nvSpPr>
            <xdr:cNvPr id="12291" name="Check Box 3" hidden="1">
              <a:extLst>
                <a:ext uri="{63B3BB69-23CF-44E3-9099-C40C66FF867C}">
                  <a14:compatExt spid="_x0000_s12291"/>
                </a:ext>
                <a:ext uri="{FF2B5EF4-FFF2-40B4-BE49-F238E27FC236}">
                  <a16:creationId xmlns:a16="http://schemas.microsoft.com/office/drawing/2014/main" id="{00000000-0008-0000-0200-00000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69</xdr:row>
          <xdr:rowOff>0</xdr:rowOff>
        </xdr:from>
        <xdr:to>
          <xdr:col>1</xdr:col>
          <xdr:colOff>76200</xdr:colOff>
          <xdr:row>70</xdr:row>
          <xdr:rowOff>76200</xdr:rowOff>
        </xdr:to>
        <xdr:sp macro="" textlink="">
          <xdr:nvSpPr>
            <xdr:cNvPr id="12292" name="Check Box 4" hidden="1">
              <a:extLst>
                <a:ext uri="{63B3BB69-23CF-44E3-9099-C40C66FF867C}">
                  <a14:compatExt spid="_x0000_s12292"/>
                </a:ext>
                <a:ext uri="{FF2B5EF4-FFF2-40B4-BE49-F238E27FC236}">
                  <a16:creationId xmlns:a16="http://schemas.microsoft.com/office/drawing/2014/main" id="{00000000-0008-0000-0200-00000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60</xdr:row>
          <xdr:rowOff>0</xdr:rowOff>
        </xdr:from>
        <xdr:to>
          <xdr:col>1</xdr:col>
          <xdr:colOff>88900</xdr:colOff>
          <xdr:row>61</xdr:row>
          <xdr:rowOff>50800</xdr:rowOff>
        </xdr:to>
        <xdr:sp macro="" textlink="">
          <xdr:nvSpPr>
            <xdr:cNvPr id="12293" name="Check Box 5" hidden="1">
              <a:extLst>
                <a:ext uri="{63B3BB69-23CF-44E3-9099-C40C66FF867C}">
                  <a14:compatExt spid="_x0000_s12293"/>
                </a:ext>
                <a:ext uri="{FF2B5EF4-FFF2-40B4-BE49-F238E27FC236}">
                  <a16:creationId xmlns:a16="http://schemas.microsoft.com/office/drawing/2014/main" id="{00000000-0008-0000-0200-00000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53</xdr:row>
          <xdr:rowOff>304800</xdr:rowOff>
        </xdr:from>
        <xdr:to>
          <xdr:col>1</xdr:col>
          <xdr:colOff>76200</xdr:colOff>
          <xdr:row>55</xdr:row>
          <xdr:rowOff>38100</xdr:rowOff>
        </xdr:to>
        <xdr:sp macro="" textlink="">
          <xdr:nvSpPr>
            <xdr:cNvPr id="12294" name="Check Box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2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1</xdr:col>
          <xdr:colOff>38100</xdr:colOff>
          <xdr:row>51</xdr:row>
          <xdr:rowOff>50800</xdr:rowOff>
        </xdr:to>
        <xdr:sp macro="" textlink="">
          <xdr:nvSpPr>
            <xdr:cNvPr id="12295" name="Check Box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2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47</xdr:row>
          <xdr:rowOff>0</xdr:rowOff>
        </xdr:from>
        <xdr:to>
          <xdr:col>1</xdr:col>
          <xdr:colOff>76200</xdr:colOff>
          <xdr:row>48</xdr:row>
          <xdr:rowOff>76200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2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304800</xdr:rowOff>
        </xdr:from>
        <xdr:to>
          <xdr:col>1</xdr:col>
          <xdr:colOff>38100</xdr:colOff>
          <xdr:row>45</xdr:row>
          <xdr:rowOff>12700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2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36</xdr:row>
          <xdr:rowOff>0</xdr:rowOff>
        </xdr:from>
        <xdr:to>
          <xdr:col>1</xdr:col>
          <xdr:colOff>38100</xdr:colOff>
          <xdr:row>37</xdr:row>
          <xdr:rowOff>38100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2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23</xdr:row>
          <xdr:rowOff>317500</xdr:rowOff>
        </xdr:from>
        <xdr:to>
          <xdr:col>1</xdr:col>
          <xdr:colOff>76200</xdr:colOff>
          <xdr:row>25</xdr:row>
          <xdr:rowOff>38100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2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</xdr:colOff>
          <xdr:row>18</xdr:row>
          <xdr:rowOff>0</xdr:rowOff>
        </xdr:from>
        <xdr:to>
          <xdr:col>1</xdr:col>
          <xdr:colOff>50800</xdr:colOff>
          <xdr:row>19</xdr:row>
          <xdr:rowOff>38100</xdr:rowOff>
        </xdr:to>
        <xdr:sp macro="" textlink="">
          <xdr:nvSpPr>
            <xdr:cNvPr id="12300" name="Check Box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2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15</xdr:row>
          <xdr:rowOff>50800</xdr:rowOff>
        </xdr:from>
        <xdr:to>
          <xdr:col>1</xdr:col>
          <xdr:colOff>76200</xdr:colOff>
          <xdr:row>16</xdr:row>
          <xdr:rowOff>88900</xdr:rowOff>
        </xdr:to>
        <xdr:sp macro="" textlink="">
          <xdr:nvSpPr>
            <xdr:cNvPr id="12301" name="Check Box 13" hidden="1">
              <a:extLst>
                <a:ext uri="{63B3BB69-23CF-44E3-9099-C40C66FF867C}">
                  <a14:compatExt spid="_x0000_s12301"/>
                </a:ext>
                <a:ext uri="{FF2B5EF4-FFF2-40B4-BE49-F238E27FC236}">
                  <a16:creationId xmlns:a16="http://schemas.microsoft.com/office/drawing/2014/main" id="{00000000-0008-0000-0200-00000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14</xdr:row>
          <xdr:rowOff>50800</xdr:rowOff>
        </xdr:from>
        <xdr:to>
          <xdr:col>1</xdr:col>
          <xdr:colOff>76200</xdr:colOff>
          <xdr:row>15</xdr:row>
          <xdr:rowOff>88900</xdr:rowOff>
        </xdr:to>
        <xdr:sp macro="" textlink="">
          <xdr:nvSpPr>
            <xdr:cNvPr id="12302" name="Check Box 14" hidden="1">
              <a:extLst>
                <a:ext uri="{63B3BB69-23CF-44E3-9099-C40C66FF867C}">
                  <a14:compatExt spid="_x0000_s12302"/>
                </a:ext>
                <a:ext uri="{FF2B5EF4-FFF2-40B4-BE49-F238E27FC236}">
                  <a16:creationId xmlns:a16="http://schemas.microsoft.com/office/drawing/2014/main" id="{00000000-0008-0000-0200-00000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349249</xdr:colOff>
      <xdr:row>116</xdr:row>
      <xdr:rowOff>30163</xdr:rowOff>
    </xdr:from>
    <xdr:to>
      <xdr:col>5</xdr:col>
      <xdr:colOff>50799</xdr:colOff>
      <xdr:row>117</xdr:row>
      <xdr:rowOff>185738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B35A61E-80C0-4E45-AE49-ACB5C5FF6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49" y="35564763"/>
          <a:ext cx="2800350" cy="488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30</xdr:row>
          <xdr:rowOff>0</xdr:rowOff>
        </xdr:from>
        <xdr:to>
          <xdr:col>1</xdr:col>
          <xdr:colOff>76200</xdr:colOff>
          <xdr:row>31</xdr:row>
          <xdr:rowOff>50800</xdr:rowOff>
        </xdr:to>
        <xdr:sp macro="" textlink="">
          <xdr:nvSpPr>
            <xdr:cNvPr id="12303" name="Check Box 15" hidden="1">
              <a:extLst>
                <a:ext uri="{63B3BB69-23CF-44E3-9099-C40C66FF867C}">
                  <a14:compatExt spid="_x0000_s12303"/>
                </a:ext>
                <a:ext uri="{FF2B5EF4-FFF2-40B4-BE49-F238E27FC236}">
                  <a16:creationId xmlns:a16="http://schemas.microsoft.com/office/drawing/2014/main" id="{00000000-0008-0000-0200-00000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22</xdr:row>
          <xdr:rowOff>0</xdr:rowOff>
        </xdr:from>
        <xdr:to>
          <xdr:col>1</xdr:col>
          <xdr:colOff>76200</xdr:colOff>
          <xdr:row>23</xdr:row>
          <xdr:rowOff>50800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  <a:ext uri="{FF2B5EF4-FFF2-40B4-BE49-F238E27FC236}">
                  <a16:creationId xmlns:a16="http://schemas.microsoft.com/office/drawing/2014/main" id="{00000000-0008-0000-0200-00001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54</xdr:row>
          <xdr:rowOff>304800</xdr:rowOff>
        </xdr:from>
        <xdr:to>
          <xdr:col>1</xdr:col>
          <xdr:colOff>76200</xdr:colOff>
          <xdr:row>56</xdr:row>
          <xdr:rowOff>38100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  <a:ext uri="{FF2B5EF4-FFF2-40B4-BE49-F238E27FC236}">
                  <a16:creationId xmlns:a16="http://schemas.microsoft.com/office/drawing/2014/main" id="{00000000-0008-0000-0200-00001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60</xdr:row>
          <xdr:rowOff>304800</xdr:rowOff>
        </xdr:from>
        <xdr:to>
          <xdr:col>1</xdr:col>
          <xdr:colOff>76200</xdr:colOff>
          <xdr:row>62</xdr:row>
          <xdr:rowOff>38100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  <a:ext uri="{FF2B5EF4-FFF2-40B4-BE49-F238E27FC236}">
                  <a16:creationId xmlns:a16="http://schemas.microsoft.com/office/drawing/2014/main" id="{00000000-0008-0000-0200-000012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91</xdr:row>
          <xdr:rowOff>241300</xdr:rowOff>
        </xdr:from>
        <xdr:to>
          <xdr:col>1</xdr:col>
          <xdr:colOff>76200</xdr:colOff>
          <xdr:row>92</xdr:row>
          <xdr:rowOff>304800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  <a:ext uri="{FF2B5EF4-FFF2-40B4-BE49-F238E27FC236}">
                  <a16:creationId xmlns:a16="http://schemas.microsoft.com/office/drawing/2014/main" id="{00000000-0008-0000-0200-000013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56</xdr:row>
          <xdr:rowOff>419100</xdr:rowOff>
        </xdr:from>
        <xdr:to>
          <xdr:col>1</xdr:col>
          <xdr:colOff>76200</xdr:colOff>
          <xdr:row>58</xdr:row>
          <xdr:rowOff>50800</xdr:rowOff>
        </xdr:to>
        <xdr:sp macro="" textlink="">
          <xdr:nvSpPr>
            <xdr:cNvPr id="12308" name="Check Box 20" hidden="1">
              <a:extLst>
                <a:ext uri="{63B3BB69-23CF-44E3-9099-C40C66FF867C}">
                  <a14:compatExt spid="_x0000_s12308"/>
                </a:ext>
                <a:ext uri="{FF2B5EF4-FFF2-40B4-BE49-F238E27FC236}">
                  <a16:creationId xmlns:a16="http://schemas.microsoft.com/office/drawing/2014/main" id="{00000000-0008-0000-0200-000014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64</xdr:row>
          <xdr:rowOff>304800</xdr:rowOff>
        </xdr:from>
        <xdr:to>
          <xdr:col>1</xdr:col>
          <xdr:colOff>76200</xdr:colOff>
          <xdr:row>66</xdr:row>
          <xdr:rowOff>12700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  <a:ext uri="{FF2B5EF4-FFF2-40B4-BE49-F238E27FC236}">
                  <a16:creationId xmlns:a16="http://schemas.microsoft.com/office/drawing/2014/main" id="{00000000-0008-0000-0200-000015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  <a:ext uri="{FF2B5EF4-FFF2-40B4-BE49-F238E27FC236}">
                  <a16:creationId xmlns:a16="http://schemas.microsoft.com/office/drawing/2014/main" id="{00000000-0008-0000-0200-00001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63</xdr:row>
          <xdr:rowOff>0</xdr:rowOff>
        </xdr:from>
        <xdr:to>
          <xdr:col>1</xdr:col>
          <xdr:colOff>76200</xdr:colOff>
          <xdr:row>64</xdr:row>
          <xdr:rowOff>38100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  <a:ext uri="{FF2B5EF4-FFF2-40B4-BE49-F238E27FC236}">
                  <a16:creationId xmlns:a16="http://schemas.microsoft.com/office/drawing/2014/main" id="{00000000-0008-0000-0200-00001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91</xdr:row>
          <xdr:rowOff>241300</xdr:rowOff>
        </xdr:from>
        <xdr:to>
          <xdr:col>1</xdr:col>
          <xdr:colOff>76200</xdr:colOff>
          <xdr:row>92</xdr:row>
          <xdr:rowOff>304800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  <a:ext uri="{FF2B5EF4-FFF2-40B4-BE49-F238E27FC236}">
                  <a16:creationId xmlns:a16="http://schemas.microsoft.com/office/drawing/2014/main" id="{00000000-0008-0000-0200-00001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241300</xdr:rowOff>
        </xdr:from>
        <xdr:to>
          <xdr:col>1</xdr:col>
          <xdr:colOff>76200</xdr:colOff>
          <xdr:row>105</xdr:row>
          <xdr:rowOff>304800</xdr:rowOff>
        </xdr:to>
        <xdr:sp macro="" textlink="">
          <xdr:nvSpPr>
            <xdr:cNvPr id="12313" name="Check Box 25" hidden="1">
              <a:extLst>
                <a:ext uri="{63B3BB69-23CF-44E3-9099-C40C66FF867C}">
                  <a14:compatExt spid="_x0000_s12313"/>
                </a:ext>
                <a:ext uri="{FF2B5EF4-FFF2-40B4-BE49-F238E27FC236}">
                  <a16:creationId xmlns:a16="http://schemas.microsoft.com/office/drawing/2014/main" id="{00000000-0008-0000-0200-00001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104</xdr:row>
          <xdr:rowOff>241300</xdr:rowOff>
        </xdr:from>
        <xdr:to>
          <xdr:col>1</xdr:col>
          <xdr:colOff>76200</xdr:colOff>
          <xdr:row>105</xdr:row>
          <xdr:rowOff>304800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  <a:ext uri="{FF2B5EF4-FFF2-40B4-BE49-F238E27FC236}">
                  <a16:creationId xmlns:a16="http://schemas.microsoft.com/office/drawing/2014/main" id="{00000000-0008-0000-0200-00001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241300</xdr:rowOff>
        </xdr:from>
        <xdr:to>
          <xdr:col>1</xdr:col>
          <xdr:colOff>76200</xdr:colOff>
          <xdr:row>106</xdr:row>
          <xdr:rowOff>304800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00000000-0008-0000-0200-00001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105</xdr:row>
          <xdr:rowOff>241300</xdr:rowOff>
        </xdr:from>
        <xdr:to>
          <xdr:col>1</xdr:col>
          <xdr:colOff>76200</xdr:colOff>
          <xdr:row>106</xdr:row>
          <xdr:rowOff>304800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  <a:ext uri="{FF2B5EF4-FFF2-40B4-BE49-F238E27FC236}">
                  <a16:creationId xmlns:a16="http://schemas.microsoft.com/office/drawing/2014/main" id="{00000000-0008-0000-0200-00001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106</xdr:row>
          <xdr:rowOff>304800</xdr:rowOff>
        </xdr:from>
        <xdr:to>
          <xdr:col>1</xdr:col>
          <xdr:colOff>76200</xdr:colOff>
          <xdr:row>108</xdr:row>
          <xdr:rowOff>25400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  <a:ext uri="{FF2B5EF4-FFF2-40B4-BE49-F238E27FC236}">
                  <a16:creationId xmlns:a16="http://schemas.microsoft.com/office/drawing/2014/main" id="{00000000-0008-0000-0200-00001D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70</xdr:row>
          <xdr:rowOff>0</xdr:rowOff>
        </xdr:from>
        <xdr:to>
          <xdr:col>1</xdr:col>
          <xdr:colOff>76200</xdr:colOff>
          <xdr:row>71</xdr:row>
          <xdr:rowOff>76200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  <a:ext uri="{FF2B5EF4-FFF2-40B4-BE49-F238E27FC236}">
                  <a16:creationId xmlns:a16="http://schemas.microsoft.com/office/drawing/2014/main" id="{00000000-0008-0000-0200-00001E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41</xdr:row>
          <xdr:rowOff>317500</xdr:rowOff>
        </xdr:from>
        <xdr:to>
          <xdr:col>1</xdr:col>
          <xdr:colOff>76200</xdr:colOff>
          <xdr:row>43</xdr:row>
          <xdr:rowOff>25400</xdr:rowOff>
        </xdr:to>
        <xdr:sp macro="" textlink="">
          <xdr:nvSpPr>
            <xdr:cNvPr id="12319" name="Check Box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00000000-0008-0000-0200-00001F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25400</xdr:colOff>
          <xdr:row>39</xdr:row>
          <xdr:rowOff>342900</xdr:rowOff>
        </xdr:from>
        <xdr:to>
          <xdr:col>1</xdr:col>
          <xdr:colOff>76200</xdr:colOff>
          <xdr:row>41</xdr:row>
          <xdr:rowOff>38100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  <a:ext uri="{FF2B5EF4-FFF2-40B4-BE49-F238E27FC236}">
                  <a16:creationId xmlns:a16="http://schemas.microsoft.com/office/drawing/2014/main" id="{00000000-0008-0000-0200-000020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1%20-%20Row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2%20-%20Row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4%20-%20Row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t3%20-%20Row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1 - Row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2 - Row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4 - Row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t3 - Row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0.xml"/><Relationship Id="rId18" Type="http://schemas.openxmlformats.org/officeDocument/2006/relationships/ctrlProp" Target="../ctrlProps/ctrlProp45.xml"/><Relationship Id="rId26" Type="http://schemas.openxmlformats.org/officeDocument/2006/relationships/ctrlProp" Target="../ctrlProps/ctrlProp5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8.xml"/><Relationship Id="rId34" Type="http://schemas.openxmlformats.org/officeDocument/2006/relationships/ctrlProp" Target="../ctrlProps/ctrlProp61.xml"/><Relationship Id="rId7" Type="http://schemas.openxmlformats.org/officeDocument/2006/relationships/ctrlProp" Target="../ctrlProps/ctrlProp34.xml"/><Relationship Id="rId12" Type="http://schemas.openxmlformats.org/officeDocument/2006/relationships/ctrlProp" Target="../ctrlProps/ctrlProp39.xml"/><Relationship Id="rId17" Type="http://schemas.openxmlformats.org/officeDocument/2006/relationships/ctrlProp" Target="../ctrlProps/ctrlProp44.xml"/><Relationship Id="rId25" Type="http://schemas.openxmlformats.org/officeDocument/2006/relationships/ctrlProp" Target="../ctrlProps/ctrlProp52.xml"/><Relationship Id="rId33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3.xml"/><Relationship Id="rId20" Type="http://schemas.openxmlformats.org/officeDocument/2006/relationships/ctrlProp" Target="../ctrlProps/ctrlProp47.xml"/><Relationship Id="rId29" Type="http://schemas.openxmlformats.org/officeDocument/2006/relationships/ctrlProp" Target="../ctrlProps/ctrlProp5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3.xml"/><Relationship Id="rId11" Type="http://schemas.openxmlformats.org/officeDocument/2006/relationships/ctrlProp" Target="../ctrlProps/ctrlProp38.xml"/><Relationship Id="rId24" Type="http://schemas.openxmlformats.org/officeDocument/2006/relationships/ctrlProp" Target="../ctrlProps/ctrlProp51.xml"/><Relationship Id="rId32" Type="http://schemas.openxmlformats.org/officeDocument/2006/relationships/ctrlProp" Target="../ctrlProps/ctrlProp59.xml"/><Relationship Id="rId5" Type="http://schemas.openxmlformats.org/officeDocument/2006/relationships/ctrlProp" Target="../ctrlProps/ctrlProp32.xml"/><Relationship Id="rId15" Type="http://schemas.openxmlformats.org/officeDocument/2006/relationships/ctrlProp" Target="../ctrlProps/ctrlProp42.xml"/><Relationship Id="rId23" Type="http://schemas.openxmlformats.org/officeDocument/2006/relationships/ctrlProp" Target="../ctrlProps/ctrlProp50.xml"/><Relationship Id="rId28" Type="http://schemas.openxmlformats.org/officeDocument/2006/relationships/ctrlProp" Target="../ctrlProps/ctrlProp55.xml"/><Relationship Id="rId10" Type="http://schemas.openxmlformats.org/officeDocument/2006/relationships/ctrlProp" Target="../ctrlProps/ctrlProp37.xml"/><Relationship Id="rId19" Type="http://schemas.openxmlformats.org/officeDocument/2006/relationships/ctrlProp" Target="../ctrlProps/ctrlProp46.xml"/><Relationship Id="rId31" Type="http://schemas.openxmlformats.org/officeDocument/2006/relationships/ctrlProp" Target="../ctrlProps/ctrlProp58.xml"/><Relationship Id="rId4" Type="http://schemas.openxmlformats.org/officeDocument/2006/relationships/ctrlProp" Target="../ctrlProps/ctrlProp31.xml"/><Relationship Id="rId9" Type="http://schemas.openxmlformats.org/officeDocument/2006/relationships/ctrlProp" Target="../ctrlProps/ctrlProp36.xml"/><Relationship Id="rId14" Type="http://schemas.openxmlformats.org/officeDocument/2006/relationships/ctrlProp" Target="../ctrlProps/ctrlProp41.xml"/><Relationship Id="rId22" Type="http://schemas.openxmlformats.org/officeDocument/2006/relationships/ctrlProp" Target="../ctrlProps/ctrlProp49.xml"/><Relationship Id="rId27" Type="http://schemas.openxmlformats.org/officeDocument/2006/relationships/ctrlProp" Target="../ctrlProps/ctrlProp54.xml"/><Relationship Id="rId30" Type="http://schemas.openxmlformats.org/officeDocument/2006/relationships/ctrlProp" Target="../ctrlProps/ctrlProp57.xml"/><Relationship Id="rId35" Type="http://schemas.openxmlformats.org/officeDocument/2006/relationships/ctrlProp" Target="../ctrlProps/ctrlProp62.xml"/><Relationship Id="rId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851C-3DEB-A547-BF76-A50AAFDF4154}">
  <sheetPr codeName="Sheet1"/>
  <dimension ref="A1:AK97"/>
  <sheetViews>
    <sheetView tabSelected="1" topLeftCell="N1" workbookViewId="0">
      <selection activeCell="W8" sqref="W8"/>
    </sheetView>
  </sheetViews>
  <sheetFormatPr baseColWidth="10" defaultColWidth="9.1640625" defaultRowHeight="15" x14ac:dyDescent="0.2"/>
  <cols>
    <col min="1" max="1" width="12.5" bestFit="1" customWidth="1"/>
    <col min="2" max="3" width="12.5" customWidth="1"/>
    <col min="4" max="4" width="8.83203125" customWidth="1"/>
    <col min="5" max="5" width="13.5" customWidth="1"/>
    <col min="6" max="8" width="12.5" customWidth="1"/>
    <col min="9" max="9" width="9.5" customWidth="1"/>
    <col min="10" max="10" width="10.6640625" customWidth="1"/>
    <col min="11" max="12" width="12.5" customWidth="1"/>
    <col min="13" max="13" width="7.83203125" customWidth="1"/>
    <col min="15" max="15" width="9.83203125" customWidth="1"/>
    <col min="16" max="16" width="7.83203125" customWidth="1"/>
    <col min="17" max="19" width="12.5" customWidth="1"/>
    <col min="20" max="20" width="12.5" bestFit="1" customWidth="1"/>
    <col min="21" max="21" width="16.1640625" bestFit="1" customWidth="1"/>
    <col min="22" max="22" width="9.5" bestFit="1" customWidth="1"/>
    <col min="23" max="23" width="16.1640625" bestFit="1" customWidth="1"/>
    <col min="24" max="24" width="14.5" customWidth="1"/>
    <col min="25" max="28" width="7.83203125" customWidth="1"/>
    <col min="29" max="36" width="9.33203125" customWidth="1"/>
  </cols>
  <sheetData>
    <row r="1" spans="1:37" ht="32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151</v>
      </c>
      <c r="G1" s="2" t="s">
        <v>49</v>
      </c>
      <c r="H1" s="2" t="s">
        <v>50</v>
      </c>
      <c r="I1" s="2" t="s">
        <v>15</v>
      </c>
      <c r="J1" s="2" t="s">
        <v>0</v>
      </c>
      <c r="K1" s="2" t="s">
        <v>51</v>
      </c>
      <c r="L1" s="2" t="s">
        <v>12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62</v>
      </c>
      <c r="X1" s="2" t="s">
        <v>152</v>
      </c>
      <c r="Y1" s="2" t="s">
        <v>63</v>
      </c>
      <c r="Z1" s="2" t="s">
        <v>64</v>
      </c>
      <c r="AA1" s="2" t="s">
        <v>65</v>
      </c>
      <c r="AB1" s="2" t="s">
        <v>150</v>
      </c>
      <c r="AC1" s="2" t="s">
        <v>149</v>
      </c>
    </row>
    <row r="2" spans="1:37" s="1" customFormat="1" x14ac:dyDescent="0.2">
      <c r="A2" s="1">
        <v>1</v>
      </c>
      <c r="K2" s="1" t="e">
        <f t="shared" ref="K2:K65" si="0">F2/I2</f>
        <v>#DIV/0!</v>
      </c>
      <c r="M2" s="1">
        <f>5-N2</f>
        <v>0</v>
      </c>
      <c r="N2" s="12">
        <v>5</v>
      </c>
      <c r="O2" s="5">
        <f t="shared" ref="O2:O33" si="1">+F2*N2</f>
        <v>0</v>
      </c>
      <c r="X2" s="46"/>
      <c r="Y2" s="46"/>
      <c r="Z2" s="46" t="e">
        <f>IF(ABS(X2 - $AC$2) &lt;= 0.2 * $AC$2,1, IF( X2 &gt; $AC$2, $AC$2 * 1.2/X2, $AC$2 * 0.8/X2))</f>
        <v>#DIV/0!</v>
      </c>
      <c r="AA2" s="46" t="e">
        <f>+Z2*1</f>
        <v>#DIV/0!</v>
      </c>
      <c r="AB2" s="46" t="e">
        <f t="shared" ref="AB2:AB33" si="2">X2*AA2</f>
        <v>#DIV/0!</v>
      </c>
      <c r="AC2" s="90" t="e" cm="1">
        <f t="array" ref="AC2">AVERAGE(IF(X2:X97&lt;&gt;0, X2:X97))</f>
        <v>#DIV/0!</v>
      </c>
      <c r="AD2"/>
      <c r="AE2"/>
      <c r="AF2"/>
      <c r="AG2"/>
      <c r="AH2"/>
      <c r="AI2"/>
      <c r="AJ2"/>
      <c r="AK2"/>
    </row>
    <row r="3" spans="1:37" s="1" customFormat="1" x14ac:dyDescent="0.2">
      <c r="A3" s="1">
        <v>2</v>
      </c>
      <c r="K3" s="1" t="e">
        <f t="shared" si="0"/>
        <v>#DIV/0!</v>
      </c>
      <c r="M3" s="1">
        <f t="shared" ref="M3:M66" si="3">5-N3</f>
        <v>0</v>
      </c>
      <c r="N3" s="3">
        <v>5</v>
      </c>
      <c r="O3" s="4">
        <f t="shared" si="1"/>
        <v>0</v>
      </c>
      <c r="X3" s="46"/>
      <c r="Y3" s="46"/>
      <c r="Z3" s="46" t="e">
        <f t="shared" ref="Z3:Z66" si="4">IF(ABS(X3 - $AC$2) &lt;= 0.2 * $AC$2,1, IF( X3 &gt; $AC$2, $AC$2 * 1.2/X3, $AC$2 * 0.8/X3))</f>
        <v>#DIV/0!</v>
      </c>
      <c r="AA3" s="46" t="e">
        <f t="shared" ref="AA3:AA66" si="5">+Z3*1</f>
        <v>#DIV/0!</v>
      </c>
      <c r="AB3" s="46" t="e">
        <f t="shared" si="2"/>
        <v>#DIV/0!</v>
      </c>
      <c r="AC3" s="90"/>
      <c r="AD3"/>
      <c r="AE3"/>
      <c r="AF3"/>
      <c r="AG3"/>
      <c r="AH3"/>
      <c r="AI3"/>
      <c r="AJ3"/>
      <c r="AK3"/>
    </row>
    <row r="4" spans="1:37" s="1" customFormat="1" x14ac:dyDescent="0.2">
      <c r="A4" s="1">
        <v>3</v>
      </c>
      <c r="K4" s="1" t="e">
        <f t="shared" si="0"/>
        <v>#DIV/0!</v>
      </c>
      <c r="M4" s="1">
        <f t="shared" si="3"/>
        <v>0</v>
      </c>
      <c r="N4" s="3">
        <v>5</v>
      </c>
      <c r="O4" s="4">
        <f t="shared" si="1"/>
        <v>0</v>
      </c>
      <c r="X4" s="46"/>
      <c r="Y4" s="46"/>
      <c r="Z4" s="46" t="e">
        <f t="shared" si="4"/>
        <v>#DIV/0!</v>
      </c>
      <c r="AA4" s="46" t="e">
        <f t="shared" si="5"/>
        <v>#DIV/0!</v>
      </c>
      <c r="AB4" s="46" t="e">
        <f t="shared" si="2"/>
        <v>#DIV/0!</v>
      </c>
      <c r="AC4" s="90"/>
      <c r="AD4"/>
      <c r="AE4"/>
      <c r="AF4"/>
      <c r="AG4"/>
      <c r="AH4"/>
      <c r="AI4"/>
      <c r="AJ4"/>
      <c r="AK4"/>
    </row>
    <row r="5" spans="1:37" s="1" customFormat="1" x14ac:dyDescent="0.2">
      <c r="A5" s="1">
        <v>4</v>
      </c>
      <c r="K5" s="1" t="e">
        <f t="shared" si="0"/>
        <v>#DIV/0!</v>
      </c>
      <c r="M5" s="1">
        <f t="shared" si="3"/>
        <v>0</v>
      </c>
      <c r="N5" s="3">
        <v>5</v>
      </c>
      <c r="O5" s="4">
        <f t="shared" si="1"/>
        <v>0</v>
      </c>
      <c r="X5" s="46"/>
      <c r="Y5" s="46"/>
      <c r="Z5" s="46" t="e">
        <f t="shared" si="4"/>
        <v>#DIV/0!</v>
      </c>
      <c r="AA5" s="46" t="e">
        <f t="shared" si="5"/>
        <v>#DIV/0!</v>
      </c>
      <c r="AB5" s="46" t="e">
        <f t="shared" si="2"/>
        <v>#DIV/0!</v>
      </c>
      <c r="AC5" s="90"/>
      <c r="AD5"/>
      <c r="AE5"/>
      <c r="AF5"/>
      <c r="AG5"/>
      <c r="AH5"/>
      <c r="AI5"/>
      <c r="AJ5"/>
      <c r="AK5"/>
    </row>
    <row r="6" spans="1:37" s="1" customFormat="1" x14ac:dyDescent="0.2">
      <c r="A6" s="1">
        <v>5</v>
      </c>
      <c r="K6" s="1" t="e">
        <f t="shared" si="0"/>
        <v>#DIV/0!</v>
      </c>
      <c r="M6" s="1">
        <f t="shared" si="3"/>
        <v>0</v>
      </c>
      <c r="N6" s="3">
        <v>5</v>
      </c>
      <c r="O6" s="4">
        <f t="shared" si="1"/>
        <v>0</v>
      </c>
      <c r="X6" s="46"/>
      <c r="Y6" s="46"/>
      <c r="Z6" s="46" t="e">
        <f t="shared" si="4"/>
        <v>#DIV/0!</v>
      </c>
      <c r="AA6" s="46" t="e">
        <f t="shared" si="5"/>
        <v>#DIV/0!</v>
      </c>
      <c r="AB6" s="46" t="e">
        <f t="shared" si="2"/>
        <v>#DIV/0!</v>
      </c>
      <c r="AC6" s="90"/>
      <c r="AD6"/>
      <c r="AE6"/>
      <c r="AF6"/>
      <c r="AG6"/>
      <c r="AH6"/>
      <c r="AI6"/>
      <c r="AJ6"/>
      <c r="AK6"/>
    </row>
    <row r="7" spans="1:37" s="1" customFormat="1" x14ac:dyDescent="0.2">
      <c r="A7" s="1">
        <v>6</v>
      </c>
      <c r="K7" s="1" t="e">
        <f t="shared" si="0"/>
        <v>#DIV/0!</v>
      </c>
      <c r="M7" s="1">
        <f t="shared" si="3"/>
        <v>0</v>
      </c>
      <c r="N7" s="3">
        <v>5</v>
      </c>
      <c r="O7" s="4">
        <f t="shared" si="1"/>
        <v>0</v>
      </c>
      <c r="X7" s="46"/>
      <c r="Y7" s="46"/>
      <c r="Z7" s="46" t="e">
        <f t="shared" si="4"/>
        <v>#DIV/0!</v>
      </c>
      <c r="AA7" s="46" t="e">
        <f t="shared" si="5"/>
        <v>#DIV/0!</v>
      </c>
      <c r="AB7" s="46" t="e">
        <f t="shared" si="2"/>
        <v>#DIV/0!</v>
      </c>
      <c r="AC7" s="90"/>
      <c r="AD7"/>
      <c r="AE7"/>
      <c r="AF7"/>
      <c r="AG7"/>
      <c r="AH7"/>
      <c r="AI7"/>
      <c r="AJ7"/>
      <c r="AK7"/>
    </row>
    <row r="8" spans="1:37" s="1" customFormat="1" x14ac:dyDescent="0.2">
      <c r="A8" s="1">
        <v>7</v>
      </c>
      <c r="K8" s="1" t="e">
        <f t="shared" si="0"/>
        <v>#DIV/0!</v>
      </c>
      <c r="M8" s="1">
        <f t="shared" si="3"/>
        <v>0</v>
      </c>
      <c r="N8" s="3">
        <v>5</v>
      </c>
      <c r="O8" s="4">
        <f t="shared" si="1"/>
        <v>0</v>
      </c>
      <c r="X8" s="46"/>
      <c r="Y8" s="46"/>
      <c r="Z8" s="46" t="e">
        <f t="shared" si="4"/>
        <v>#DIV/0!</v>
      </c>
      <c r="AA8" s="46" t="e">
        <f t="shared" si="5"/>
        <v>#DIV/0!</v>
      </c>
      <c r="AB8" s="46" t="e">
        <f t="shared" si="2"/>
        <v>#DIV/0!</v>
      </c>
      <c r="AC8" s="90"/>
      <c r="AD8"/>
      <c r="AE8"/>
      <c r="AF8"/>
      <c r="AG8"/>
      <c r="AH8"/>
      <c r="AI8"/>
      <c r="AJ8"/>
      <c r="AK8"/>
    </row>
    <row r="9" spans="1:37" s="1" customFormat="1" x14ac:dyDescent="0.2">
      <c r="A9" s="1">
        <v>8</v>
      </c>
      <c r="K9" s="1" t="e">
        <f t="shared" si="0"/>
        <v>#DIV/0!</v>
      </c>
      <c r="M9" s="1">
        <f t="shared" si="3"/>
        <v>0</v>
      </c>
      <c r="N9" s="3">
        <v>5</v>
      </c>
      <c r="O9" s="4">
        <f t="shared" si="1"/>
        <v>0</v>
      </c>
      <c r="X9" s="46"/>
      <c r="Y9" s="46"/>
      <c r="Z9" s="46" t="e">
        <f t="shared" si="4"/>
        <v>#DIV/0!</v>
      </c>
      <c r="AA9" s="46" t="e">
        <f t="shared" si="5"/>
        <v>#DIV/0!</v>
      </c>
      <c r="AB9" s="46" t="e">
        <f t="shared" si="2"/>
        <v>#DIV/0!</v>
      </c>
      <c r="AC9" s="90"/>
      <c r="AD9"/>
      <c r="AE9"/>
      <c r="AF9"/>
      <c r="AG9"/>
      <c r="AH9"/>
      <c r="AI9"/>
      <c r="AJ9"/>
      <c r="AK9"/>
    </row>
    <row r="10" spans="1:37" s="1" customFormat="1" x14ac:dyDescent="0.2">
      <c r="A10" s="1">
        <v>9</v>
      </c>
      <c r="K10" s="1" t="e">
        <f t="shared" si="0"/>
        <v>#DIV/0!</v>
      </c>
      <c r="M10" s="1">
        <f t="shared" si="3"/>
        <v>0</v>
      </c>
      <c r="N10" s="3">
        <v>5</v>
      </c>
      <c r="O10" s="4">
        <f t="shared" si="1"/>
        <v>0</v>
      </c>
      <c r="X10" s="46"/>
      <c r="Y10" s="46"/>
      <c r="Z10" s="46" t="e">
        <f t="shared" si="4"/>
        <v>#DIV/0!</v>
      </c>
      <c r="AA10" s="46" t="e">
        <f t="shared" si="5"/>
        <v>#DIV/0!</v>
      </c>
      <c r="AB10" s="46" t="e">
        <f t="shared" si="2"/>
        <v>#DIV/0!</v>
      </c>
      <c r="AC10" s="90"/>
      <c r="AD10"/>
      <c r="AE10"/>
      <c r="AF10"/>
      <c r="AG10"/>
      <c r="AH10"/>
      <c r="AI10"/>
      <c r="AJ10"/>
      <c r="AK10"/>
    </row>
    <row r="11" spans="1:37" s="1" customFormat="1" x14ac:dyDescent="0.2">
      <c r="A11" s="1">
        <v>10</v>
      </c>
      <c r="K11" s="1" t="e">
        <f t="shared" si="0"/>
        <v>#DIV/0!</v>
      </c>
      <c r="M11" s="1">
        <f t="shared" si="3"/>
        <v>0</v>
      </c>
      <c r="N11" s="3">
        <v>5</v>
      </c>
      <c r="O11" s="4">
        <f t="shared" si="1"/>
        <v>0</v>
      </c>
      <c r="X11" s="46"/>
      <c r="Y11" s="46"/>
      <c r="Z11" s="46" t="e">
        <f t="shared" si="4"/>
        <v>#DIV/0!</v>
      </c>
      <c r="AA11" s="46" t="e">
        <f t="shared" si="5"/>
        <v>#DIV/0!</v>
      </c>
      <c r="AB11" s="46" t="e">
        <f t="shared" si="2"/>
        <v>#DIV/0!</v>
      </c>
      <c r="AC11" s="90"/>
      <c r="AD11"/>
      <c r="AE11"/>
      <c r="AF11"/>
      <c r="AG11"/>
      <c r="AH11"/>
      <c r="AI11"/>
      <c r="AJ11"/>
      <c r="AK11"/>
    </row>
    <row r="12" spans="1:37" s="1" customFormat="1" x14ac:dyDescent="0.2">
      <c r="A12" s="1">
        <v>11</v>
      </c>
      <c r="K12" s="1" t="e">
        <f t="shared" si="0"/>
        <v>#DIV/0!</v>
      </c>
      <c r="M12" s="1">
        <f t="shared" si="3"/>
        <v>0</v>
      </c>
      <c r="N12" s="3">
        <v>5</v>
      </c>
      <c r="O12" s="4">
        <f t="shared" si="1"/>
        <v>0</v>
      </c>
      <c r="X12" s="46"/>
      <c r="Y12" s="46"/>
      <c r="Z12" s="46" t="e">
        <f t="shared" si="4"/>
        <v>#DIV/0!</v>
      </c>
      <c r="AA12" s="46" t="e">
        <f t="shared" si="5"/>
        <v>#DIV/0!</v>
      </c>
      <c r="AB12" s="46" t="e">
        <f t="shared" si="2"/>
        <v>#DIV/0!</v>
      </c>
      <c r="AC12" s="90"/>
      <c r="AD12"/>
      <c r="AE12"/>
      <c r="AF12"/>
      <c r="AG12"/>
      <c r="AH12"/>
      <c r="AI12"/>
      <c r="AJ12"/>
      <c r="AK12"/>
    </row>
    <row r="13" spans="1:37" s="1" customFormat="1" ht="16" thickBot="1" x14ac:dyDescent="0.25">
      <c r="A13" s="1">
        <v>12</v>
      </c>
      <c r="K13" s="1" t="e">
        <f t="shared" si="0"/>
        <v>#DIV/0!</v>
      </c>
      <c r="M13" s="1">
        <f t="shared" si="3"/>
        <v>0</v>
      </c>
      <c r="N13" s="11">
        <v>5</v>
      </c>
      <c r="O13" s="6">
        <f t="shared" si="1"/>
        <v>0</v>
      </c>
      <c r="X13" s="46"/>
      <c r="Y13" s="46"/>
      <c r="Z13" s="46" t="e">
        <f t="shared" si="4"/>
        <v>#DIV/0!</v>
      </c>
      <c r="AA13" s="46" t="e">
        <f t="shared" si="5"/>
        <v>#DIV/0!</v>
      </c>
      <c r="AB13" s="46" t="e">
        <f t="shared" si="2"/>
        <v>#DIV/0!</v>
      </c>
      <c r="AC13" s="90"/>
      <c r="AD13"/>
      <c r="AE13"/>
      <c r="AF13"/>
      <c r="AG13"/>
      <c r="AH13"/>
      <c r="AI13"/>
      <c r="AJ13"/>
      <c r="AK13"/>
    </row>
    <row r="14" spans="1:37" s="1" customFormat="1" x14ac:dyDescent="0.2">
      <c r="A14" s="1">
        <v>13</v>
      </c>
      <c r="K14" s="1" t="e">
        <f t="shared" si="0"/>
        <v>#DIV/0!</v>
      </c>
      <c r="M14" s="1">
        <f t="shared" si="3"/>
        <v>0</v>
      </c>
      <c r="N14" s="10">
        <v>5</v>
      </c>
      <c r="O14" s="8">
        <f t="shared" si="1"/>
        <v>0</v>
      </c>
      <c r="X14" s="46"/>
      <c r="Y14" s="46"/>
      <c r="Z14" s="46" t="e">
        <f t="shared" si="4"/>
        <v>#DIV/0!</v>
      </c>
      <c r="AA14" s="46" t="e">
        <f t="shared" si="5"/>
        <v>#DIV/0!</v>
      </c>
      <c r="AB14" s="46" t="e">
        <f t="shared" si="2"/>
        <v>#DIV/0!</v>
      </c>
      <c r="AC14" s="90"/>
      <c r="AD14"/>
      <c r="AE14"/>
      <c r="AF14"/>
      <c r="AG14"/>
      <c r="AH14"/>
      <c r="AI14"/>
      <c r="AJ14"/>
      <c r="AK14"/>
    </row>
    <row r="15" spans="1:37" s="1" customFormat="1" x14ac:dyDescent="0.2">
      <c r="A15" s="1">
        <v>14</v>
      </c>
      <c r="K15" s="1" t="e">
        <f t="shared" si="0"/>
        <v>#DIV/0!</v>
      </c>
      <c r="M15" s="1">
        <f t="shared" si="3"/>
        <v>0</v>
      </c>
      <c r="N15" s="7">
        <v>5</v>
      </c>
      <c r="O15" s="8">
        <f t="shared" si="1"/>
        <v>0</v>
      </c>
      <c r="X15" s="46"/>
      <c r="Y15" s="46"/>
      <c r="Z15" s="46" t="e">
        <f t="shared" si="4"/>
        <v>#DIV/0!</v>
      </c>
      <c r="AA15" s="46" t="e">
        <f t="shared" si="5"/>
        <v>#DIV/0!</v>
      </c>
      <c r="AB15" s="46" t="e">
        <f t="shared" si="2"/>
        <v>#DIV/0!</v>
      </c>
      <c r="AC15" s="90"/>
      <c r="AD15"/>
      <c r="AE15"/>
      <c r="AF15"/>
      <c r="AG15"/>
      <c r="AH15"/>
      <c r="AI15"/>
      <c r="AJ15"/>
      <c r="AK15"/>
    </row>
    <row r="16" spans="1:37" s="1" customFormat="1" x14ac:dyDescent="0.2">
      <c r="A16" s="1">
        <v>15</v>
      </c>
      <c r="K16" s="1" t="e">
        <f t="shared" si="0"/>
        <v>#DIV/0!</v>
      </c>
      <c r="M16" s="1">
        <f t="shared" si="3"/>
        <v>0</v>
      </c>
      <c r="N16" s="7">
        <v>5</v>
      </c>
      <c r="O16" s="8">
        <f t="shared" si="1"/>
        <v>0</v>
      </c>
      <c r="X16" s="46"/>
      <c r="Y16" s="46"/>
      <c r="Z16" s="46" t="e">
        <f t="shared" si="4"/>
        <v>#DIV/0!</v>
      </c>
      <c r="AA16" s="46" t="e">
        <f t="shared" si="5"/>
        <v>#DIV/0!</v>
      </c>
      <c r="AB16" s="46" t="e">
        <f t="shared" si="2"/>
        <v>#DIV/0!</v>
      </c>
      <c r="AC16" s="90"/>
      <c r="AD16"/>
      <c r="AE16"/>
      <c r="AF16"/>
      <c r="AG16"/>
      <c r="AH16"/>
      <c r="AI16"/>
      <c r="AJ16"/>
      <c r="AK16"/>
    </row>
    <row r="17" spans="1:37" s="1" customFormat="1" x14ac:dyDescent="0.2">
      <c r="A17" s="1">
        <v>16</v>
      </c>
      <c r="K17" s="1" t="e">
        <f t="shared" si="0"/>
        <v>#DIV/0!</v>
      </c>
      <c r="M17" s="1">
        <f t="shared" si="3"/>
        <v>0</v>
      </c>
      <c r="N17" s="7">
        <v>5</v>
      </c>
      <c r="O17" s="8">
        <f t="shared" si="1"/>
        <v>0</v>
      </c>
      <c r="X17" s="46"/>
      <c r="Y17" s="46"/>
      <c r="Z17" s="46" t="e">
        <f t="shared" si="4"/>
        <v>#DIV/0!</v>
      </c>
      <c r="AA17" s="46" t="e">
        <f t="shared" si="5"/>
        <v>#DIV/0!</v>
      </c>
      <c r="AB17" s="46" t="e">
        <f t="shared" si="2"/>
        <v>#DIV/0!</v>
      </c>
      <c r="AC17" s="90"/>
      <c r="AD17"/>
      <c r="AE17"/>
      <c r="AF17"/>
      <c r="AG17"/>
      <c r="AH17"/>
      <c r="AI17"/>
      <c r="AJ17"/>
      <c r="AK17"/>
    </row>
    <row r="18" spans="1:37" s="1" customFormat="1" x14ac:dyDescent="0.2">
      <c r="A18" s="1">
        <v>17</v>
      </c>
      <c r="K18" s="1" t="e">
        <f t="shared" si="0"/>
        <v>#DIV/0!</v>
      </c>
      <c r="M18" s="1">
        <f t="shared" si="3"/>
        <v>0</v>
      </c>
      <c r="N18" s="7">
        <v>5</v>
      </c>
      <c r="O18" s="8">
        <f t="shared" si="1"/>
        <v>0</v>
      </c>
      <c r="X18" s="46"/>
      <c r="Y18" s="46"/>
      <c r="Z18" s="46" t="e">
        <f t="shared" si="4"/>
        <v>#DIV/0!</v>
      </c>
      <c r="AA18" s="46" t="e">
        <f t="shared" si="5"/>
        <v>#DIV/0!</v>
      </c>
      <c r="AB18" s="46" t="e">
        <f t="shared" si="2"/>
        <v>#DIV/0!</v>
      </c>
      <c r="AC18" s="90"/>
      <c r="AD18"/>
      <c r="AE18"/>
      <c r="AF18"/>
      <c r="AG18"/>
      <c r="AH18"/>
      <c r="AI18"/>
      <c r="AJ18"/>
      <c r="AK18"/>
    </row>
    <row r="19" spans="1:37" s="1" customFormat="1" x14ac:dyDescent="0.2">
      <c r="A19" s="1">
        <v>18</v>
      </c>
      <c r="K19" s="1" t="e">
        <f t="shared" si="0"/>
        <v>#DIV/0!</v>
      </c>
      <c r="M19" s="1">
        <f t="shared" si="3"/>
        <v>0</v>
      </c>
      <c r="N19" s="7">
        <v>5</v>
      </c>
      <c r="O19" s="8">
        <f t="shared" si="1"/>
        <v>0</v>
      </c>
      <c r="X19" s="46"/>
      <c r="Y19" s="46"/>
      <c r="Z19" s="46" t="e">
        <f t="shared" si="4"/>
        <v>#DIV/0!</v>
      </c>
      <c r="AA19" s="46" t="e">
        <f t="shared" si="5"/>
        <v>#DIV/0!</v>
      </c>
      <c r="AB19" s="46" t="e">
        <f t="shared" si="2"/>
        <v>#DIV/0!</v>
      </c>
      <c r="AC19" s="90"/>
      <c r="AD19"/>
      <c r="AE19"/>
      <c r="AF19"/>
      <c r="AG19"/>
      <c r="AH19"/>
      <c r="AI19"/>
      <c r="AJ19"/>
      <c r="AK19"/>
    </row>
    <row r="20" spans="1:37" s="1" customFormat="1" x14ac:dyDescent="0.2">
      <c r="A20" s="1">
        <v>19</v>
      </c>
      <c r="K20" s="1" t="e">
        <f t="shared" si="0"/>
        <v>#DIV/0!</v>
      </c>
      <c r="M20" s="1">
        <f t="shared" si="3"/>
        <v>0</v>
      </c>
      <c r="N20" s="7">
        <v>5</v>
      </c>
      <c r="O20" s="8">
        <f t="shared" si="1"/>
        <v>0</v>
      </c>
      <c r="X20" s="46"/>
      <c r="Y20" s="46"/>
      <c r="Z20" s="46" t="e">
        <f t="shared" si="4"/>
        <v>#DIV/0!</v>
      </c>
      <c r="AA20" s="46" t="e">
        <f t="shared" si="5"/>
        <v>#DIV/0!</v>
      </c>
      <c r="AB20" s="46" t="e">
        <f t="shared" si="2"/>
        <v>#DIV/0!</v>
      </c>
      <c r="AC20" s="90"/>
      <c r="AD20"/>
      <c r="AE20"/>
      <c r="AF20"/>
      <c r="AG20"/>
      <c r="AH20"/>
      <c r="AI20"/>
      <c r="AJ20"/>
      <c r="AK20"/>
    </row>
    <row r="21" spans="1:37" s="1" customFormat="1" x14ac:dyDescent="0.2">
      <c r="A21" s="1">
        <v>20</v>
      </c>
      <c r="K21" s="1" t="e">
        <f t="shared" si="0"/>
        <v>#DIV/0!</v>
      </c>
      <c r="M21" s="1">
        <f t="shared" si="3"/>
        <v>0</v>
      </c>
      <c r="N21" s="7">
        <v>5</v>
      </c>
      <c r="O21" s="8">
        <f t="shared" si="1"/>
        <v>0</v>
      </c>
      <c r="X21" s="46"/>
      <c r="Y21" s="46"/>
      <c r="Z21" s="46" t="e">
        <f t="shared" si="4"/>
        <v>#DIV/0!</v>
      </c>
      <c r="AA21" s="46" t="e">
        <f t="shared" si="5"/>
        <v>#DIV/0!</v>
      </c>
      <c r="AB21" s="46" t="e">
        <f t="shared" si="2"/>
        <v>#DIV/0!</v>
      </c>
      <c r="AC21" s="90"/>
      <c r="AD21"/>
      <c r="AE21"/>
      <c r="AF21"/>
      <c r="AG21"/>
      <c r="AH21"/>
      <c r="AI21"/>
      <c r="AJ21"/>
      <c r="AK21"/>
    </row>
    <row r="22" spans="1:37" s="1" customFormat="1" x14ac:dyDescent="0.2">
      <c r="A22" s="1">
        <v>21</v>
      </c>
      <c r="K22" s="1" t="e">
        <f t="shared" si="0"/>
        <v>#DIV/0!</v>
      </c>
      <c r="M22" s="1">
        <f t="shared" si="3"/>
        <v>0</v>
      </c>
      <c r="N22" s="7">
        <v>5</v>
      </c>
      <c r="O22" s="8">
        <f t="shared" si="1"/>
        <v>0</v>
      </c>
      <c r="X22" s="46"/>
      <c r="Y22" s="46"/>
      <c r="Z22" s="46" t="e">
        <f t="shared" si="4"/>
        <v>#DIV/0!</v>
      </c>
      <c r="AA22" s="46" t="e">
        <f t="shared" si="5"/>
        <v>#DIV/0!</v>
      </c>
      <c r="AB22" s="46" t="e">
        <f t="shared" si="2"/>
        <v>#DIV/0!</v>
      </c>
      <c r="AC22" s="90"/>
      <c r="AD22"/>
      <c r="AE22"/>
      <c r="AF22"/>
      <c r="AG22"/>
      <c r="AH22"/>
      <c r="AI22"/>
      <c r="AJ22"/>
      <c r="AK22"/>
    </row>
    <row r="23" spans="1:37" s="1" customFormat="1" x14ac:dyDescent="0.2">
      <c r="A23" s="1">
        <v>22</v>
      </c>
      <c r="K23" s="1" t="e">
        <f t="shared" si="0"/>
        <v>#DIV/0!</v>
      </c>
      <c r="M23" s="1">
        <f t="shared" si="3"/>
        <v>0</v>
      </c>
      <c r="N23" s="7">
        <v>5</v>
      </c>
      <c r="O23" s="8">
        <f t="shared" si="1"/>
        <v>0</v>
      </c>
      <c r="X23" s="46"/>
      <c r="Y23" s="46"/>
      <c r="Z23" s="46" t="e">
        <f t="shared" si="4"/>
        <v>#DIV/0!</v>
      </c>
      <c r="AA23" s="46" t="e">
        <f t="shared" si="5"/>
        <v>#DIV/0!</v>
      </c>
      <c r="AB23" s="46" t="e">
        <f t="shared" si="2"/>
        <v>#DIV/0!</v>
      </c>
      <c r="AC23" s="90"/>
      <c r="AD23"/>
      <c r="AE23"/>
      <c r="AF23"/>
      <c r="AG23"/>
      <c r="AH23"/>
      <c r="AI23"/>
      <c r="AJ23"/>
      <c r="AK23"/>
    </row>
    <row r="24" spans="1:37" s="1" customFormat="1" x14ac:dyDescent="0.2">
      <c r="A24" s="1">
        <v>23</v>
      </c>
      <c r="K24" s="1" t="e">
        <f t="shared" si="0"/>
        <v>#DIV/0!</v>
      </c>
      <c r="M24" s="1">
        <f t="shared" si="3"/>
        <v>0</v>
      </c>
      <c r="N24" s="7">
        <v>5</v>
      </c>
      <c r="O24" s="8">
        <f t="shared" si="1"/>
        <v>0</v>
      </c>
      <c r="X24" s="46"/>
      <c r="Y24" s="46"/>
      <c r="Z24" s="46" t="e">
        <f t="shared" si="4"/>
        <v>#DIV/0!</v>
      </c>
      <c r="AA24" s="46" t="e">
        <f t="shared" si="5"/>
        <v>#DIV/0!</v>
      </c>
      <c r="AB24" s="46" t="e">
        <f t="shared" si="2"/>
        <v>#DIV/0!</v>
      </c>
      <c r="AC24" s="90"/>
      <c r="AD24"/>
      <c r="AE24"/>
      <c r="AF24"/>
      <c r="AG24"/>
      <c r="AH24"/>
      <c r="AI24"/>
      <c r="AJ24"/>
      <c r="AK24"/>
    </row>
    <row r="25" spans="1:37" s="1" customFormat="1" ht="16" thickBot="1" x14ac:dyDescent="0.25">
      <c r="A25" s="1">
        <v>24</v>
      </c>
      <c r="K25" s="1" t="e">
        <f t="shared" si="0"/>
        <v>#DIV/0!</v>
      </c>
      <c r="M25" s="1">
        <f t="shared" si="3"/>
        <v>0</v>
      </c>
      <c r="N25" s="13">
        <v>5</v>
      </c>
      <c r="O25" s="9">
        <f t="shared" si="1"/>
        <v>0</v>
      </c>
      <c r="X25" s="46"/>
      <c r="Y25" s="46"/>
      <c r="Z25" s="46" t="e">
        <f t="shared" si="4"/>
        <v>#DIV/0!</v>
      </c>
      <c r="AA25" s="46" t="e">
        <f t="shared" si="5"/>
        <v>#DIV/0!</v>
      </c>
      <c r="AB25" s="46" t="e">
        <f t="shared" si="2"/>
        <v>#DIV/0!</v>
      </c>
      <c r="AC25" s="90"/>
      <c r="AD25"/>
      <c r="AE25"/>
      <c r="AF25"/>
      <c r="AG25"/>
      <c r="AH25"/>
      <c r="AI25"/>
      <c r="AJ25"/>
      <c r="AK25"/>
    </row>
    <row r="26" spans="1:37" s="1" customFormat="1" x14ac:dyDescent="0.2">
      <c r="A26" s="1">
        <v>25</v>
      </c>
      <c r="K26" s="1" t="e">
        <f t="shared" si="0"/>
        <v>#DIV/0!</v>
      </c>
      <c r="M26" s="1">
        <f t="shared" si="3"/>
        <v>0</v>
      </c>
      <c r="N26" s="12">
        <v>5</v>
      </c>
      <c r="O26" s="4">
        <f t="shared" si="1"/>
        <v>0</v>
      </c>
      <c r="X26" s="46"/>
      <c r="Y26" s="46"/>
      <c r="Z26" s="46" t="e">
        <f t="shared" si="4"/>
        <v>#DIV/0!</v>
      </c>
      <c r="AA26" s="46" t="e">
        <f t="shared" si="5"/>
        <v>#DIV/0!</v>
      </c>
      <c r="AB26" s="46" t="e">
        <f t="shared" si="2"/>
        <v>#DIV/0!</v>
      </c>
      <c r="AC26" s="90"/>
      <c r="AD26"/>
      <c r="AE26"/>
      <c r="AF26"/>
      <c r="AG26"/>
      <c r="AH26"/>
      <c r="AI26"/>
      <c r="AJ26"/>
      <c r="AK26"/>
    </row>
    <row r="27" spans="1:37" s="1" customFormat="1" x14ac:dyDescent="0.2">
      <c r="A27" s="1">
        <v>26</v>
      </c>
      <c r="K27" s="1" t="e">
        <f t="shared" si="0"/>
        <v>#DIV/0!</v>
      </c>
      <c r="M27" s="1">
        <f t="shared" si="3"/>
        <v>0</v>
      </c>
      <c r="N27" s="3">
        <v>5</v>
      </c>
      <c r="O27" s="4">
        <f t="shared" si="1"/>
        <v>0</v>
      </c>
      <c r="X27" s="46"/>
      <c r="Y27" s="46"/>
      <c r="Z27" s="46" t="e">
        <f t="shared" si="4"/>
        <v>#DIV/0!</v>
      </c>
      <c r="AA27" s="46" t="e">
        <f t="shared" si="5"/>
        <v>#DIV/0!</v>
      </c>
      <c r="AB27" s="46" t="e">
        <f t="shared" si="2"/>
        <v>#DIV/0!</v>
      </c>
      <c r="AC27" s="90"/>
      <c r="AD27"/>
      <c r="AE27"/>
      <c r="AF27"/>
      <c r="AG27"/>
      <c r="AH27"/>
      <c r="AI27"/>
      <c r="AJ27"/>
      <c r="AK27"/>
    </row>
    <row r="28" spans="1:37" s="1" customFormat="1" x14ac:dyDescent="0.2">
      <c r="A28" s="1">
        <v>27</v>
      </c>
      <c r="K28" s="1" t="e">
        <f t="shared" si="0"/>
        <v>#DIV/0!</v>
      </c>
      <c r="M28" s="1">
        <f t="shared" si="3"/>
        <v>0</v>
      </c>
      <c r="N28" s="3">
        <v>5</v>
      </c>
      <c r="O28" s="4">
        <f t="shared" si="1"/>
        <v>0</v>
      </c>
      <c r="X28" s="46"/>
      <c r="Y28" s="46"/>
      <c r="Z28" s="46" t="e">
        <f t="shared" si="4"/>
        <v>#DIV/0!</v>
      </c>
      <c r="AA28" s="46" t="e">
        <f t="shared" si="5"/>
        <v>#DIV/0!</v>
      </c>
      <c r="AB28" s="46" t="e">
        <f t="shared" si="2"/>
        <v>#DIV/0!</v>
      </c>
      <c r="AC28" s="90"/>
      <c r="AD28"/>
      <c r="AE28"/>
      <c r="AF28"/>
      <c r="AG28"/>
      <c r="AH28"/>
      <c r="AI28"/>
      <c r="AJ28"/>
      <c r="AK28"/>
    </row>
    <row r="29" spans="1:37" s="1" customFormat="1" x14ac:dyDescent="0.2">
      <c r="A29" s="1">
        <v>28</v>
      </c>
      <c r="K29" s="1" t="e">
        <f t="shared" si="0"/>
        <v>#DIV/0!</v>
      </c>
      <c r="M29" s="1">
        <f t="shared" si="3"/>
        <v>0</v>
      </c>
      <c r="N29" s="3">
        <v>5</v>
      </c>
      <c r="O29" s="4">
        <f t="shared" si="1"/>
        <v>0</v>
      </c>
      <c r="X29" s="46"/>
      <c r="Y29" s="46"/>
      <c r="Z29" s="46" t="e">
        <f t="shared" si="4"/>
        <v>#DIV/0!</v>
      </c>
      <c r="AA29" s="46" t="e">
        <f t="shared" si="5"/>
        <v>#DIV/0!</v>
      </c>
      <c r="AB29" s="46" t="e">
        <f t="shared" si="2"/>
        <v>#DIV/0!</v>
      </c>
      <c r="AC29" s="90"/>
      <c r="AD29"/>
      <c r="AE29"/>
      <c r="AF29"/>
      <c r="AG29"/>
      <c r="AH29"/>
      <c r="AI29"/>
      <c r="AJ29"/>
      <c r="AK29"/>
    </row>
    <row r="30" spans="1:37" s="1" customFormat="1" x14ac:dyDescent="0.2">
      <c r="A30" s="1">
        <v>29</v>
      </c>
      <c r="K30" s="1" t="e">
        <f t="shared" si="0"/>
        <v>#DIV/0!</v>
      </c>
      <c r="M30" s="1">
        <f t="shared" si="3"/>
        <v>0</v>
      </c>
      <c r="N30" s="3">
        <v>5</v>
      </c>
      <c r="O30" s="4">
        <f t="shared" si="1"/>
        <v>0</v>
      </c>
      <c r="X30" s="46"/>
      <c r="Y30" s="46"/>
      <c r="Z30" s="46" t="e">
        <f t="shared" si="4"/>
        <v>#DIV/0!</v>
      </c>
      <c r="AA30" s="46" t="e">
        <f t="shared" si="5"/>
        <v>#DIV/0!</v>
      </c>
      <c r="AB30" s="46" t="e">
        <f t="shared" si="2"/>
        <v>#DIV/0!</v>
      </c>
      <c r="AC30" s="90"/>
      <c r="AD30"/>
      <c r="AE30"/>
      <c r="AF30"/>
      <c r="AG30"/>
      <c r="AH30"/>
      <c r="AI30"/>
      <c r="AJ30"/>
      <c r="AK30"/>
    </row>
    <row r="31" spans="1:37" s="1" customFormat="1" x14ac:dyDescent="0.2">
      <c r="A31" s="1">
        <v>30</v>
      </c>
      <c r="K31" s="1" t="e">
        <f t="shared" si="0"/>
        <v>#DIV/0!</v>
      </c>
      <c r="M31" s="1">
        <f t="shared" si="3"/>
        <v>0</v>
      </c>
      <c r="N31" s="3">
        <v>5</v>
      </c>
      <c r="O31" s="4">
        <f t="shared" si="1"/>
        <v>0</v>
      </c>
      <c r="X31" s="46"/>
      <c r="Y31" s="46"/>
      <c r="Z31" s="46" t="e">
        <f t="shared" si="4"/>
        <v>#DIV/0!</v>
      </c>
      <c r="AA31" s="46" t="e">
        <f t="shared" si="5"/>
        <v>#DIV/0!</v>
      </c>
      <c r="AB31" s="46" t="e">
        <f t="shared" si="2"/>
        <v>#DIV/0!</v>
      </c>
      <c r="AC31" s="90"/>
      <c r="AD31"/>
      <c r="AE31"/>
      <c r="AF31"/>
      <c r="AG31"/>
      <c r="AH31"/>
      <c r="AI31"/>
      <c r="AJ31"/>
      <c r="AK31"/>
    </row>
    <row r="32" spans="1:37" s="1" customFormat="1" x14ac:dyDescent="0.2">
      <c r="A32" s="1">
        <v>31</v>
      </c>
      <c r="K32" s="1" t="e">
        <f t="shared" si="0"/>
        <v>#DIV/0!</v>
      </c>
      <c r="M32" s="1">
        <f t="shared" si="3"/>
        <v>0</v>
      </c>
      <c r="N32" s="3">
        <v>5</v>
      </c>
      <c r="O32" s="4">
        <f t="shared" si="1"/>
        <v>0</v>
      </c>
      <c r="X32" s="46"/>
      <c r="Y32" s="46"/>
      <c r="Z32" s="46" t="e">
        <f t="shared" si="4"/>
        <v>#DIV/0!</v>
      </c>
      <c r="AA32" s="46" t="e">
        <f t="shared" si="5"/>
        <v>#DIV/0!</v>
      </c>
      <c r="AB32" s="46" t="e">
        <f t="shared" si="2"/>
        <v>#DIV/0!</v>
      </c>
      <c r="AC32" s="90"/>
      <c r="AD32"/>
      <c r="AE32"/>
      <c r="AF32"/>
      <c r="AG32"/>
      <c r="AH32"/>
      <c r="AI32"/>
      <c r="AJ32"/>
      <c r="AK32"/>
    </row>
    <row r="33" spans="1:37" s="1" customFormat="1" x14ac:dyDescent="0.2">
      <c r="A33" s="1">
        <v>32</v>
      </c>
      <c r="K33" s="1" t="e">
        <f t="shared" si="0"/>
        <v>#DIV/0!</v>
      </c>
      <c r="M33" s="1">
        <f t="shared" si="3"/>
        <v>0</v>
      </c>
      <c r="N33" s="3">
        <v>5</v>
      </c>
      <c r="O33" s="4">
        <f t="shared" si="1"/>
        <v>0</v>
      </c>
      <c r="X33" s="46"/>
      <c r="Y33" s="46"/>
      <c r="Z33" s="46" t="e">
        <f t="shared" si="4"/>
        <v>#DIV/0!</v>
      </c>
      <c r="AA33" s="46" t="e">
        <f t="shared" si="5"/>
        <v>#DIV/0!</v>
      </c>
      <c r="AB33" s="46" t="e">
        <f t="shared" si="2"/>
        <v>#DIV/0!</v>
      </c>
      <c r="AC33" s="90"/>
      <c r="AD33"/>
      <c r="AE33"/>
      <c r="AF33"/>
      <c r="AG33"/>
      <c r="AH33"/>
      <c r="AI33"/>
      <c r="AJ33"/>
      <c r="AK33"/>
    </row>
    <row r="34" spans="1:37" s="1" customFormat="1" x14ac:dyDescent="0.2">
      <c r="A34" s="1">
        <v>33</v>
      </c>
      <c r="K34" s="1" t="e">
        <f t="shared" si="0"/>
        <v>#DIV/0!</v>
      </c>
      <c r="M34" s="1">
        <f t="shared" si="3"/>
        <v>0</v>
      </c>
      <c r="N34" s="3">
        <v>5</v>
      </c>
      <c r="O34" s="4">
        <f t="shared" ref="O34:O65" si="6">+F34*N34</f>
        <v>0</v>
      </c>
      <c r="X34" s="46"/>
      <c r="Y34" s="46"/>
      <c r="Z34" s="46" t="e">
        <f t="shared" si="4"/>
        <v>#DIV/0!</v>
      </c>
      <c r="AA34" s="46" t="e">
        <f t="shared" si="5"/>
        <v>#DIV/0!</v>
      </c>
      <c r="AB34" s="46" t="e">
        <f t="shared" ref="AB34:AB65" si="7">X34*AA34</f>
        <v>#DIV/0!</v>
      </c>
      <c r="AC34" s="90"/>
      <c r="AD34"/>
      <c r="AE34"/>
      <c r="AF34"/>
      <c r="AG34"/>
      <c r="AH34"/>
      <c r="AI34"/>
      <c r="AJ34"/>
      <c r="AK34"/>
    </row>
    <row r="35" spans="1:37" s="1" customFormat="1" x14ac:dyDescent="0.2">
      <c r="A35" s="1">
        <v>34</v>
      </c>
      <c r="K35" s="1" t="e">
        <f t="shared" si="0"/>
        <v>#DIV/0!</v>
      </c>
      <c r="M35" s="1">
        <f t="shared" si="3"/>
        <v>0</v>
      </c>
      <c r="N35" s="3">
        <v>5</v>
      </c>
      <c r="O35" s="4">
        <f t="shared" si="6"/>
        <v>0</v>
      </c>
      <c r="X35" s="46"/>
      <c r="Y35" s="46"/>
      <c r="Z35" s="46" t="e">
        <f t="shared" si="4"/>
        <v>#DIV/0!</v>
      </c>
      <c r="AA35" s="46" t="e">
        <f t="shared" si="5"/>
        <v>#DIV/0!</v>
      </c>
      <c r="AB35" s="46" t="e">
        <f t="shared" si="7"/>
        <v>#DIV/0!</v>
      </c>
      <c r="AC35" s="90"/>
      <c r="AD35"/>
      <c r="AE35"/>
      <c r="AF35"/>
      <c r="AG35"/>
      <c r="AH35"/>
      <c r="AI35"/>
      <c r="AJ35"/>
      <c r="AK35"/>
    </row>
    <row r="36" spans="1:37" s="1" customFormat="1" x14ac:dyDescent="0.2">
      <c r="A36" s="1">
        <v>35</v>
      </c>
      <c r="K36" s="1" t="e">
        <f t="shared" si="0"/>
        <v>#DIV/0!</v>
      </c>
      <c r="M36" s="1">
        <f t="shared" si="3"/>
        <v>0</v>
      </c>
      <c r="N36" s="3">
        <v>5</v>
      </c>
      <c r="O36" s="4">
        <f t="shared" si="6"/>
        <v>0</v>
      </c>
      <c r="X36" s="46"/>
      <c r="Y36" s="46"/>
      <c r="Z36" s="46" t="e">
        <f t="shared" si="4"/>
        <v>#DIV/0!</v>
      </c>
      <c r="AA36" s="46" t="e">
        <f t="shared" si="5"/>
        <v>#DIV/0!</v>
      </c>
      <c r="AB36" s="46" t="e">
        <f t="shared" si="7"/>
        <v>#DIV/0!</v>
      </c>
      <c r="AC36" s="90"/>
      <c r="AD36"/>
      <c r="AE36"/>
      <c r="AF36"/>
      <c r="AG36"/>
      <c r="AH36"/>
      <c r="AI36"/>
      <c r="AJ36"/>
      <c r="AK36"/>
    </row>
    <row r="37" spans="1:37" s="1" customFormat="1" x14ac:dyDescent="0.2">
      <c r="A37" s="1">
        <v>36</v>
      </c>
      <c r="K37" s="1" t="e">
        <f t="shared" si="0"/>
        <v>#DIV/0!</v>
      </c>
      <c r="M37" s="1">
        <f t="shared" si="3"/>
        <v>0</v>
      </c>
      <c r="N37" s="3">
        <v>5</v>
      </c>
      <c r="O37" s="4">
        <f t="shared" si="6"/>
        <v>0</v>
      </c>
      <c r="X37" s="46"/>
      <c r="Y37" s="46"/>
      <c r="Z37" s="46" t="e">
        <f t="shared" si="4"/>
        <v>#DIV/0!</v>
      </c>
      <c r="AA37" s="46" t="e">
        <f t="shared" si="5"/>
        <v>#DIV/0!</v>
      </c>
      <c r="AB37" s="46" t="e">
        <f t="shared" si="7"/>
        <v>#DIV/0!</v>
      </c>
      <c r="AC37" s="90"/>
      <c r="AD37"/>
      <c r="AE37"/>
      <c r="AF37"/>
      <c r="AG37"/>
      <c r="AH37"/>
      <c r="AI37"/>
      <c r="AJ37"/>
      <c r="AK37"/>
    </row>
    <row r="38" spans="1:37" s="1" customFormat="1" x14ac:dyDescent="0.2">
      <c r="A38" s="1">
        <v>37</v>
      </c>
      <c r="K38" s="1" t="e">
        <f t="shared" si="0"/>
        <v>#DIV/0!</v>
      </c>
      <c r="M38" s="1">
        <f t="shared" si="3"/>
        <v>0</v>
      </c>
      <c r="N38" s="7">
        <v>5</v>
      </c>
      <c r="O38" s="8">
        <f t="shared" si="6"/>
        <v>0</v>
      </c>
      <c r="X38" s="46"/>
      <c r="Y38" s="46"/>
      <c r="Z38" s="46" t="e">
        <f t="shared" si="4"/>
        <v>#DIV/0!</v>
      </c>
      <c r="AA38" s="46" t="e">
        <f t="shared" si="5"/>
        <v>#DIV/0!</v>
      </c>
      <c r="AB38" s="46" t="e">
        <f t="shared" si="7"/>
        <v>#DIV/0!</v>
      </c>
      <c r="AC38" s="90"/>
      <c r="AD38"/>
      <c r="AE38"/>
      <c r="AF38"/>
      <c r="AG38"/>
      <c r="AH38"/>
      <c r="AI38"/>
      <c r="AJ38"/>
      <c r="AK38"/>
    </row>
    <row r="39" spans="1:37" s="1" customFormat="1" x14ac:dyDescent="0.2">
      <c r="A39" s="1">
        <v>38</v>
      </c>
      <c r="K39" s="1" t="e">
        <f t="shared" si="0"/>
        <v>#DIV/0!</v>
      </c>
      <c r="M39" s="1">
        <f t="shared" si="3"/>
        <v>0</v>
      </c>
      <c r="N39" s="7">
        <v>5</v>
      </c>
      <c r="O39" s="8">
        <f t="shared" si="6"/>
        <v>0</v>
      </c>
      <c r="X39" s="46"/>
      <c r="Y39" s="46"/>
      <c r="Z39" s="46" t="e">
        <f t="shared" si="4"/>
        <v>#DIV/0!</v>
      </c>
      <c r="AA39" s="46" t="e">
        <f t="shared" si="5"/>
        <v>#DIV/0!</v>
      </c>
      <c r="AB39" s="46" t="e">
        <f t="shared" si="7"/>
        <v>#DIV/0!</v>
      </c>
      <c r="AC39" s="90"/>
      <c r="AD39"/>
      <c r="AE39"/>
      <c r="AF39"/>
      <c r="AG39"/>
      <c r="AH39"/>
      <c r="AI39"/>
      <c r="AJ39"/>
      <c r="AK39"/>
    </row>
    <row r="40" spans="1:37" s="1" customFormat="1" x14ac:dyDescent="0.2">
      <c r="A40" s="1">
        <v>39</v>
      </c>
      <c r="K40" s="1" t="e">
        <f t="shared" si="0"/>
        <v>#DIV/0!</v>
      </c>
      <c r="M40" s="1">
        <f t="shared" si="3"/>
        <v>0</v>
      </c>
      <c r="N40" s="7">
        <v>5</v>
      </c>
      <c r="O40" s="8">
        <f t="shared" si="6"/>
        <v>0</v>
      </c>
      <c r="X40" s="46"/>
      <c r="Y40" s="46"/>
      <c r="Z40" s="46" t="e">
        <f t="shared" si="4"/>
        <v>#DIV/0!</v>
      </c>
      <c r="AA40" s="46" t="e">
        <f t="shared" si="5"/>
        <v>#DIV/0!</v>
      </c>
      <c r="AB40" s="46" t="e">
        <f t="shared" si="7"/>
        <v>#DIV/0!</v>
      </c>
      <c r="AC40" s="90"/>
      <c r="AD40"/>
      <c r="AE40"/>
      <c r="AF40"/>
      <c r="AG40"/>
      <c r="AH40"/>
      <c r="AI40"/>
      <c r="AJ40"/>
      <c r="AK40"/>
    </row>
    <row r="41" spans="1:37" s="1" customFormat="1" x14ac:dyDescent="0.2">
      <c r="A41" s="1">
        <v>40</v>
      </c>
      <c r="K41" s="1" t="e">
        <f t="shared" si="0"/>
        <v>#DIV/0!</v>
      </c>
      <c r="M41" s="1">
        <f t="shared" si="3"/>
        <v>0</v>
      </c>
      <c r="N41" s="7">
        <v>5</v>
      </c>
      <c r="O41" s="8">
        <f t="shared" si="6"/>
        <v>0</v>
      </c>
      <c r="X41" s="46"/>
      <c r="Y41" s="46"/>
      <c r="Z41" s="46" t="e">
        <f t="shared" si="4"/>
        <v>#DIV/0!</v>
      </c>
      <c r="AA41" s="46" t="e">
        <f t="shared" si="5"/>
        <v>#DIV/0!</v>
      </c>
      <c r="AB41" s="46" t="e">
        <f t="shared" si="7"/>
        <v>#DIV/0!</v>
      </c>
      <c r="AC41" s="90"/>
      <c r="AD41"/>
      <c r="AE41"/>
      <c r="AF41"/>
      <c r="AG41"/>
      <c r="AH41"/>
      <c r="AI41"/>
      <c r="AJ41"/>
      <c r="AK41"/>
    </row>
    <row r="42" spans="1:37" s="1" customFormat="1" x14ac:dyDescent="0.2">
      <c r="A42" s="1">
        <v>41</v>
      </c>
      <c r="K42" s="1" t="e">
        <f t="shared" si="0"/>
        <v>#DIV/0!</v>
      </c>
      <c r="M42" s="1">
        <f t="shared" si="3"/>
        <v>0</v>
      </c>
      <c r="N42" s="7">
        <v>5</v>
      </c>
      <c r="O42" s="8">
        <f t="shared" si="6"/>
        <v>0</v>
      </c>
      <c r="X42" s="46"/>
      <c r="Y42" s="46"/>
      <c r="Z42" s="46" t="e">
        <f t="shared" si="4"/>
        <v>#DIV/0!</v>
      </c>
      <c r="AA42" s="46" t="e">
        <f t="shared" si="5"/>
        <v>#DIV/0!</v>
      </c>
      <c r="AB42" s="46" t="e">
        <f t="shared" si="7"/>
        <v>#DIV/0!</v>
      </c>
      <c r="AC42" s="90"/>
      <c r="AD42"/>
      <c r="AE42"/>
      <c r="AF42"/>
      <c r="AG42"/>
      <c r="AH42"/>
      <c r="AI42"/>
      <c r="AJ42"/>
      <c r="AK42"/>
    </row>
    <row r="43" spans="1:37" s="1" customFormat="1" x14ac:dyDescent="0.2">
      <c r="A43" s="1">
        <v>42</v>
      </c>
      <c r="K43" s="1" t="e">
        <f t="shared" si="0"/>
        <v>#DIV/0!</v>
      </c>
      <c r="M43" s="1">
        <f t="shared" si="3"/>
        <v>0</v>
      </c>
      <c r="N43" s="7">
        <v>5</v>
      </c>
      <c r="O43" s="8">
        <f t="shared" si="6"/>
        <v>0</v>
      </c>
      <c r="X43" s="46"/>
      <c r="Y43" s="46"/>
      <c r="Z43" s="46" t="e">
        <f t="shared" si="4"/>
        <v>#DIV/0!</v>
      </c>
      <c r="AA43" s="46" t="e">
        <f t="shared" si="5"/>
        <v>#DIV/0!</v>
      </c>
      <c r="AB43" s="46" t="e">
        <f t="shared" si="7"/>
        <v>#DIV/0!</v>
      </c>
      <c r="AC43" s="90"/>
      <c r="AD43"/>
      <c r="AE43"/>
      <c r="AF43"/>
      <c r="AG43"/>
      <c r="AH43"/>
      <c r="AI43"/>
      <c r="AJ43"/>
      <c r="AK43"/>
    </row>
    <row r="44" spans="1:37" s="1" customFormat="1" x14ac:dyDescent="0.2">
      <c r="A44" s="1">
        <v>43</v>
      </c>
      <c r="K44" s="1" t="e">
        <f t="shared" si="0"/>
        <v>#DIV/0!</v>
      </c>
      <c r="M44" s="1">
        <f t="shared" si="3"/>
        <v>0</v>
      </c>
      <c r="N44" s="7">
        <v>5</v>
      </c>
      <c r="O44" s="8">
        <f t="shared" si="6"/>
        <v>0</v>
      </c>
      <c r="X44" s="46"/>
      <c r="Y44" s="46"/>
      <c r="Z44" s="46" t="e">
        <f t="shared" si="4"/>
        <v>#DIV/0!</v>
      </c>
      <c r="AA44" s="46" t="e">
        <f t="shared" si="5"/>
        <v>#DIV/0!</v>
      </c>
      <c r="AB44" s="46" t="e">
        <f t="shared" si="7"/>
        <v>#DIV/0!</v>
      </c>
      <c r="AC44" s="90"/>
      <c r="AD44"/>
      <c r="AE44"/>
      <c r="AF44"/>
      <c r="AG44"/>
      <c r="AH44"/>
      <c r="AI44"/>
      <c r="AJ44"/>
      <c r="AK44"/>
    </row>
    <row r="45" spans="1:37" s="1" customFormat="1" x14ac:dyDescent="0.2">
      <c r="A45" s="1">
        <v>44</v>
      </c>
      <c r="K45" s="1" t="e">
        <f t="shared" si="0"/>
        <v>#DIV/0!</v>
      </c>
      <c r="M45" s="1">
        <f t="shared" si="3"/>
        <v>0</v>
      </c>
      <c r="N45" s="7">
        <v>5</v>
      </c>
      <c r="O45" s="8">
        <f t="shared" si="6"/>
        <v>0</v>
      </c>
      <c r="X45" s="46"/>
      <c r="Y45" s="46"/>
      <c r="Z45" s="46" t="e">
        <f t="shared" si="4"/>
        <v>#DIV/0!</v>
      </c>
      <c r="AA45" s="46" t="e">
        <f t="shared" si="5"/>
        <v>#DIV/0!</v>
      </c>
      <c r="AB45" s="46" t="e">
        <f t="shared" si="7"/>
        <v>#DIV/0!</v>
      </c>
      <c r="AC45" s="90"/>
      <c r="AD45"/>
      <c r="AE45"/>
      <c r="AF45"/>
      <c r="AG45"/>
      <c r="AH45"/>
      <c r="AI45"/>
      <c r="AJ45"/>
      <c r="AK45"/>
    </row>
    <row r="46" spans="1:37" s="1" customFormat="1" x14ac:dyDescent="0.2">
      <c r="A46" s="1">
        <v>45</v>
      </c>
      <c r="K46" s="1" t="e">
        <f t="shared" si="0"/>
        <v>#DIV/0!</v>
      </c>
      <c r="M46" s="1">
        <f t="shared" si="3"/>
        <v>0</v>
      </c>
      <c r="N46" s="7">
        <v>5</v>
      </c>
      <c r="O46" s="8">
        <f t="shared" si="6"/>
        <v>0</v>
      </c>
      <c r="X46" s="46"/>
      <c r="Y46" s="46"/>
      <c r="Z46" s="46" t="e">
        <f t="shared" si="4"/>
        <v>#DIV/0!</v>
      </c>
      <c r="AA46" s="46" t="e">
        <f t="shared" si="5"/>
        <v>#DIV/0!</v>
      </c>
      <c r="AB46" s="46" t="e">
        <f t="shared" si="7"/>
        <v>#DIV/0!</v>
      </c>
      <c r="AC46" s="90"/>
      <c r="AD46"/>
      <c r="AE46"/>
      <c r="AF46"/>
      <c r="AG46"/>
      <c r="AH46"/>
      <c r="AI46"/>
      <c r="AJ46"/>
      <c r="AK46"/>
    </row>
    <row r="47" spans="1:37" s="1" customFormat="1" x14ac:dyDescent="0.2">
      <c r="A47" s="1">
        <v>46</v>
      </c>
      <c r="K47" s="1" t="e">
        <f t="shared" si="0"/>
        <v>#DIV/0!</v>
      </c>
      <c r="M47" s="1">
        <f t="shared" si="3"/>
        <v>0</v>
      </c>
      <c r="N47" s="7">
        <v>5</v>
      </c>
      <c r="O47" s="8">
        <f t="shared" si="6"/>
        <v>0</v>
      </c>
      <c r="X47" s="46"/>
      <c r="Y47" s="46"/>
      <c r="Z47" s="46" t="e">
        <f t="shared" si="4"/>
        <v>#DIV/0!</v>
      </c>
      <c r="AA47" s="46" t="e">
        <f t="shared" si="5"/>
        <v>#DIV/0!</v>
      </c>
      <c r="AB47" s="46" t="e">
        <f t="shared" si="7"/>
        <v>#DIV/0!</v>
      </c>
      <c r="AC47" s="90"/>
      <c r="AD47"/>
      <c r="AE47"/>
      <c r="AF47"/>
      <c r="AG47"/>
      <c r="AH47"/>
      <c r="AI47"/>
      <c r="AJ47"/>
      <c r="AK47"/>
    </row>
    <row r="48" spans="1:37" s="1" customFormat="1" x14ac:dyDescent="0.2">
      <c r="A48" s="1">
        <v>47</v>
      </c>
      <c r="K48" s="1" t="e">
        <f t="shared" si="0"/>
        <v>#DIV/0!</v>
      </c>
      <c r="M48" s="1">
        <f t="shared" si="3"/>
        <v>0</v>
      </c>
      <c r="N48" s="7">
        <v>5</v>
      </c>
      <c r="O48" s="8">
        <f t="shared" si="6"/>
        <v>0</v>
      </c>
      <c r="X48" s="46"/>
      <c r="Y48" s="46"/>
      <c r="Z48" s="46" t="e">
        <f t="shared" si="4"/>
        <v>#DIV/0!</v>
      </c>
      <c r="AA48" s="46" t="e">
        <f t="shared" si="5"/>
        <v>#DIV/0!</v>
      </c>
      <c r="AB48" s="46" t="e">
        <f t="shared" si="7"/>
        <v>#DIV/0!</v>
      </c>
      <c r="AC48" s="90"/>
      <c r="AD48"/>
      <c r="AE48"/>
      <c r="AF48"/>
      <c r="AG48"/>
      <c r="AH48"/>
      <c r="AI48"/>
      <c r="AJ48"/>
      <c r="AK48"/>
    </row>
    <row r="49" spans="1:37" s="1" customFormat="1" ht="16" thickBot="1" x14ac:dyDescent="0.25">
      <c r="A49" s="1">
        <v>48</v>
      </c>
      <c r="K49" s="1" t="e">
        <f t="shared" si="0"/>
        <v>#DIV/0!</v>
      </c>
      <c r="M49" s="1">
        <f t="shared" si="3"/>
        <v>0</v>
      </c>
      <c r="N49" s="13">
        <v>5</v>
      </c>
      <c r="O49" s="9">
        <f t="shared" si="6"/>
        <v>0</v>
      </c>
      <c r="X49" s="46"/>
      <c r="Y49" s="46"/>
      <c r="Z49" s="46" t="e">
        <f t="shared" si="4"/>
        <v>#DIV/0!</v>
      </c>
      <c r="AA49" s="46" t="e">
        <f t="shared" si="5"/>
        <v>#DIV/0!</v>
      </c>
      <c r="AB49" s="46" t="e">
        <f t="shared" si="7"/>
        <v>#DIV/0!</v>
      </c>
      <c r="AC49" s="90"/>
      <c r="AD49"/>
      <c r="AE49"/>
      <c r="AF49"/>
      <c r="AG49"/>
      <c r="AH49"/>
      <c r="AI49"/>
      <c r="AJ49"/>
      <c r="AK49"/>
    </row>
    <row r="50" spans="1:37" s="1" customFormat="1" x14ac:dyDescent="0.2">
      <c r="A50" s="1">
        <v>49</v>
      </c>
      <c r="K50" s="1" t="e">
        <f t="shared" si="0"/>
        <v>#DIV/0!</v>
      </c>
      <c r="M50" s="1">
        <f t="shared" si="3"/>
        <v>0</v>
      </c>
      <c r="N50" s="12">
        <v>5</v>
      </c>
      <c r="O50" s="4">
        <f t="shared" si="6"/>
        <v>0</v>
      </c>
      <c r="X50" s="46"/>
      <c r="Y50" s="46"/>
      <c r="Z50" s="46" t="e">
        <f t="shared" si="4"/>
        <v>#DIV/0!</v>
      </c>
      <c r="AA50" s="46" t="e">
        <f t="shared" si="5"/>
        <v>#DIV/0!</v>
      </c>
      <c r="AB50" s="46" t="e">
        <f t="shared" si="7"/>
        <v>#DIV/0!</v>
      </c>
      <c r="AC50" s="90"/>
      <c r="AD50"/>
      <c r="AE50"/>
      <c r="AF50"/>
      <c r="AG50"/>
      <c r="AH50"/>
      <c r="AI50"/>
      <c r="AJ50"/>
      <c r="AK50"/>
    </row>
    <row r="51" spans="1:37" s="1" customFormat="1" x14ac:dyDescent="0.2">
      <c r="A51" s="1">
        <v>50</v>
      </c>
      <c r="K51" s="1" t="e">
        <f t="shared" si="0"/>
        <v>#DIV/0!</v>
      </c>
      <c r="M51" s="1">
        <f t="shared" si="3"/>
        <v>0</v>
      </c>
      <c r="N51" s="3">
        <v>5</v>
      </c>
      <c r="O51" s="4">
        <f t="shared" si="6"/>
        <v>0</v>
      </c>
      <c r="X51" s="46"/>
      <c r="Y51" s="46"/>
      <c r="Z51" s="46" t="e">
        <f t="shared" si="4"/>
        <v>#DIV/0!</v>
      </c>
      <c r="AA51" s="46" t="e">
        <f t="shared" si="5"/>
        <v>#DIV/0!</v>
      </c>
      <c r="AB51" s="46" t="e">
        <f t="shared" si="7"/>
        <v>#DIV/0!</v>
      </c>
      <c r="AC51" s="90"/>
      <c r="AD51"/>
      <c r="AE51"/>
      <c r="AF51"/>
      <c r="AG51"/>
      <c r="AH51"/>
      <c r="AI51"/>
      <c r="AJ51"/>
      <c r="AK51"/>
    </row>
    <row r="52" spans="1:37" s="1" customFormat="1" x14ac:dyDescent="0.2">
      <c r="A52" s="1">
        <v>51</v>
      </c>
      <c r="K52" s="1" t="e">
        <f t="shared" si="0"/>
        <v>#DIV/0!</v>
      </c>
      <c r="M52" s="1">
        <f t="shared" si="3"/>
        <v>0</v>
      </c>
      <c r="N52" s="3">
        <v>5</v>
      </c>
      <c r="O52" s="4">
        <f t="shared" si="6"/>
        <v>0</v>
      </c>
      <c r="X52" s="46"/>
      <c r="Y52" s="46"/>
      <c r="Z52" s="46" t="e">
        <f t="shared" si="4"/>
        <v>#DIV/0!</v>
      </c>
      <c r="AA52" s="46" t="e">
        <f t="shared" si="5"/>
        <v>#DIV/0!</v>
      </c>
      <c r="AB52" s="46" t="e">
        <f t="shared" si="7"/>
        <v>#DIV/0!</v>
      </c>
      <c r="AC52" s="90"/>
      <c r="AD52"/>
      <c r="AE52"/>
      <c r="AF52"/>
      <c r="AG52"/>
      <c r="AH52"/>
      <c r="AI52"/>
      <c r="AJ52"/>
      <c r="AK52"/>
    </row>
    <row r="53" spans="1:37" s="1" customFormat="1" x14ac:dyDescent="0.2">
      <c r="A53" s="1">
        <v>52</v>
      </c>
      <c r="K53" s="1" t="e">
        <f t="shared" si="0"/>
        <v>#DIV/0!</v>
      </c>
      <c r="M53" s="1">
        <f t="shared" si="3"/>
        <v>0</v>
      </c>
      <c r="N53" s="3">
        <v>5</v>
      </c>
      <c r="O53" s="4">
        <f t="shared" si="6"/>
        <v>0</v>
      </c>
      <c r="X53" s="46"/>
      <c r="Y53" s="46"/>
      <c r="Z53" s="46" t="e">
        <f t="shared" si="4"/>
        <v>#DIV/0!</v>
      </c>
      <c r="AA53" s="46" t="e">
        <f t="shared" si="5"/>
        <v>#DIV/0!</v>
      </c>
      <c r="AB53" s="46" t="e">
        <f t="shared" si="7"/>
        <v>#DIV/0!</v>
      </c>
      <c r="AC53" s="90"/>
      <c r="AD53"/>
      <c r="AE53"/>
      <c r="AF53"/>
      <c r="AG53"/>
      <c r="AH53"/>
      <c r="AI53"/>
      <c r="AJ53"/>
      <c r="AK53"/>
    </row>
    <row r="54" spans="1:37" s="1" customFormat="1" x14ac:dyDescent="0.2">
      <c r="A54" s="1">
        <v>53</v>
      </c>
      <c r="K54" s="1" t="e">
        <f t="shared" si="0"/>
        <v>#DIV/0!</v>
      </c>
      <c r="M54" s="1">
        <f t="shared" si="3"/>
        <v>0</v>
      </c>
      <c r="N54" s="3">
        <v>5</v>
      </c>
      <c r="O54" s="4">
        <f t="shared" si="6"/>
        <v>0</v>
      </c>
      <c r="X54" s="46"/>
      <c r="Y54" s="46"/>
      <c r="Z54" s="46" t="e">
        <f t="shared" si="4"/>
        <v>#DIV/0!</v>
      </c>
      <c r="AA54" s="46" t="e">
        <f t="shared" si="5"/>
        <v>#DIV/0!</v>
      </c>
      <c r="AB54" s="46" t="e">
        <f t="shared" si="7"/>
        <v>#DIV/0!</v>
      </c>
      <c r="AC54" s="90"/>
      <c r="AD54"/>
      <c r="AE54"/>
      <c r="AF54"/>
      <c r="AG54"/>
      <c r="AH54"/>
      <c r="AI54"/>
      <c r="AJ54"/>
      <c r="AK54"/>
    </row>
    <row r="55" spans="1:37" s="1" customFormat="1" x14ac:dyDescent="0.2">
      <c r="A55" s="1">
        <v>54</v>
      </c>
      <c r="K55" s="1" t="e">
        <f t="shared" si="0"/>
        <v>#DIV/0!</v>
      </c>
      <c r="M55" s="1">
        <f t="shared" si="3"/>
        <v>0</v>
      </c>
      <c r="N55" s="3">
        <v>5</v>
      </c>
      <c r="O55" s="4">
        <f t="shared" si="6"/>
        <v>0</v>
      </c>
      <c r="X55" s="46"/>
      <c r="Y55" s="46"/>
      <c r="Z55" s="46" t="e">
        <f t="shared" si="4"/>
        <v>#DIV/0!</v>
      </c>
      <c r="AA55" s="46" t="e">
        <f t="shared" si="5"/>
        <v>#DIV/0!</v>
      </c>
      <c r="AB55" s="46" t="e">
        <f t="shared" si="7"/>
        <v>#DIV/0!</v>
      </c>
      <c r="AC55" s="90"/>
      <c r="AD55"/>
      <c r="AE55"/>
      <c r="AF55"/>
      <c r="AG55"/>
      <c r="AH55"/>
      <c r="AI55"/>
      <c r="AJ55"/>
      <c r="AK55"/>
    </row>
    <row r="56" spans="1:37" s="1" customFormat="1" x14ac:dyDescent="0.2">
      <c r="A56" s="1">
        <v>55</v>
      </c>
      <c r="K56" s="1" t="e">
        <f t="shared" si="0"/>
        <v>#DIV/0!</v>
      </c>
      <c r="M56" s="1">
        <f t="shared" si="3"/>
        <v>0</v>
      </c>
      <c r="N56" s="3">
        <v>5</v>
      </c>
      <c r="O56" s="4">
        <f t="shared" si="6"/>
        <v>0</v>
      </c>
      <c r="X56" s="46"/>
      <c r="Y56" s="46"/>
      <c r="Z56" s="46" t="e">
        <f t="shared" si="4"/>
        <v>#DIV/0!</v>
      </c>
      <c r="AA56" s="46" t="e">
        <f t="shared" si="5"/>
        <v>#DIV/0!</v>
      </c>
      <c r="AB56" s="46" t="e">
        <f t="shared" si="7"/>
        <v>#DIV/0!</v>
      </c>
      <c r="AC56" s="90"/>
      <c r="AD56"/>
      <c r="AE56"/>
      <c r="AF56"/>
      <c r="AG56"/>
      <c r="AH56"/>
      <c r="AI56"/>
      <c r="AJ56"/>
      <c r="AK56"/>
    </row>
    <row r="57" spans="1:37" s="1" customFormat="1" x14ac:dyDescent="0.2">
      <c r="A57" s="1">
        <v>56</v>
      </c>
      <c r="K57" s="1" t="e">
        <f t="shared" si="0"/>
        <v>#DIV/0!</v>
      </c>
      <c r="M57" s="1">
        <f t="shared" si="3"/>
        <v>0</v>
      </c>
      <c r="N57" s="3">
        <v>5</v>
      </c>
      <c r="O57" s="4">
        <f t="shared" si="6"/>
        <v>0</v>
      </c>
      <c r="X57" s="46"/>
      <c r="Y57" s="46"/>
      <c r="Z57" s="46" t="e">
        <f t="shared" si="4"/>
        <v>#DIV/0!</v>
      </c>
      <c r="AA57" s="46" t="e">
        <f t="shared" si="5"/>
        <v>#DIV/0!</v>
      </c>
      <c r="AB57" s="46" t="e">
        <f t="shared" si="7"/>
        <v>#DIV/0!</v>
      </c>
      <c r="AC57" s="90"/>
      <c r="AD57"/>
      <c r="AE57"/>
      <c r="AF57"/>
      <c r="AG57"/>
      <c r="AH57"/>
      <c r="AI57"/>
      <c r="AJ57"/>
      <c r="AK57"/>
    </row>
    <row r="58" spans="1:37" s="1" customFormat="1" x14ac:dyDescent="0.2">
      <c r="A58" s="1">
        <v>57</v>
      </c>
      <c r="K58" s="1" t="e">
        <f t="shared" si="0"/>
        <v>#DIV/0!</v>
      </c>
      <c r="M58" s="1">
        <f t="shared" si="3"/>
        <v>0</v>
      </c>
      <c r="N58" s="3">
        <v>5</v>
      </c>
      <c r="O58" s="4">
        <f t="shared" si="6"/>
        <v>0</v>
      </c>
      <c r="X58" s="46"/>
      <c r="Y58" s="46"/>
      <c r="Z58" s="46" t="e">
        <f t="shared" si="4"/>
        <v>#DIV/0!</v>
      </c>
      <c r="AA58" s="46" t="e">
        <f t="shared" si="5"/>
        <v>#DIV/0!</v>
      </c>
      <c r="AB58" s="46" t="e">
        <f t="shared" si="7"/>
        <v>#DIV/0!</v>
      </c>
      <c r="AC58" s="90"/>
      <c r="AD58"/>
      <c r="AE58"/>
      <c r="AF58"/>
      <c r="AG58"/>
      <c r="AH58"/>
      <c r="AI58"/>
      <c r="AJ58"/>
      <c r="AK58"/>
    </row>
    <row r="59" spans="1:37" s="1" customFormat="1" x14ac:dyDescent="0.2">
      <c r="A59" s="1">
        <v>58</v>
      </c>
      <c r="K59" s="1" t="e">
        <f t="shared" si="0"/>
        <v>#DIV/0!</v>
      </c>
      <c r="M59" s="1">
        <f t="shared" si="3"/>
        <v>0</v>
      </c>
      <c r="N59" s="3">
        <v>5</v>
      </c>
      <c r="O59" s="4">
        <f t="shared" si="6"/>
        <v>0</v>
      </c>
      <c r="X59" s="46"/>
      <c r="Y59" s="46"/>
      <c r="Z59" s="46" t="e">
        <f t="shared" si="4"/>
        <v>#DIV/0!</v>
      </c>
      <c r="AA59" s="46" t="e">
        <f t="shared" si="5"/>
        <v>#DIV/0!</v>
      </c>
      <c r="AB59" s="46" t="e">
        <f t="shared" si="7"/>
        <v>#DIV/0!</v>
      </c>
      <c r="AC59" s="90"/>
      <c r="AD59"/>
      <c r="AE59"/>
      <c r="AF59"/>
      <c r="AG59"/>
      <c r="AH59"/>
      <c r="AI59"/>
      <c r="AJ59"/>
      <c r="AK59"/>
    </row>
    <row r="60" spans="1:37" s="1" customFormat="1" x14ac:dyDescent="0.2">
      <c r="A60" s="1">
        <v>59</v>
      </c>
      <c r="K60" s="1" t="e">
        <f t="shared" si="0"/>
        <v>#DIV/0!</v>
      </c>
      <c r="M60" s="1">
        <f t="shared" si="3"/>
        <v>0</v>
      </c>
      <c r="N60" s="3">
        <v>5</v>
      </c>
      <c r="O60" s="4">
        <f t="shared" si="6"/>
        <v>0</v>
      </c>
      <c r="X60" s="46"/>
      <c r="Y60" s="46"/>
      <c r="Z60" s="46" t="e">
        <f t="shared" si="4"/>
        <v>#DIV/0!</v>
      </c>
      <c r="AA60" s="46" t="e">
        <f t="shared" si="5"/>
        <v>#DIV/0!</v>
      </c>
      <c r="AB60" s="46" t="e">
        <f t="shared" si="7"/>
        <v>#DIV/0!</v>
      </c>
      <c r="AC60" s="90"/>
      <c r="AD60"/>
      <c r="AE60"/>
      <c r="AF60"/>
      <c r="AG60"/>
      <c r="AH60"/>
      <c r="AI60"/>
      <c r="AJ60"/>
      <c r="AK60"/>
    </row>
    <row r="61" spans="1:37" s="1" customFormat="1" ht="16" thickBot="1" x14ac:dyDescent="0.25">
      <c r="A61" s="1">
        <v>60</v>
      </c>
      <c r="K61" s="1" t="e">
        <f t="shared" si="0"/>
        <v>#DIV/0!</v>
      </c>
      <c r="M61" s="1">
        <f t="shared" si="3"/>
        <v>0</v>
      </c>
      <c r="N61" s="11">
        <v>5</v>
      </c>
      <c r="O61" s="6">
        <f t="shared" si="6"/>
        <v>0</v>
      </c>
      <c r="X61" s="46"/>
      <c r="Y61" s="46"/>
      <c r="Z61" s="46" t="e">
        <f t="shared" si="4"/>
        <v>#DIV/0!</v>
      </c>
      <c r="AA61" s="46" t="e">
        <f t="shared" si="5"/>
        <v>#DIV/0!</v>
      </c>
      <c r="AB61" s="46" t="e">
        <f t="shared" si="7"/>
        <v>#DIV/0!</v>
      </c>
      <c r="AC61" s="90"/>
      <c r="AD61"/>
      <c r="AE61"/>
      <c r="AF61"/>
      <c r="AG61"/>
      <c r="AH61"/>
      <c r="AI61"/>
      <c r="AJ61"/>
      <c r="AK61"/>
    </row>
    <row r="62" spans="1:37" s="1" customFormat="1" x14ac:dyDescent="0.2">
      <c r="A62" s="1">
        <v>61</v>
      </c>
      <c r="K62" s="1" t="e">
        <f t="shared" si="0"/>
        <v>#DIV/0!</v>
      </c>
      <c r="M62" s="1">
        <f t="shared" si="3"/>
        <v>0</v>
      </c>
      <c r="N62" s="10">
        <v>5</v>
      </c>
      <c r="O62" s="8">
        <f t="shared" si="6"/>
        <v>0</v>
      </c>
      <c r="X62" s="46"/>
      <c r="Y62" s="46"/>
      <c r="Z62" s="46" t="e">
        <f t="shared" si="4"/>
        <v>#DIV/0!</v>
      </c>
      <c r="AA62" s="46" t="e">
        <f t="shared" si="5"/>
        <v>#DIV/0!</v>
      </c>
      <c r="AB62" s="46" t="e">
        <f t="shared" si="7"/>
        <v>#DIV/0!</v>
      </c>
      <c r="AC62" s="90"/>
      <c r="AD62"/>
      <c r="AE62"/>
      <c r="AF62"/>
      <c r="AG62"/>
      <c r="AH62"/>
      <c r="AI62"/>
      <c r="AJ62"/>
      <c r="AK62"/>
    </row>
    <row r="63" spans="1:37" s="1" customFormat="1" x14ac:dyDescent="0.2">
      <c r="A63" s="1">
        <v>62</v>
      </c>
      <c r="K63" s="1" t="e">
        <f t="shared" si="0"/>
        <v>#DIV/0!</v>
      </c>
      <c r="M63" s="1">
        <f t="shared" si="3"/>
        <v>0</v>
      </c>
      <c r="N63" s="7">
        <v>5</v>
      </c>
      <c r="O63" s="8">
        <f t="shared" si="6"/>
        <v>0</v>
      </c>
      <c r="X63" s="46"/>
      <c r="Y63" s="46"/>
      <c r="Z63" s="46" t="e">
        <f t="shared" si="4"/>
        <v>#DIV/0!</v>
      </c>
      <c r="AA63" s="46" t="e">
        <f t="shared" si="5"/>
        <v>#DIV/0!</v>
      </c>
      <c r="AB63" s="46" t="e">
        <f t="shared" si="7"/>
        <v>#DIV/0!</v>
      </c>
      <c r="AC63" s="90"/>
      <c r="AD63"/>
      <c r="AE63"/>
      <c r="AF63"/>
      <c r="AG63"/>
      <c r="AH63"/>
      <c r="AI63"/>
      <c r="AJ63"/>
      <c r="AK63"/>
    </row>
    <row r="64" spans="1:37" s="1" customFormat="1" x14ac:dyDescent="0.2">
      <c r="A64" s="1">
        <v>63</v>
      </c>
      <c r="K64" s="1" t="e">
        <f t="shared" si="0"/>
        <v>#DIV/0!</v>
      </c>
      <c r="M64" s="1">
        <f t="shared" si="3"/>
        <v>0</v>
      </c>
      <c r="N64" s="7">
        <v>5</v>
      </c>
      <c r="O64" s="8">
        <f t="shared" si="6"/>
        <v>0</v>
      </c>
      <c r="X64" s="46"/>
      <c r="Y64" s="46"/>
      <c r="Z64" s="46" t="e">
        <f t="shared" si="4"/>
        <v>#DIV/0!</v>
      </c>
      <c r="AA64" s="46" t="e">
        <f t="shared" si="5"/>
        <v>#DIV/0!</v>
      </c>
      <c r="AB64" s="46" t="e">
        <f t="shared" si="7"/>
        <v>#DIV/0!</v>
      </c>
      <c r="AC64" s="90"/>
      <c r="AD64"/>
      <c r="AE64"/>
      <c r="AF64"/>
      <c r="AG64"/>
      <c r="AH64"/>
      <c r="AI64"/>
      <c r="AJ64"/>
      <c r="AK64"/>
    </row>
    <row r="65" spans="1:37" s="1" customFormat="1" x14ac:dyDescent="0.2">
      <c r="A65" s="1">
        <v>64</v>
      </c>
      <c r="K65" s="1" t="e">
        <f t="shared" si="0"/>
        <v>#DIV/0!</v>
      </c>
      <c r="M65" s="1">
        <f t="shared" si="3"/>
        <v>0</v>
      </c>
      <c r="N65" s="7">
        <v>5</v>
      </c>
      <c r="O65" s="8">
        <f t="shared" si="6"/>
        <v>0</v>
      </c>
      <c r="X65" s="46"/>
      <c r="Y65" s="46"/>
      <c r="Z65" s="46" t="e">
        <f t="shared" si="4"/>
        <v>#DIV/0!</v>
      </c>
      <c r="AA65" s="46" t="e">
        <f t="shared" si="5"/>
        <v>#DIV/0!</v>
      </c>
      <c r="AB65" s="46" t="e">
        <f t="shared" si="7"/>
        <v>#DIV/0!</v>
      </c>
      <c r="AC65" s="90"/>
      <c r="AD65"/>
      <c r="AE65"/>
      <c r="AF65"/>
      <c r="AG65"/>
      <c r="AH65"/>
      <c r="AI65"/>
      <c r="AJ65"/>
      <c r="AK65"/>
    </row>
    <row r="66" spans="1:37" s="1" customFormat="1" x14ac:dyDescent="0.2">
      <c r="A66" s="1">
        <v>65</v>
      </c>
      <c r="K66" s="1" t="e">
        <f t="shared" ref="K66:K97" si="8">F66/I66</f>
        <v>#DIV/0!</v>
      </c>
      <c r="M66" s="1">
        <f t="shared" si="3"/>
        <v>0</v>
      </c>
      <c r="N66" s="7">
        <v>5</v>
      </c>
      <c r="O66" s="8">
        <f t="shared" ref="O66:O97" si="9">+F66*N66</f>
        <v>0</v>
      </c>
      <c r="X66" s="46"/>
      <c r="Y66" s="46"/>
      <c r="Z66" s="46" t="e">
        <f t="shared" si="4"/>
        <v>#DIV/0!</v>
      </c>
      <c r="AA66" s="46" t="e">
        <f t="shared" si="5"/>
        <v>#DIV/0!</v>
      </c>
      <c r="AB66" s="46" t="e">
        <f t="shared" ref="AB66:AB97" si="10">X66*AA66</f>
        <v>#DIV/0!</v>
      </c>
      <c r="AC66" s="90"/>
      <c r="AD66"/>
      <c r="AE66"/>
      <c r="AF66"/>
      <c r="AG66"/>
      <c r="AH66"/>
      <c r="AI66"/>
      <c r="AJ66"/>
      <c r="AK66"/>
    </row>
    <row r="67" spans="1:37" s="1" customFormat="1" x14ac:dyDescent="0.2">
      <c r="A67" s="1">
        <v>66</v>
      </c>
      <c r="K67" s="1" t="e">
        <f t="shared" si="8"/>
        <v>#DIV/0!</v>
      </c>
      <c r="M67" s="1">
        <f t="shared" ref="M67:M97" si="11">5-N67</f>
        <v>0</v>
      </c>
      <c r="N67" s="7">
        <v>5</v>
      </c>
      <c r="O67" s="8">
        <f t="shared" si="9"/>
        <v>0</v>
      </c>
      <c r="X67" s="46"/>
      <c r="Y67" s="46"/>
      <c r="Z67" s="46" t="e">
        <f t="shared" ref="Z67:Z97" si="12">IF(ABS(X67 - $AC$2) &lt;= 0.2 * $AC$2,1, IF( X67 &gt; $AC$2, $AC$2 * 1.2/X67, $AC$2 * 0.8/X67))</f>
        <v>#DIV/0!</v>
      </c>
      <c r="AA67" s="46" t="e">
        <f t="shared" ref="AA67:AA97" si="13">+Z67*1</f>
        <v>#DIV/0!</v>
      </c>
      <c r="AB67" s="46" t="e">
        <f t="shared" si="10"/>
        <v>#DIV/0!</v>
      </c>
      <c r="AC67" s="90"/>
      <c r="AD67"/>
      <c r="AE67"/>
      <c r="AF67"/>
      <c r="AG67"/>
      <c r="AH67"/>
      <c r="AI67"/>
      <c r="AJ67"/>
      <c r="AK67"/>
    </row>
    <row r="68" spans="1:37" s="1" customFormat="1" x14ac:dyDescent="0.2">
      <c r="A68" s="1">
        <v>67</v>
      </c>
      <c r="K68" s="1" t="e">
        <f t="shared" si="8"/>
        <v>#DIV/0!</v>
      </c>
      <c r="M68" s="1">
        <f t="shared" si="11"/>
        <v>0</v>
      </c>
      <c r="N68" s="7">
        <v>5</v>
      </c>
      <c r="O68" s="8">
        <f t="shared" si="9"/>
        <v>0</v>
      </c>
      <c r="X68" s="46"/>
      <c r="Y68" s="46"/>
      <c r="Z68" s="46" t="e">
        <f t="shared" si="12"/>
        <v>#DIV/0!</v>
      </c>
      <c r="AA68" s="46" t="e">
        <f t="shared" si="13"/>
        <v>#DIV/0!</v>
      </c>
      <c r="AB68" s="46" t="e">
        <f t="shared" si="10"/>
        <v>#DIV/0!</v>
      </c>
      <c r="AC68" s="90"/>
      <c r="AD68"/>
      <c r="AE68"/>
      <c r="AF68"/>
      <c r="AG68"/>
      <c r="AH68"/>
      <c r="AI68"/>
      <c r="AJ68"/>
      <c r="AK68"/>
    </row>
    <row r="69" spans="1:37" s="1" customFormat="1" x14ac:dyDescent="0.2">
      <c r="A69" s="1">
        <v>68</v>
      </c>
      <c r="K69" s="1" t="e">
        <f t="shared" si="8"/>
        <v>#DIV/0!</v>
      </c>
      <c r="M69" s="1">
        <f t="shared" si="11"/>
        <v>0</v>
      </c>
      <c r="N69" s="7">
        <v>5</v>
      </c>
      <c r="O69" s="8">
        <f t="shared" si="9"/>
        <v>0</v>
      </c>
      <c r="X69" s="46"/>
      <c r="Y69" s="46"/>
      <c r="Z69" s="46" t="e">
        <f t="shared" si="12"/>
        <v>#DIV/0!</v>
      </c>
      <c r="AA69" s="46" t="e">
        <f t="shared" si="13"/>
        <v>#DIV/0!</v>
      </c>
      <c r="AB69" s="46" t="e">
        <f t="shared" si="10"/>
        <v>#DIV/0!</v>
      </c>
      <c r="AC69" s="90"/>
      <c r="AD69"/>
      <c r="AE69"/>
      <c r="AF69"/>
      <c r="AG69"/>
      <c r="AH69"/>
      <c r="AI69"/>
      <c r="AJ69"/>
      <c r="AK69"/>
    </row>
    <row r="70" spans="1:37" s="1" customFormat="1" x14ac:dyDescent="0.2">
      <c r="A70" s="1">
        <v>69</v>
      </c>
      <c r="K70" s="1" t="e">
        <f t="shared" si="8"/>
        <v>#DIV/0!</v>
      </c>
      <c r="M70" s="1">
        <f t="shared" si="11"/>
        <v>0</v>
      </c>
      <c r="N70" s="7">
        <v>5</v>
      </c>
      <c r="O70" s="8">
        <f t="shared" si="9"/>
        <v>0</v>
      </c>
      <c r="X70" s="46"/>
      <c r="Y70" s="46"/>
      <c r="Z70" s="46" t="e">
        <f t="shared" si="12"/>
        <v>#DIV/0!</v>
      </c>
      <c r="AA70" s="46" t="e">
        <f t="shared" si="13"/>
        <v>#DIV/0!</v>
      </c>
      <c r="AB70" s="46" t="e">
        <f t="shared" si="10"/>
        <v>#DIV/0!</v>
      </c>
      <c r="AC70" s="90"/>
      <c r="AD70"/>
      <c r="AE70"/>
      <c r="AF70"/>
      <c r="AG70"/>
      <c r="AH70"/>
      <c r="AI70"/>
      <c r="AJ70"/>
      <c r="AK70"/>
    </row>
    <row r="71" spans="1:37" s="1" customFormat="1" x14ac:dyDescent="0.2">
      <c r="A71" s="1">
        <v>70</v>
      </c>
      <c r="K71" s="1" t="e">
        <f t="shared" si="8"/>
        <v>#DIV/0!</v>
      </c>
      <c r="M71" s="1">
        <f t="shared" si="11"/>
        <v>0</v>
      </c>
      <c r="N71" s="7">
        <v>5</v>
      </c>
      <c r="O71" s="8">
        <f t="shared" si="9"/>
        <v>0</v>
      </c>
      <c r="X71" s="46"/>
      <c r="Y71" s="46"/>
      <c r="Z71" s="46" t="e">
        <f t="shared" si="12"/>
        <v>#DIV/0!</v>
      </c>
      <c r="AA71" s="46" t="e">
        <f t="shared" si="13"/>
        <v>#DIV/0!</v>
      </c>
      <c r="AB71" s="46" t="e">
        <f t="shared" si="10"/>
        <v>#DIV/0!</v>
      </c>
      <c r="AC71" s="90"/>
      <c r="AD71"/>
      <c r="AE71"/>
      <c r="AF71"/>
      <c r="AG71"/>
      <c r="AH71"/>
      <c r="AI71"/>
      <c r="AJ71"/>
      <c r="AK71"/>
    </row>
    <row r="72" spans="1:37" s="1" customFormat="1" x14ac:dyDescent="0.2">
      <c r="A72" s="1">
        <v>71</v>
      </c>
      <c r="K72" s="1" t="e">
        <f t="shared" si="8"/>
        <v>#DIV/0!</v>
      </c>
      <c r="M72" s="1">
        <f t="shared" si="11"/>
        <v>0</v>
      </c>
      <c r="N72" s="7">
        <v>5</v>
      </c>
      <c r="O72" s="8">
        <f t="shared" si="9"/>
        <v>0</v>
      </c>
      <c r="X72" s="46"/>
      <c r="Y72" s="46"/>
      <c r="Z72" s="46" t="e">
        <f t="shared" si="12"/>
        <v>#DIV/0!</v>
      </c>
      <c r="AA72" s="46" t="e">
        <f t="shared" si="13"/>
        <v>#DIV/0!</v>
      </c>
      <c r="AB72" s="46" t="e">
        <f t="shared" si="10"/>
        <v>#DIV/0!</v>
      </c>
      <c r="AC72" s="90"/>
      <c r="AD72"/>
      <c r="AE72"/>
      <c r="AF72"/>
      <c r="AG72"/>
      <c r="AH72"/>
      <c r="AI72"/>
      <c r="AJ72"/>
      <c r="AK72"/>
    </row>
    <row r="73" spans="1:37" s="1" customFormat="1" x14ac:dyDescent="0.2">
      <c r="A73" s="1">
        <v>72</v>
      </c>
      <c r="K73" s="1" t="e">
        <f t="shared" si="8"/>
        <v>#DIV/0!</v>
      </c>
      <c r="M73" s="1">
        <f t="shared" si="11"/>
        <v>0</v>
      </c>
      <c r="N73" s="7">
        <v>5</v>
      </c>
      <c r="O73" s="8">
        <f t="shared" si="9"/>
        <v>0</v>
      </c>
      <c r="X73" s="46"/>
      <c r="Y73" s="46"/>
      <c r="Z73" s="46" t="e">
        <f t="shared" si="12"/>
        <v>#DIV/0!</v>
      </c>
      <c r="AA73" s="46" t="e">
        <f t="shared" si="13"/>
        <v>#DIV/0!</v>
      </c>
      <c r="AB73" s="46" t="e">
        <f t="shared" si="10"/>
        <v>#DIV/0!</v>
      </c>
      <c r="AC73" s="90"/>
      <c r="AD73"/>
      <c r="AE73"/>
      <c r="AF73"/>
      <c r="AG73"/>
      <c r="AH73"/>
      <c r="AI73"/>
      <c r="AJ73"/>
      <c r="AK73"/>
    </row>
    <row r="74" spans="1:37" s="1" customFormat="1" x14ac:dyDescent="0.2">
      <c r="A74" s="1">
        <v>73</v>
      </c>
      <c r="K74" s="1" t="e">
        <f t="shared" si="8"/>
        <v>#DIV/0!</v>
      </c>
      <c r="M74" s="1">
        <f t="shared" si="11"/>
        <v>0</v>
      </c>
      <c r="N74" s="3">
        <v>5</v>
      </c>
      <c r="O74" s="4">
        <f t="shared" si="9"/>
        <v>0</v>
      </c>
      <c r="X74" s="46"/>
      <c r="Y74" s="46"/>
      <c r="Z74" s="46" t="e">
        <f t="shared" si="12"/>
        <v>#DIV/0!</v>
      </c>
      <c r="AA74" s="46" t="e">
        <f t="shared" si="13"/>
        <v>#DIV/0!</v>
      </c>
      <c r="AB74" s="46" t="e">
        <f t="shared" si="10"/>
        <v>#DIV/0!</v>
      </c>
      <c r="AC74" s="90"/>
      <c r="AD74"/>
      <c r="AE74"/>
      <c r="AF74"/>
      <c r="AG74"/>
      <c r="AH74"/>
      <c r="AI74"/>
      <c r="AJ74"/>
      <c r="AK74"/>
    </row>
    <row r="75" spans="1:37" s="1" customFormat="1" x14ac:dyDescent="0.2">
      <c r="A75" s="1">
        <v>74</v>
      </c>
      <c r="K75" s="1" t="e">
        <f t="shared" si="8"/>
        <v>#DIV/0!</v>
      </c>
      <c r="M75" s="1">
        <f t="shared" si="11"/>
        <v>0</v>
      </c>
      <c r="N75" s="3">
        <v>5</v>
      </c>
      <c r="O75" s="4">
        <f t="shared" si="9"/>
        <v>0</v>
      </c>
      <c r="X75" s="46"/>
      <c r="Y75" s="46"/>
      <c r="Z75" s="46" t="e">
        <f t="shared" si="12"/>
        <v>#DIV/0!</v>
      </c>
      <c r="AA75" s="46" t="e">
        <f t="shared" si="13"/>
        <v>#DIV/0!</v>
      </c>
      <c r="AB75" s="46" t="e">
        <f t="shared" si="10"/>
        <v>#DIV/0!</v>
      </c>
      <c r="AC75" s="90"/>
      <c r="AD75"/>
      <c r="AE75"/>
      <c r="AF75"/>
      <c r="AG75"/>
      <c r="AH75"/>
      <c r="AI75"/>
      <c r="AJ75"/>
      <c r="AK75"/>
    </row>
    <row r="76" spans="1:37" s="1" customFormat="1" x14ac:dyDescent="0.2">
      <c r="A76" s="1">
        <v>75</v>
      </c>
      <c r="K76" s="1" t="e">
        <f t="shared" si="8"/>
        <v>#DIV/0!</v>
      </c>
      <c r="M76" s="1">
        <f t="shared" si="11"/>
        <v>0</v>
      </c>
      <c r="N76" s="3">
        <v>5</v>
      </c>
      <c r="O76" s="4">
        <f t="shared" si="9"/>
        <v>0</v>
      </c>
      <c r="X76" s="46"/>
      <c r="Y76" s="46"/>
      <c r="Z76" s="46" t="e">
        <f t="shared" si="12"/>
        <v>#DIV/0!</v>
      </c>
      <c r="AA76" s="46" t="e">
        <f t="shared" si="13"/>
        <v>#DIV/0!</v>
      </c>
      <c r="AB76" s="46" t="e">
        <f t="shared" si="10"/>
        <v>#DIV/0!</v>
      </c>
      <c r="AC76" s="90"/>
      <c r="AD76"/>
      <c r="AE76"/>
      <c r="AF76"/>
      <c r="AG76"/>
      <c r="AH76"/>
      <c r="AI76"/>
      <c r="AJ76"/>
      <c r="AK76"/>
    </row>
    <row r="77" spans="1:37" s="1" customFormat="1" x14ac:dyDescent="0.2">
      <c r="A77" s="1">
        <v>76</v>
      </c>
      <c r="K77" s="1" t="e">
        <f t="shared" si="8"/>
        <v>#DIV/0!</v>
      </c>
      <c r="M77" s="1">
        <f t="shared" si="11"/>
        <v>0</v>
      </c>
      <c r="N77" s="3">
        <v>5</v>
      </c>
      <c r="O77" s="4">
        <f t="shared" si="9"/>
        <v>0</v>
      </c>
      <c r="X77" s="46"/>
      <c r="Y77" s="46"/>
      <c r="Z77" s="46" t="e">
        <f t="shared" si="12"/>
        <v>#DIV/0!</v>
      </c>
      <c r="AA77" s="46" t="e">
        <f t="shared" si="13"/>
        <v>#DIV/0!</v>
      </c>
      <c r="AB77" s="46" t="e">
        <f t="shared" si="10"/>
        <v>#DIV/0!</v>
      </c>
      <c r="AC77" s="90"/>
      <c r="AD77"/>
      <c r="AE77"/>
      <c r="AF77"/>
      <c r="AG77"/>
      <c r="AH77"/>
      <c r="AI77"/>
      <c r="AJ77"/>
      <c r="AK77"/>
    </row>
    <row r="78" spans="1:37" s="1" customFormat="1" x14ac:dyDescent="0.2">
      <c r="A78" s="1">
        <v>77</v>
      </c>
      <c r="K78" s="1" t="e">
        <f t="shared" si="8"/>
        <v>#DIV/0!</v>
      </c>
      <c r="M78" s="1">
        <f t="shared" si="11"/>
        <v>0</v>
      </c>
      <c r="N78" s="3">
        <v>5</v>
      </c>
      <c r="O78" s="4">
        <f t="shared" si="9"/>
        <v>0</v>
      </c>
      <c r="X78" s="46"/>
      <c r="Y78" s="46"/>
      <c r="Z78" s="46" t="e">
        <f t="shared" si="12"/>
        <v>#DIV/0!</v>
      </c>
      <c r="AA78" s="46" t="e">
        <f t="shared" si="13"/>
        <v>#DIV/0!</v>
      </c>
      <c r="AB78" s="46" t="e">
        <f t="shared" si="10"/>
        <v>#DIV/0!</v>
      </c>
      <c r="AC78" s="90"/>
      <c r="AD78"/>
      <c r="AE78"/>
      <c r="AF78"/>
      <c r="AG78"/>
      <c r="AH78"/>
      <c r="AI78"/>
      <c r="AJ78"/>
      <c r="AK78"/>
    </row>
    <row r="79" spans="1:37" s="1" customFormat="1" x14ac:dyDescent="0.2">
      <c r="A79" s="1">
        <v>78</v>
      </c>
      <c r="K79" s="1" t="e">
        <f t="shared" si="8"/>
        <v>#DIV/0!</v>
      </c>
      <c r="M79" s="1">
        <f t="shared" si="11"/>
        <v>0</v>
      </c>
      <c r="N79" s="3">
        <v>5</v>
      </c>
      <c r="O79" s="4">
        <f t="shared" si="9"/>
        <v>0</v>
      </c>
      <c r="X79" s="46"/>
      <c r="Y79" s="46"/>
      <c r="Z79" s="46" t="e">
        <f t="shared" si="12"/>
        <v>#DIV/0!</v>
      </c>
      <c r="AA79" s="46" t="e">
        <f t="shared" si="13"/>
        <v>#DIV/0!</v>
      </c>
      <c r="AB79" s="46" t="e">
        <f t="shared" si="10"/>
        <v>#DIV/0!</v>
      </c>
      <c r="AC79" s="90"/>
      <c r="AD79"/>
      <c r="AE79"/>
      <c r="AF79"/>
      <c r="AG79"/>
      <c r="AH79"/>
      <c r="AI79"/>
      <c r="AJ79"/>
      <c r="AK79"/>
    </row>
    <row r="80" spans="1:37" s="1" customFormat="1" x14ac:dyDescent="0.2">
      <c r="A80" s="1">
        <v>79</v>
      </c>
      <c r="K80" s="1" t="e">
        <f t="shared" si="8"/>
        <v>#DIV/0!</v>
      </c>
      <c r="M80" s="1">
        <f t="shared" si="11"/>
        <v>0</v>
      </c>
      <c r="N80" s="3">
        <v>5</v>
      </c>
      <c r="O80" s="4">
        <f t="shared" si="9"/>
        <v>0</v>
      </c>
      <c r="X80" s="46"/>
      <c r="Y80" s="46"/>
      <c r="Z80" s="46" t="e">
        <f t="shared" si="12"/>
        <v>#DIV/0!</v>
      </c>
      <c r="AA80" s="46" t="e">
        <f t="shared" si="13"/>
        <v>#DIV/0!</v>
      </c>
      <c r="AB80" s="46" t="e">
        <f t="shared" si="10"/>
        <v>#DIV/0!</v>
      </c>
      <c r="AC80" s="90"/>
      <c r="AD80"/>
      <c r="AE80"/>
      <c r="AF80"/>
      <c r="AG80"/>
      <c r="AH80"/>
      <c r="AI80"/>
      <c r="AJ80"/>
      <c r="AK80"/>
    </row>
    <row r="81" spans="1:37" s="1" customFormat="1" x14ac:dyDescent="0.2">
      <c r="A81" s="1">
        <v>80</v>
      </c>
      <c r="K81" s="1" t="e">
        <f t="shared" si="8"/>
        <v>#DIV/0!</v>
      </c>
      <c r="M81" s="1">
        <f t="shared" si="11"/>
        <v>0</v>
      </c>
      <c r="N81" s="3">
        <v>5</v>
      </c>
      <c r="O81" s="4">
        <f t="shared" si="9"/>
        <v>0</v>
      </c>
      <c r="X81" s="46"/>
      <c r="Y81" s="46"/>
      <c r="Z81" s="46" t="e">
        <f t="shared" si="12"/>
        <v>#DIV/0!</v>
      </c>
      <c r="AA81" s="46" t="e">
        <f t="shared" si="13"/>
        <v>#DIV/0!</v>
      </c>
      <c r="AB81" s="46" t="e">
        <f t="shared" si="10"/>
        <v>#DIV/0!</v>
      </c>
      <c r="AC81" s="90"/>
      <c r="AD81"/>
      <c r="AE81"/>
      <c r="AF81"/>
      <c r="AG81"/>
      <c r="AH81"/>
      <c r="AI81"/>
      <c r="AJ81"/>
      <c r="AK81"/>
    </row>
    <row r="82" spans="1:37" s="1" customFormat="1" x14ac:dyDescent="0.2">
      <c r="A82" s="1">
        <v>81</v>
      </c>
      <c r="K82" s="1" t="e">
        <f t="shared" si="8"/>
        <v>#DIV/0!</v>
      </c>
      <c r="M82" s="1">
        <f t="shared" si="11"/>
        <v>0</v>
      </c>
      <c r="N82" s="3">
        <v>5</v>
      </c>
      <c r="O82" s="4">
        <f t="shared" si="9"/>
        <v>0</v>
      </c>
      <c r="X82" s="46"/>
      <c r="Y82" s="46"/>
      <c r="Z82" s="46" t="e">
        <f t="shared" si="12"/>
        <v>#DIV/0!</v>
      </c>
      <c r="AA82" s="46" t="e">
        <f t="shared" si="13"/>
        <v>#DIV/0!</v>
      </c>
      <c r="AB82" s="46" t="e">
        <f t="shared" si="10"/>
        <v>#DIV/0!</v>
      </c>
      <c r="AC82" s="90"/>
      <c r="AD82"/>
      <c r="AE82"/>
      <c r="AF82"/>
      <c r="AG82"/>
      <c r="AH82"/>
      <c r="AI82"/>
      <c r="AJ82"/>
      <c r="AK82"/>
    </row>
    <row r="83" spans="1:37" s="1" customFormat="1" x14ac:dyDescent="0.2">
      <c r="A83" s="1">
        <v>82</v>
      </c>
      <c r="K83" s="1" t="e">
        <f t="shared" si="8"/>
        <v>#DIV/0!</v>
      </c>
      <c r="M83" s="1">
        <f t="shared" si="11"/>
        <v>0</v>
      </c>
      <c r="N83" s="3">
        <v>5</v>
      </c>
      <c r="O83" s="4">
        <f t="shared" si="9"/>
        <v>0</v>
      </c>
      <c r="X83" s="46"/>
      <c r="Y83" s="46"/>
      <c r="Z83" s="46" t="e">
        <f t="shared" si="12"/>
        <v>#DIV/0!</v>
      </c>
      <c r="AA83" s="46" t="e">
        <f t="shared" si="13"/>
        <v>#DIV/0!</v>
      </c>
      <c r="AB83" s="46" t="e">
        <f t="shared" si="10"/>
        <v>#DIV/0!</v>
      </c>
      <c r="AC83" s="90"/>
      <c r="AD83"/>
      <c r="AE83"/>
      <c r="AF83"/>
      <c r="AG83"/>
      <c r="AH83"/>
      <c r="AI83"/>
      <c r="AJ83"/>
      <c r="AK83"/>
    </row>
    <row r="84" spans="1:37" s="1" customFormat="1" x14ac:dyDescent="0.2">
      <c r="A84" s="1">
        <v>83</v>
      </c>
      <c r="K84" s="1" t="e">
        <f t="shared" si="8"/>
        <v>#DIV/0!</v>
      </c>
      <c r="M84" s="1">
        <f t="shared" si="11"/>
        <v>0</v>
      </c>
      <c r="N84" s="3">
        <v>5</v>
      </c>
      <c r="O84" s="4">
        <f t="shared" si="9"/>
        <v>0</v>
      </c>
      <c r="X84" s="46"/>
      <c r="Y84" s="46"/>
      <c r="Z84" s="46" t="e">
        <f t="shared" si="12"/>
        <v>#DIV/0!</v>
      </c>
      <c r="AA84" s="46" t="e">
        <f t="shared" si="13"/>
        <v>#DIV/0!</v>
      </c>
      <c r="AB84" s="46" t="e">
        <f t="shared" si="10"/>
        <v>#DIV/0!</v>
      </c>
      <c r="AC84" s="90"/>
      <c r="AD84"/>
      <c r="AE84"/>
      <c r="AF84"/>
      <c r="AG84"/>
      <c r="AH84"/>
      <c r="AI84"/>
      <c r="AJ84"/>
      <c r="AK84"/>
    </row>
    <row r="85" spans="1:37" s="1" customFormat="1" ht="16" thickBot="1" x14ac:dyDescent="0.25">
      <c r="A85" s="1">
        <v>84</v>
      </c>
      <c r="K85" s="1" t="e">
        <f t="shared" si="8"/>
        <v>#DIV/0!</v>
      </c>
      <c r="M85" s="1">
        <f t="shared" si="11"/>
        <v>0</v>
      </c>
      <c r="N85" s="3">
        <v>5</v>
      </c>
      <c r="O85" s="6">
        <f t="shared" si="9"/>
        <v>0</v>
      </c>
      <c r="X85" s="46"/>
      <c r="Y85" s="46"/>
      <c r="Z85" s="46" t="e">
        <f t="shared" si="12"/>
        <v>#DIV/0!</v>
      </c>
      <c r="AA85" s="46" t="e">
        <f t="shared" si="13"/>
        <v>#DIV/0!</v>
      </c>
      <c r="AB85" s="46" t="e">
        <f t="shared" si="10"/>
        <v>#DIV/0!</v>
      </c>
      <c r="AC85" s="90"/>
      <c r="AD85"/>
      <c r="AE85"/>
      <c r="AF85"/>
      <c r="AG85"/>
      <c r="AH85"/>
      <c r="AI85"/>
      <c r="AJ85"/>
      <c r="AK85"/>
    </row>
    <row r="86" spans="1:37" s="1" customFormat="1" x14ac:dyDescent="0.2">
      <c r="A86" s="1">
        <v>85</v>
      </c>
      <c r="K86" s="1" t="e">
        <f t="shared" si="8"/>
        <v>#DIV/0!</v>
      </c>
      <c r="M86" s="1">
        <f t="shared" si="11"/>
        <v>0</v>
      </c>
      <c r="N86" s="3">
        <v>5</v>
      </c>
      <c r="O86" s="8">
        <f t="shared" si="9"/>
        <v>0</v>
      </c>
      <c r="X86" s="46"/>
      <c r="Y86" s="46"/>
      <c r="Z86" s="46" t="e">
        <f t="shared" si="12"/>
        <v>#DIV/0!</v>
      </c>
      <c r="AA86" s="46" t="e">
        <f t="shared" si="13"/>
        <v>#DIV/0!</v>
      </c>
      <c r="AB86" s="46" t="e">
        <f t="shared" si="10"/>
        <v>#DIV/0!</v>
      </c>
      <c r="AC86" s="90"/>
      <c r="AD86"/>
      <c r="AE86"/>
      <c r="AF86"/>
      <c r="AG86"/>
      <c r="AH86"/>
      <c r="AI86"/>
      <c r="AJ86"/>
      <c r="AK86"/>
    </row>
    <row r="87" spans="1:37" s="1" customFormat="1" x14ac:dyDescent="0.2">
      <c r="A87" s="1">
        <v>86</v>
      </c>
      <c r="K87" s="1" t="e">
        <f t="shared" si="8"/>
        <v>#DIV/0!</v>
      </c>
      <c r="M87" s="1">
        <f t="shared" si="11"/>
        <v>0</v>
      </c>
      <c r="N87" s="3">
        <v>5</v>
      </c>
      <c r="O87" s="8">
        <f t="shared" si="9"/>
        <v>0</v>
      </c>
      <c r="X87" s="46"/>
      <c r="Y87" s="46"/>
      <c r="Z87" s="46" t="e">
        <f t="shared" si="12"/>
        <v>#DIV/0!</v>
      </c>
      <c r="AA87" s="46" t="e">
        <f t="shared" si="13"/>
        <v>#DIV/0!</v>
      </c>
      <c r="AB87" s="46" t="e">
        <f t="shared" si="10"/>
        <v>#DIV/0!</v>
      </c>
      <c r="AC87" s="90"/>
      <c r="AD87"/>
      <c r="AE87"/>
      <c r="AF87"/>
      <c r="AG87"/>
      <c r="AH87"/>
      <c r="AI87"/>
      <c r="AJ87"/>
      <c r="AK87"/>
    </row>
    <row r="88" spans="1:37" s="1" customFormat="1" x14ac:dyDescent="0.2">
      <c r="A88" s="1">
        <v>87</v>
      </c>
      <c r="K88" s="1" t="e">
        <f t="shared" si="8"/>
        <v>#DIV/0!</v>
      </c>
      <c r="M88" s="1">
        <f t="shared" si="11"/>
        <v>0</v>
      </c>
      <c r="N88" s="3">
        <v>5</v>
      </c>
      <c r="O88" s="8">
        <f t="shared" si="9"/>
        <v>0</v>
      </c>
      <c r="X88" s="46"/>
      <c r="Y88" s="46"/>
      <c r="Z88" s="46" t="e">
        <f t="shared" si="12"/>
        <v>#DIV/0!</v>
      </c>
      <c r="AA88" s="46" t="e">
        <f t="shared" si="13"/>
        <v>#DIV/0!</v>
      </c>
      <c r="AB88" s="46" t="e">
        <f t="shared" si="10"/>
        <v>#DIV/0!</v>
      </c>
      <c r="AC88" s="90"/>
      <c r="AD88"/>
      <c r="AE88"/>
      <c r="AF88"/>
      <c r="AG88"/>
      <c r="AH88"/>
      <c r="AI88"/>
      <c r="AJ88"/>
      <c r="AK88"/>
    </row>
    <row r="89" spans="1:37" s="1" customFormat="1" x14ac:dyDescent="0.2">
      <c r="A89" s="1">
        <v>88</v>
      </c>
      <c r="K89" s="1" t="e">
        <f t="shared" si="8"/>
        <v>#DIV/0!</v>
      </c>
      <c r="M89" s="1">
        <f t="shared" si="11"/>
        <v>0</v>
      </c>
      <c r="N89" s="3">
        <v>5</v>
      </c>
      <c r="O89" s="8">
        <f t="shared" si="9"/>
        <v>0</v>
      </c>
      <c r="X89" s="46"/>
      <c r="Y89" s="46"/>
      <c r="Z89" s="46" t="e">
        <f t="shared" si="12"/>
        <v>#DIV/0!</v>
      </c>
      <c r="AA89" s="46" t="e">
        <f t="shared" si="13"/>
        <v>#DIV/0!</v>
      </c>
      <c r="AB89" s="46" t="e">
        <f t="shared" si="10"/>
        <v>#DIV/0!</v>
      </c>
      <c r="AC89" s="90"/>
      <c r="AD89"/>
      <c r="AE89"/>
      <c r="AF89"/>
      <c r="AG89"/>
      <c r="AH89"/>
      <c r="AI89"/>
      <c r="AJ89"/>
      <c r="AK89"/>
    </row>
    <row r="90" spans="1:37" s="1" customFormat="1" x14ac:dyDescent="0.2">
      <c r="A90" s="1">
        <v>89</v>
      </c>
      <c r="K90" s="1" t="e">
        <f t="shared" si="8"/>
        <v>#DIV/0!</v>
      </c>
      <c r="M90" s="1">
        <f t="shared" si="11"/>
        <v>0</v>
      </c>
      <c r="N90" s="3">
        <v>5</v>
      </c>
      <c r="O90" s="8">
        <f t="shared" si="9"/>
        <v>0</v>
      </c>
      <c r="X90" s="46"/>
      <c r="Y90" s="46"/>
      <c r="Z90" s="46" t="e">
        <f t="shared" si="12"/>
        <v>#DIV/0!</v>
      </c>
      <c r="AA90" s="46" t="e">
        <f t="shared" si="13"/>
        <v>#DIV/0!</v>
      </c>
      <c r="AB90" s="46" t="e">
        <f t="shared" si="10"/>
        <v>#DIV/0!</v>
      </c>
      <c r="AC90" s="90"/>
      <c r="AD90"/>
      <c r="AE90"/>
      <c r="AF90"/>
      <c r="AG90"/>
      <c r="AH90"/>
      <c r="AI90"/>
      <c r="AJ90"/>
      <c r="AK90"/>
    </row>
    <row r="91" spans="1:37" s="1" customFormat="1" x14ac:dyDescent="0.2">
      <c r="A91" s="1">
        <v>90</v>
      </c>
      <c r="K91" s="1" t="e">
        <f t="shared" si="8"/>
        <v>#DIV/0!</v>
      </c>
      <c r="M91" s="1">
        <f t="shared" si="11"/>
        <v>0</v>
      </c>
      <c r="N91" s="3">
        <v>5</v>
      </c>
      <c r="O91" s="8">
        <f t="shared" si="9"/>
        <v>0</v>
      </c>
      <c r="X91" s="46"/>
      <c r="Y91" s="46"/>
      <c r="Z91" s="46" t="e">
        <f t="shared" si="12"/>
        <v>#DIV/0!</v>
      </c>
      <c r="AA91" s="46" t="e">
        <f t="shared" si="13"/>
        <v>#DIV/0!</v>
      </c>
      <c r="AB91" s="46" t="e">
        <f t="shared" si="10"/>
        <v>#DIV/0!</v>
      </c>
      <c r="AC91" s="90"/>
      <c r="AD91"/>
      <c r="AE91"/>
      <c r="AF91"/>
      <c r="AG91"/>
      <c r="AH91"/>
      <c r="AI91"/>
      <c r="AJ91"/>
      <c r="AK91"/>
    </row>
    <row r="92" spans="1:37" s="1" customFormat="1" x14ac:dyDescent="0.2">
      <c r="A92" s="1">
        <v>91</v>
      </c>
      <c r="K92" s="1" t="e">
        <f t="shared" si="8"/>
        <v>#DIV/0!</v>
      </c>
      <c r="M92" s="1">
        <f t="shared" si="11"/>
        <v>0</v>
      </c>
      <c r="N92" s="3">
        <v>5</v>
      </c>
      <c r="O92" s="8">
        <f t="shared" si="9"/>
        <v>0</v>
      </c>
      <c r="X92" s="46"/>
      <c r="Y92" s="46"/>
      <c r="Z92" s="46" t="e">
        <f t="shared" si="12"/>
        <v>#DIV/0!</v>
      </c>
      <c r="AA92" s="46" t="e">
        <f t="shared" si="13"/>
        <v>#DIV/0!</v>
      </c>
      <c r="AB92" s="46" t="e">
        <f t="shared" si="10"/>
        <v>#DIV/0!</v>
      </c>
      <c r="AC92" s="90"/>
      <c r="AD92"/>
      <c r="AE92"/>
      <c r="AF92"/>
      <c r="AG92"/>
      <c r="AH92"/>
      <c r="AI92"/>
      <c r="AJ92"/>
      <c r="AK92"/>
    </row>
    <row r="93" spans="1:37" s="1" customFormat="1" x14ac:dyDescent="0.2">
      <c r="A93" s="1">
        <v>92</v>
      </c>
      <c r="K93" s="1" t="e">
        <f t="shared" si="8"/>
        <v>#DIV/0!</v>
      </c>
      <c r="M93" s="1">
        <f t="shared" si="11"/>
        <v>0</v>
      </c>
      <c r="N93" s="3">
        <v>5</v>
      </c>
      <c r="O93" s="8">
        <f t="shared" si="9"/>
        <v>0</v>
      </c>
      <c r="X93" s="46"/>
      <c r="Y93" s="46"/>
      <c r="Z93" s="46" t="e">
        <f t="shared" si="12"/>
        <v>#DIV/0!</v>
      </c>
      <c r="AA93" s="46" t="e">
        <f t="shared" si="13"/>
        <v>#DIV/0!</v>
      </c>
      <c r="AB93" s="46" t="e">
        <f t="shared" si="10"/>
        <v>#DIV/0!</v>
      </c>
      <c r="AC93" s="90"/>
      <c r="AD93"/>
      <c r="AE93"/>
      <c r="AF93"/>
      <c r="AG93"/>
      <c r="AH93"/>
      <c r="AI93"/>
      <c r="AJ93"/>
      <c r="AK93"/>
    </row>
    <row r="94" spans="1:37" s="1" customFormat="1" x14ac:dyDescent="0.2">
      <c r="A94" s="1">
        <v>93</v>
      </c>
      <c r="K94" s="1" t="e">
        <f t="shared" si="8"/>
        <v>#DIV/0!</v>
      </c>
      <c r="M94" s="1">
        <f t="shared" si="11"/>
        <v>0</v>
      </c>
      <c r="N94" s="3">
        <v>5</v>
      </c>
      <c r="O94" s="8">
        <f t="shared" si="9"/>
        <v>0</v>
      </c>
      <c r="X94" s="46"/>
      <c r="Y94" s="46"/>
      <c r="Z94" s="46" t="e">
        <f t="shared" si="12"/>
        <v>#DIV/0!</v>
      </c>
      <c r="AA94" s="46" t="e">
        <f t="shared" si="13"/>
        <v>#DIV/0!</v>
      </c>
      <c r="AB94" s="46" t="e">
        <f t="shared" si="10"/>
        <v>#DIV/0!</v>
      </c>
      <c r="AC94" s="90"/>
      <c r="AD94"/>
      <c r="AE94"/>
      <c r="AF94"/>
      <c r="AG94"/>
      <c r="AH94"/>
      <c r="AI94"/>
      <c r="AJ94"/>
      <c r="AK94"/>
    </row>
    <row r="95" spans="1:37" s="1" customFormat="1" x14ac:dyDescent="0.2">
      <c r="A95" s="1">
        <v>94</v>
      </c>
      <c r="K95" s="1" t="e">
        <f t="shared" si="8"/>
        <v>#DIV/0!</v>
      </c>
      <c r="M95" s="1">
        <f t="shared" si="11"/>
        <v>0</v>
      </c>
      <c r="N95" s="3">
        <v>5</v>
      </c>
      <c r="O95" s="8">
        <f t="shared" si="9"/>
        <v>0</v>
      </c>
      <c r="X95" s="46"/>
      <c r="Y95" s="46"/>
      <c r="Z95" s="46" t="e">
        <f t="shared" si="12"/>
        <v>#DIV/0!</v>
      </c>
      <c r="AA95" s="46" t="e">
        <f t="shared" si="13"/>
        <v>#DIV/0!</v>
      </c>
      <c r="AB95" s="46" t="e">
        <f t="shared" si="10"/>
        <v>#DIV/0!</v>
      </c>
      <c r="AC95" s="90"/>
      <c r="AD95"/>
      <c r="AE95"/>
      <c r="AF95"/>
      <c r="AG95"/>
      <c r="AH95"/>
      <c r="AI95"/>
      <c r="AJ95"/>
      <c r="AK95"/>
    </row>
    <row r="96" spans="1:37" s="1" customFormat="1" x14ac:dyDescent="0.2">
      <c r="A96" s="1">
        <v>95</v>
      </c>
      <c r="K96" s="1" t="e">
        <f t="shared" si="8"/>
        <v>#DIV/0!</v>
      </c>
      <c r="M96" s="1">
        <f t="shared" si="11"/>
        <v>0</v>
      </c>
      <c r="N96" s="3">
        <v>5</v>
      </c>
      <c r="O96" s="8">
        <f t="shared" si="9"/>
        <v>0</v>
      </c>
      <c r="X96" s="46"/>
      <c r="Y96" s="46"/>
      <c r="Z96" s="46" t="e">
        <f t="shared" si="12"/>
        <v>#DIV/0!</v>
      </c>
      <c r="AA96" s="46" t="e">
        <f t="shared" si="13"/>
        <v>#DIV/0!</v>
      </c>
      <c r="AB96" s="46" t="e">
        <f t="shared" si="10"/>
        <v>#DIV/0!</v>
      </c>
      <c r="AC96" s="90"/>
      <c r="AD96"/>
      <c r="AE96"/>
      <c r="AF96"/>
      <c r="AG96"/>
      <c r="AH96"/>
      <c r="AI96"/>
      <c r="AJ96"/>
      <c r="AK96"/>
    </row>
    <row r="97" spans="1:37" s="1" customFormat="1" x14ac:dyDescent="0.2">
      <c r="A97" s="1">
        <v>96</v>
      </c>
      <c r="K97" s="1" t="e">
        <f t="shared" si="8"/>
        <v>#DIV/0!</v>
      </c>
      <c r="M97" s="1">
        <f t="shared" si="11"/>
        <v>0</v>
      </c>
      <c r="N97" s="3">
        <v>5</v>
      </c>
      <c r="O97" s="8">
        <f t="shared" si="9"/>
        <v>0</v>
      </c>
      <c r="X97" s="46"/>
      <c r="Y97" s="46"/>
      <c r="Z97" s="46" t="e">
        <f t="shared" si="12"/>
        <v>#DIV/0!</v>
      </c>
      <c r="AA97" s="46" t="e">
        <f t="shared" si="13"/>
        <v>#DIV/0!</v>
      </c>
      <c r="AB97" s="46" t="e">
        <f t="shared" si="10"/>
        <v>#DIV/0!</v>
      </c>
      <c r="AC97" s="90"/>
      <c r="AD97"/>
      <c r="AE97"/>
      <c r="AF97"/>
      <c r="AG97"/>
      <c r="AH97"/>
      <c r="AI97"/>
      <c r="AJ97"/>
      <c r="AK97"/>
    </row>
  </sheetData>
  <conditionalFormatting sqref="N2:N97">
    <cfRule type="cellIs" dxfId="9" priority="1" operator="equal">
      <formula>4.5</formula>
    </cfRule>
    <cfRule type="cellIs" dxfId="8" priority="2" operator="equal">
      <formula>3.5</formula>
    </cfRule>
    <cfRule type="cellIs" dxfId="7" priority="3" operator="equal">
      <formula>2.5</formula>
    </cfRule>
    <cfRule type="cellIs" dxfId="6" priority="4" operator="equal">
      <formula>1.5</formula>
    </cfRule>
    <cfRule type="cellIs" dxfId="5" priority="5" operator="equal">
      <formula>5</formula>
    </cfRule>
    <cfRule type="cellIs" dxfId="4" priority="6" operator="equal">
      <formula>4</formula>
    </cfRule>
    <cfRule type="cellIs" dxfId="3" priority="7" operator="equal">
      <formula>3</formula>
    </cfRule>
    <cfRule type="cellIs" dxfId="2" priority="8" operator="equal">
      <formula>2</formula>
    </cfRule>
    <cfRule type="cellIs" dxfId="1" priority="9" operator="equal">
      <formula>1</formula>
    </cfRule>
  </conditionalFormatting>
  <conditionalFormatting sqref="O2:O97">
    <cfRule type="top10" dxfId="0" priority="12" bottom="1" rank="10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799-4773-44A4-8118-3FED6C4511D6}">
  <dimension ref="A1:AK124"/>
  <sheetViews>
    <sheetView topLeftCell="A86" zoomScale="110" zoomScaleNormal="110" workbookViewId="0">
      <selection activeCell="K95" sqref="K95"/>
    </sheetView>
  </sheetViews>
  <sheetFormatPr baseColWidth="10" defaultColWidth="8.83203125" defaultRowHeight="26.25" customHeight="1" x14ac:dyDescent="0.2"/>
  <cols>
    <col min="1" max="1" width="4.5" style="15" customWidth="1"/>
    <col min="2" max="2" width="5.1640625" style="15" customWidth="1"/>
    <col min="3" max="3" width="15" style="15" customWidth="1"/>
    <col min="4" max="4" width="12.5" style="15" customWidth="1"/>
    <col min="5" max="5" width="11.83203125" style="15" customWidth="1"/>
    <col min="6" max="6" width="9.1640625" style="15" customWidth="1"/>
    <col min="7" max="7" width="12.5" style="15" customWidth="1"/>
    <col min="8" max="11" width="7.5" style="15" customWidth="1"/>
    <col min="12" max="12" width="8.1640625" style="15" customWidth="1"/>
    <col min="13" max="13" width="8" style="15" customWidth="1"/>
    <col min="14" max="14" width="8.5" style="15" customWidth="1"/>
    <col min="15" max="15" width="8.83203125" style="15"/>
    <col min="16" max="16" width="8.1640625" style="15" customWidth="1"/>
    <col min="17" max="17" width="5.5" style="15" customWidth="1"/>
    <col min="18" max="18" width="5.83203125" style="15" customWidth="1"/>
    <col min="19" max="19" width="5.5" style="15" customWidth="1"/>
    <col min="20" max="20" width="6.5" style="15" customWidth="1"/>
    <col min="21" max="21" width="5.83203125" style="15" customWidth="1"/>
    <col min="22" max="22" width="5.5" style="15" customWidth="1"/>
    <col min="23" max="23" width="6.1640625" style="15" customWidth="1"/>
    <col min="24" max="25" width="5.83203125" style="15" customWidth="1"/>
    <col min="26" max="27" width="6.5" style="15" customWidth="1"/>
    <col min="28" max="28" width="6.1640625" style="15" customWidth="1"/>
    <col min="29" max="29" width="5.83203125" style="15" customWidth="1"/>
    <col min="30" max="31" width="8.83203125" style="15"/>
    <col min="32" max="32" width="9.5" style="15" customWidth="1"/>
    <col min="33" max="16384" width="8.83203125" style="15"/>
  </cols>
  <sheetData>
    <row r="1" spans="1:37" ht="26.25" customHeight="1" x14ac:dyDescent="0.2">
      <c r="B1" s="16"/>
      <c r="C1" s="135" t="s">
        <v>72</v>
      </c>
      <c r="D1" s="135"/>
      <c r="E1" s="135"/>
      <c r="F1" s="135"/>
      <c r="G1" s="135"/>
      <c r="H1" s="135"/>
      <c r="I1" s="135"/>
      <c r="J1" s="135"/>
      <c r="Q1" s="16"/>
    </row>
    <row r="2" spans="1:37" ht="26.25" customHeight="1" x14ac:dyDescent="0.2">
      <c r="A2" s="95" t="s">
        <v>39</v>
      </c>
      <c r="B2" s="95"/>
      <c r="C2" s="95"/>
      <c r="D2" s="95"/>
      <c r="E2" s="95"/>
      <c r="F2" s="95"/>
      <c r="G2" s="116"/>
      <c r="H2" s="117"/>
      <c r="I2" s="117"/>
      <c r="J2" s="118"/>
    </row>
    <row r="3" spans="1:37" ht="26.25" customHeight="1" x14ac:dyDescent="0.2">
      <c r="A3" s="95" t="s">
        <v>16</v>
      </c>
      <c r="B3" s="95"/>
      <c r="C3" s="95"/>
      <c r="D3" s="95"/>
      <c r="E3" s="95"/>
      <c r="F3" s="95"/>
      <c r="G3" s="116"/>
      <c r="H3" s="117"/>
      <c r="I3" s="117"/>
      <c r="J3" s="118"/>
      <c r="L3" s="17" t="s">
        <v>73</v>
      </c>
      <c r="M3" s="18"/>
    </row>
    <row r="4" spans="1:37" ht="32.25" customHeight="1" x14ac:dyDescent="0.2">
      <c r="A4" s="95" t="s">
        <v>74</v>
      </c>
      <c r="B4" s="95"/>
      <c r="C4" s="95"/>
      <c r="D4" s="95"/>
      <c r="E4" s="95"/>
      <c r="F4" s="95"/>
      <c r="G4" s="116"/>
      <c r="H4" s="117"/>
      <c r="I4" s="117"/>
      <c r="J4" s="118"/>
      <c r="K4" s="130" t="s">
        <v>27</v>
      </c>
      <c r="L4" s="131"/>
      <c r="M4" s="18"/>
      <c r="AK4" s="19"/>
    </row>
    <row r="5" spans="1:37" ht="33" customHeight="1" x14ac:dyDescent="0.2">
      <c r="A5" s="95" t="s">
        <v>75</v>
      </c>
      <c r="B5" s="95"/>
      <c r="C5" s="95"/>
      <c r="D5" s="95"/>
      <c r="E5" s="95"/>
      <c r="F5" s="95"/>
      <c r="G5" s="116"/>
      <c r="H5" s="117"/>
      <c r="I5" s="117"/>
      <c r="J5" s="118"/>
      <c r="AK5" s="19"/>
    </row>
    <row r="6" spans="1:37" ht="17.25" customHeight="1" x14ac:dyDescent="0.2">
      <c r="A6" s="95" t="s">
        <v>76</v>
      </c>
      <c r="B6" s="95"/>
      <c r="C6" s="95"/>
      <c r="D6" s="95"/>
      <c r="E6" s="95"/>
      <c r="F6" s="95"/>
      <c r="G6" s="57"/>
      <c r="H6" s="58"/>
      <c r="I6" s="58"/>
      <c r="J6" s="59"/>
      <c r="AK6" s="19"/>
    </row>
    <row r="7" spans="1:37" ht="17.25" customHeight="1" x14ac:dyDescent="0.2">
      <c r="A7" s="132" t="s">
        <v>77</v>
      </c>
      <c r="B7" s="133"/>
      <c r="C7" s="133"/>
      <c r="D7" s="133"/>
      <c r="E7" s="133"/>
      <c r="F7" s="134"/>
      <c r="G7" s="57"/>
      <c r="H7" s="58"/>
      <c r="I7" s="58"/>
      <c r="J7" s="59"/>
      <c r="AK7" s="19"/>
    </row>
    <row r="8" spans="1:37" ht="20.5" customHeight="1" x14ac:dyDescent="0.2">
      <c r="A8" s="95" t="s">
        <v>78</v>
      </c>
      <c r="B8" s="95"/>
      <c r="C8" s="95"/>
      <c r="D8" s="95"/>
      <c r="E8" s="95"/>
      <c r="F8" s="95"/>
      <c r="G8" s="116"/>
      <c r="H8" s="117"/>
      <c r="I8" s="117"/>
      <c r="J8" s="118"/>
    </row>
    <row r="9" spans="1:37" ht="24.75" customHeight="1" x14ac:dyDescent="0.2">
      <c r="A9" s="95" t="s">
        <v>13</v>
      </c>
      <c r="B9" s="95"/>
      <c r="C9" s="95"/>
      <c r="D9" s="95"/>
      <c r="E9" s="95"/>
      <c r="F9" s="95"/>
      <c r="G9" s="116"/>
      <c r="H9" s="117"/>
      <c r="I9" s="117"/>
      <c r="J9" s="118"/>
    </row>
    <row r="10" spans="1:37" ht="20.5" customHeight="1" x14ac:dyDescent="0.2">
      <c r="A10" s="95" t="s">
        <v>14</v>
      </c>
      <c r="B10" s="95"/>
      <c r="C10" s="95"/>
      <c r="D10" s="95"/>
      <c r="E10" s="95"/>
      <c r="F10" s="95"/>
      <c r="G10" s="116"/>
      <c r="H10" s="117"/>
      <c r="I10" s="117"/>
      <c r="J10" s="118"/>
    </row>
    <row r="11" spans="1:37" ht="18.75" customHeight="1" x14ac:dyDescent="0.2">
      <c r="A11" s="95" t="s">
        <v>38</v>
      </c>
      <c r="B11" s="95"/>
      <c r="C11" s="95"/>
      <c r="D11" s="95"/>
      <c r="E11" s="95"/>
      <c r="F11" s="95"/>
      <c r="G11" s="116"/>
      <c r="H11" s="117"/>
      <c r="I11" s="117"/>
      <c r="J11" s="118"/>
    </row>
    <row r="12" spans="1:37" ht="20.5" customHeight="1" x14ac:dyDescent="0.2">
      <c r="A12" s="95" t="s">
        <v>43</v>
      </c>
      <c r="B12" s="95"/>
      <c r="C12" s="95"/>
      <c r="D12" s="95"/>
      <c r="E12" s="95"/>
      <c r="F12" s="95"/>
      <c r="G12" s="83"/>
      <c r="H12" s="20" t="b">
        <f>MOD(G12,8)=0</f>
        <v>1</v>
      </c>
      <c r="I12" s="20">
        <f>ROUNDDOWN((G12/8),0)</f>
        <v>0</v>
      </c>
      <c r="J12" s="20">
        <f>G12-I12*8</f>
        <v>0</v>
      </c>
      <c r="K12" s="20"/>
    </row>
    <row r="13" spans="1:37" ht="20.5" customHeight="1" thickBot="1" x14ac:dyDescent="0.25">
      <c r="A13" s="95" t="s">
        <v>42</v>
      </c>
      <c r="B13" s="119"/>
      <c r="C13" s="119"/>
      <c r="D13" s="119"/>
      <c r="E13" s="119"/>
      <c r="F13" s="119"/>
      <c r="G13" s="84"/>
      <c r="H13" s="20" t="b">
        <f>MOD(G13,12)=0</f>
        <v>1</v>
      </c>
      <c r="I13" s="20">
        <f>ROUNDDOWN((G13/12),0)</f>
        <v>0</v>
      </c>
      <c r="J13" s="20">
        <f>G13-I13*12</f>
        <v>0</v>
      </c>
      <c r="K13" s="20"/>
    </row>
    <row r="14" spans="1:37" ht="26.25" customHeight="1" thickBot="1" x14ac:dyDescent="0.25">
      <c r="A14" s="22"/>
      <c r="B14" s="120" t="s">
        <v>79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2"/>
      <c r="O14" s="28"/>
    </row>
    <row r="15" spans="1:37" ht="26.25" customHeight="1" thickBot="1" x14ac:dyDescent="0.25">
      <c r="A15" s="21"/>
      <c r="B15" s="14" t="str">
        <f>IF(ISNUMBER($G$13),IF($H$13=TRUE,CONCATENATE("Pipet ",FIXED($G$13*D17/12*1.1)," µL of LunaScript RT SuperMix into each well of row A of MM plate"),CONCATENATE("Pipet ",FIXED(($I$13+1)*D17*1.1)," µL of LunaScript RT SuperMix into first ",$J$13," wells and ",FIXED(($I$13)*D17*1.1)," µL into the other wells of MM plate row A")), IF($H$12=TRUE,CONCATENATE("Pipet ",FIXED($G$12*D17/8*1.1)," µL of FS1 into each well of column 1 of MM plate"),CONCATENATE("Pipet ",FIXED(($I$12+1)*D17*1.1)," µL of FS1 into first ",$J$12," wells and ",FIXED(($I$12)*D17*1.1)," µL into the other wells of MM plate column 1")))</f>
        <v>Pipet 0.00 µL of FS1 into each well of column 1 of MM plate</v>
      </c>
      <c r="C15" s="14"/>
      <c r="D15" s="14"/>
      <c r="E15" s="14"/>
      <c r="O15" s="28"/>
    </row>
    <row r="16" spans="1:37" ht="26.25" customHeight="1" thickBot="1" x14ac:dyDescent="0.25">
      <c r="A16" s="21"/>
      <c r="B16" s="14" t="s">
        <v>17</v>
      </c>
      <c r="C16" s="29" t="s">
        <v>9</v>
      </c>
      <c r="D16" s="30">
        <v>8</v>
      </c>
      <c r="E16" s="53" t="s">
        <v>19</v>
      </c>
      <c r="O16" s="28"/>
      <c r="Q16" s="14"/>
    </row>
    <row r="17" spans="1:15" ht="36" customHeight="1" thickBot="1" x14ac:dyDescent="0.25">
      <c r="A17" s="22"/>
      <c r="B17" s="14"/>
      <c r="C17" s="56" t="s">
        <v>80</v>
      </c>
      <c r="D17" s="32">
        <v>2</v>
      </c>
      <c r="E17" s="60" t="s">
        <v>19</v>
      </c>
      <c r="O17" s="28"/>
    </row>
    <row r="18" spans="1:15" ht="16" customHeight="1" thickBot="1" x14ac:dyDescent="0.25">
      <c r="A18" s="22"/>
      <c r="B18" s="14"/>
      <c r="C18" s="34"/>
      <c r="D18" s="35">
        <v>10</v>
      </c>
      <c r="E18" s="61" t="s">
        <v>19</v>
      </c>
      <c r="F18" s="15" t="s">
        <v>10</v>
      </c>
      <c r="O18" s="28"/>
    </row>
    <row r="19" spans="1:15" ht="26.25" customHeight="1" thickBot="1" x14ac:dyDescent="0.25">
      <c r="A19" s="21"/>
      <c r="B19" s="14" t="s">
        <v>18</v>
      </c>
      <c r="D19" s="36" t="s">
        <v>81</v>
      </c>
      <c r="E19" s="14" t="s">
        <v>82</v>
      </c>
      <c r="F19" s="37"/>
      <c r="O19" s="28"/>
    </row>
    <row r="20" spans="1:15" ht="26.25" customHeight="1" x14ac:dyDescent="0.2">
      <c r="A20" s="22"/>
      <c r="B20" s="14"/>
      <c r="D20" s="36" t="s">
        <v>83</v>
      </c>
      <c r="E20" s="14"/>
      <c r="F20" s="37"/>
      <c r="O20" s="28"/>
    </row>
    <row r="21" spans="1:15" ht="26.25" customHeight="1" x14ac:dyDescent="0.2">
      <c r="A21" s="22"/>
      <c r="B21" s="14"/>
      <c r="D21" s="36" t="s">
        <v>84</v>
      </c>
      <c r="E21" s="14"/>
      <c r="F21" s="37"/>
      <c r="O21" s="28"/>
    </row>
    <row r="22" spans="1:15" ht="26.25" customHeight="1" thickBot="1" x14ac:dyDescent="0.25">
      <c r="A22" s="22"/>
      <c r="B22" s="14"/>
      <c r="D22" s="36" t="s">
        <v>85</v>
      </c>
      <c r="F22" s="14"/>
      <c r="O22" s="28"/>
    </row>
    <row r="23" spans="1:15" ht="26.25" customHeight="1" thickBot="1" x14ac:dyDescent="0.25">
      <c r="A23" s="21"/>
      <c r="B23" s="14" t="s">
        <v>86</v>
      </c>
      <c r="D23" s="14"/>
      <c r="E23" s="14"/>
    </row>
    <row r="24" spans="1:15" ht="26.25" customHeight="1" thickBot="1" x14ac:dyDescent="0.25">
      <c r="A24"/>
      <c r="B24" s="123" t="s">
        <v>87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5"/>
    </row>
    <row r="25" spans="1:15" ht="26.25" customHeight="1" thickBot="1" x14ac:dyDescent="0.25">
      <c r="A25" s="21"/>
      <c r="B25" s="14" t="str">
        <f>IF($H$13=TRUE,CONCATENATE("Prepare Mastermix (P1) according to the following table and pipet ",FIXED(G13*D30/12*1.1)," µL into each well of row B of MM plate"),CONCATENATE("Prepare Mastermix (P1) according to the following table and pipet ",FIXED((I13+1)*D30*1.1)," µL into first ",$J$13," wells and ",FIXED((I13)*D30*1.1)," µL into the other wells of MM plate row B"))</f>
        <v>Prepare Mastermix (P1) according to the following table and pipet 0.00 µL into each well of row B of MM plate</v>
      </c>
      <c r="D25" s="14"/>
      <c r="E25" s="14"/>
    </row>
    <row r="26" spans="1:15" ht="34" x14ac:dyDescent="0.2">
      <c r="A26" s="22"/>
      <c r="B26" s="14"/>
      <c r="C26" s="14"/>
      <c r="D26" s="62" t="s">
        <v>20</v>
      </c>
      <c r="E26" s="63" t="str">
        <f>IF(ISNUMBER($G$13),CONCATENATE(" Volume for ",$G$13," samples"),CONCATENATE(" Volume for ",$G$12," samples"))</f>
        <v xml:space="preserve"> Volume for  samples</v>
      </c>
    </row>
    <row r="27" spans="1:15" ht="20.25" customHeight="1" thickBot="1" x14ac:dyDescent="0.25">
      <c r="A27" s="22"/>
      <c r="B27" s="14"/>
      <c r="C27" s="56" t="s">
        <v>11</v>
      </c>
      <c r="D27" s="32">
        <v>4.5</v>
      </c>
      <c r="E27" s="33" t="s">
        <v>41</v>
      </c>
      <c r="F27" s="33"/>
    </row>
    <row r="28" spans="1:15" ht="25.5" customHeight="1" x14ac:dyDescent="0.2">
      <c r="A28" s="22"/>
      <c r="C28" s="64" t="s">
        <v>88</v>
      </c>
      <c r="D28" s="38">
        <v>6.25</v>
      </c>
      <c r="E28" s="38">
        <f>D28*$G$13*1.1</f>
        <v>0</v>
      </c>
      <c r="F28" s="61" t="s">
        <v>19</v>
      </c>
    </row>
    <row r="29" spans="1:15" ht="33" customHeight="1" thickBot="1" x14ac:dyDescent="0.25">
      <c r="A29" s="22"/>
      <c r="C29" s="54" t="s">
        <v>89</v>
      </c>
      <c r="D29" s="32">
        <v>1.75</v>
      </c>
      <c r="E29" s="32">
        <f>D29*$G$13*1.1</f>
        <v>0</v>
      </c>
      <c r="F29" s="60" t="s">
        <v>19</v>
      </c>
    </row>
    <row r="30" spans="1:15" ht="21" customHeight="1" thickBot="1" x14ac:dyDescent="0.25">
      <c r="A30" s="22"/>
      <c r="C30" s="34"/>
      <c r="D30" s="35">
        <v>8</v>
      </c>
      <c r="E30" s="38">
        <f>E28+E29</f>
        <v>0</v>
      </c>
      <c r="F30" s="61" t="s">
        <v>19</v>
      </c>
      <c r="G30" s="15" t="s">
        <v>22</v>
      </c>
    </row>
    <row r="31" spans="1:15" ht="23.25" customHeight="1" thickBot="1" x14ac:dyDescent="0.25">
      <c r="A31" s="21"/>
      <c r="B31" s="14" t="str">
        <f>IF($H$13=TRUE,CONCATENATE("Prepare Mastermix (P2) according to the following table and pipet ",FIXED($G$13*D36/12*1.1)," µL into each well of row C of MM plate"),CONCATENATE("Prepare Mastermix (P2) according to the following table and pipet ",FIXED((I13+1)*D36*1.1)," µL into first ",$J$13," wells and ",FIXED((I13)*D36*1.1)," µL into the other wells of MM plate row C"))</f>
        <v>Prepare Mastermix (P2) according to the following table and pipet 0.00 µL into each well of row C of MM plate</v>
      </c>
      <c r="D31" s="14"/>
      <c r="E31" s="14"/>
    </row>
    <row r="32" spans="1:15" ht="34" x14ac:dyDescent="0.2">
      <c r="A32" s="22"/>
      <c r="B32" s="14"/>
      <c r="C32" s="14"/>
      <c r="D32" s="63" t="s">
        <v>20</v>
      </c>
      <c r="E32" s="63" t="str">
        <f>IF(ISNUMBER($G$13),CONCATENATE(" Volume for ",$G$13," samples"),CONCATENATE(" Volume for ",$G$12," samples"))</f>
        <v xml:space="preserve"> Volume for  samples</v>
      </c>
    </row>
    <row r="33" spans="1:13" ht="26.25" customHeight="1" thickBot="1" x14ac:dyDescent="0.25">
      <c r="A33" s="22"/>
      <c r="B33" s="14"/>
      <c r="C33" s="56" t="s">
        <v>11</v>
      </c>
      <c r="D33" s="32">
        <v>4.5</v>
      </c>
      <c r="E33" s="33" t="s">
        <v>41</v>
      </c>
      <c r="F33" s="33"/>
    </row>
    <row r="34" spans="1:13" ht="23.25" customHeight="1" x14ac:dyDescent="0.2">
      <c r="A34" s="22"/>
      <c r="C34" s="64" t="s">
        <v>88</v>
      </c>
      <c r="D34" s="38">
        <v>6.25</v>
      </c>
      <c r="E34" s="38">
        <f>D34*$G$13*1.1</f>
        <v>0</v>
      </c>
      <c r="F34" s="61" t="s">
        <v>19</v>
      </c>
    </row>
    <row r="35" spans="1:13" ht="34.5" customHeight="1" thickBot="1" x14ac:dyDescent="0.25">
      <c r="A35" s="22"/>
      <c r="C35" s="54" t="s">
        <v>90</v>
      </c>
      <c r="D35" s="32">
        <v>1.75</v>
      </c>
      <c r="E35" s="32">
        <f>D35*$G$13*1.1</f>
        <v>0</v>
      </c>
      <c r="F35" s="60" t="s">
        <v>19</v>
      </c>
    </row>
    <row r="36" spans="1:13" ht="21" customHeight="1" thickBot="1" x14ac:dyDescent="0.25">
      <c r="A36" s="22"/>
      <c r="C36" s="34"/>
      <c r="D36" s="35">
        <v>8</v>
      </c>
      <c r="E36" s="38">
        <f>E34+E35</f>
        <v>0</v>
      </c>
      <c r="F36" s="61" t="s">
        <v>19</v>
      </c>
      <c r="G36" s="15" t="s">
        <v>22</v>
      </c>
    </row>
    <row r="37" spans="1:13" ht="26.25" customHeight="1" thickBot="1" x14ac:dyDescent="0.25">
      <c r="A37" s="21"/>
      <c r="B37" s="39" t="s">
        <v>18</v>
      </c>
      <c r="D37" s="36" t="s">
        <v>91</v>
      </c>
      <c r="F37" s="14" t="s">
        <v>82</v>
      </c>
    </row>
    <row r="38" spans="1:13" ht="20.5" customHeight="1" x14ac:dyDescent="0.2">
      <c r="A38" s="22"/>
      <c r="B38" s="39"/>
      <c r="D38" s="65" t="s">
        <v>92</v>
      </c>
      <c r="E38" s="126" t="s">
        <v>93</v>
      </c>
    </row>
    <row r="39" spans="1:13" ht="23.25" customHeight="1" x14ac:dyDescent="0.2">
      <c r="A39" s="22"/>
      <c r="B39" s="39"/>
      <c r="D39" s="65" t="s">
        <v>94</v>
      </c>
      <c r="E39" s="126"/>
    </row>
    <row r="40" spans="1:13" ht="23.25" customHeight="1" thickBot="1" x14ac:dyDescent="0.25">
      <c r="A40" s="22"/>
      <c r="D40" s="36" t="s">
        <v>85</v>
      </c>
      <c r="F40" s="15" t="s">
        <v>95</v>
      </c>
    </row>
    <row r="41" spans="1:13" ht="26.25" customHeight="1" thickBot="1" x14ac:dyDescent="0.25">
      <c r="A41" s="21"/>
      <c r="B41" s="39" t="s">
        <v>96</v>
      </c>
      <c r="D41" s="40"/>
      <c r="F41" s="14"/>
    </row>
    <row r="42" spans="1:13" ht="26.25" customHeight="1" thickBot="1" x14ac:dyDescent="0.25">
      <c r="A42" s="22"/>
      <c r="B42" s="127" t="s">
        <v>97</v>
      </c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9"/>
    </row>
    <row r="43" spans="1:13" ht="26.25" customHeight="1" thickBot="1" x14ac:dyDescent="0.25">
      <c r="A43" s="21"/>
      <c r="B43" s="15" t="str">
        <f>IF(H13=TRUE,CONCATENATE("Prepare Mastermix (F) according to the following table and pipet ",FIXED(G13*D47/12*1.1)," µL of F into each well of row D of MM plate"),CONCATENATE("Prepare Mastermix (F) according to the following table and pipet ",FIXED((I13+1)*D47*1.1)," µL of F into first ",J13," wells and ",FIXED((I13)*D47*1.1)," µL into the other wells of MM plate row D"))</f>
        <v>Prepare Mastermix (F) according to the following table and pipet 0.00 µL of F into each well of row D of MM plate</v>
      </c>
    </row>
    <row r="44" spans="1:13" ht="35" thickBot="1" x14ac:dyDescent="0.25">
      <c r="A44" s="22"/>
      <c r="D44" s="66" t="s">
        <v>20</v>
      </c>
      <c r="E44" s="47" t="str">
        <f>IF(ISNUMBER($G$13),CONCATENATE(" Volume for ",$G$13," samples"),CONCATENATE(" Volume for ",$G$12," samples"))</f>
        <v xml:space="preserve"> Volume for  samples</v>
      </c>
    </row>
    <row r="45" spans="1:13" ht="32.25" customHeight="1" thickBot="1" x14ac:dyDescent="0.25">
      <c r="A45" s="21"/>
      <c r="B45" s="14" t="s">
        <v>17</v>
      </c>
      <c r="C45" s="67" t="s">
        <v>98</v>
      </c>
      <c r="D45" s="68">
        <v>3.5</v>
      </c>
      <c r="E45" s="38">
        <f>D45*$G$13*1.1</f>
        <v>0</v>
      </c>
      <c r="F45" s="53" t="s">
        <v>19</v>
      </c>
    </row>
    <row r="46" spans="1:13" ht="14.25" customHeight="1" thickBot="1" x14ac:dyDescent="0.25">
      <c r="A46" s="22"/>
      <c r="C46" s="31" t="s">
        <v>99</v>
      </c>
      <c r="D46" s="32">
        <v>1</v>
      </c>
      <c r="E46" s="32">
        <f>D46*$G$13*1.1</f>
        <v>0</v>
      </c>
      <c r="F46" s="53" t="s">
        <v>19</v>
      </c>
    </row>
    <row r="47" spans="1:13" ht="16.5" customHeight="1" thickBot="1" x14ac:dyDescent="0.25">
      <c r="A47" s="22"/>
      <c r="C47" s="48" t="s">
        <v>100</v>
      </c>
      <c r="D47" s="35">
        <f>SUM(D45:D46)</f>
        <v>4.5</v>
      </c>
      <c r="E47" s="35">
        <f>SUM(E45:E46)</f>
        <v>0</v>
      </c>
      <c r="F47" s="69" t="s">
        <v>19</v>
      </c>
      <c r="G47" s="14" t="s">
        <v>10</v>
      </c>
    </row>
    <row r="48" spans="1:13" ht="19.5" customHeight="1" thickBot="1" x14ac:dyDescent="0.25">
      <c r="A48" s="21"/>
      <c r="B48" s="15" t="s">
        <v>101</v>
      </c>
      <c r="C48" s="51"/>
      <c r="D48" s="14"/>
      <c r="E48" s="14"/>
      <c r="F48" s="39"/>
      <c r="G48" s="14"/>
    </row>
    <row r="49" spans="1:13" ht="24.75" customHeight="1" thickBot="1" x14ac:dyDescent="0.25">
      <c r="A49" s="21"/>
      <c r="B49" s="15" t="s">
        <v>102</v>
      </c>
      <c r="C49" s="51"/>
      <c r="D49" s="14"/>
      <c r="E49" s="14"/>
      <c r="F49" s="39"/>
      <c r="G49" s="14"/>
    </row>
    <row r="50" spans="1:13" ht="22.5" customHeight="1" thickBot="1" x14ac:dyDescent="0.25">
      <c r="A50" s="21"/>
      <c r="B50" s="15" t="s">
        <v>103</v>
      </c>
      <c r="C50" s="51"/>
      <c r="D50" s="14"/>
      <c r="E50" s="14"/>
      <c r="F50" s="39"/>
      <c r="G50" s="14"/>
    </row>
    <row r="51" spans="1:13" ht="26.25" customHeight="1" thickBot="1" x14ac:dyDescent="0.25">
      <c r="A51" s="21"/>
      <c r="B51" s="14" t="s">
        <v>18</v>
      </c>
      <c r="D51" s="50" t="s">
        <v>104</v>
      </c>
    </row>
    <row r="52" spans="1:13" ht="26.25" customHeight="1" x14ac:dyDescent="0.2">
      <c r="A52" s="22"/>
      <c r="D52" s="50" t="s">
        <v>105</v>
      </c>
    </row>
    <row r="53" spans="1:13" ht="26.25" customHeight="1" thickBot="1" x14ac:dyDescent="0.25">
      <c r="A53" s="22"/>
      <c r="D53" s="40" t="s">
        <v>85</v>
      </c>
      <c r="E53" s="15" t="s">
        <v>95</v>
      </c>
    </row>
    <row r="54" spans="1:13" ht="26.25" customHeight="1" thickBot="1" x14ac:dyDescent="0.25">
      <c r="A54" s="22"/>
      <c r="B54" s="113" t="s">
        <v>66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5"/>
    </row>
    <row r="55" spans="1:13" ht="27" customHeight="1" thickBot="1" x14ac:dyDescent="0.25">
      <c r="A55" s="21"/>
      <c r="B55" s="15" t="str">
        <f>IF(H13=TRUE,CONCATENATE("Pipet ",FIXED(G13*D59/12*1.1)," µL of Adaptor (A) into each well of row E of MM plate"),CONCATENATE("Pipet ",FIXED((I13+1)*D59*1.1)," µL of Adaptor (A) into first ",J13," wells and ",FIXED((I13)*D59*1.1)," µL into the other wells of MM plate row E"))</f>
        <v>Pipet 0.00 µL of Adaptor (A) into each well of row E of MM plate</v>
      </c>
    </row>
    <row r="56" spans="1:13" ht="27" customHeight="1" thickBot="1" x14ac:dyDescent="0.25">
      <c r="A56" s="21"/>
      <c r="B56" s="15" t="str">
        <f>IF($H$13=TRUE,CONCATENATE("Pipet ",FIXED(G13*D60/12*1.1)," µL of Ultra II Ligation Master Mix (L) into each well of row F of MM plate"),CONCATENATE("Pipet ",FIXED((I13+1)*D60*1.1)," µL of Ultra II Ligation Master Mix (L) into first ",$J$13," wells and ",FIXED((I13)*D60*1.1)," µL into the other wells of MM plate row F"))</f>
        <v>Pipet 0.00 µL of Ultra II Ligation Master Mix (L) into each well of row F of MM plate</v>
      </c>
    </row>
    <row r="57" spans="1:13" ht="35" thickBot="1" x14ac:dyDescent="0.25">
      <c r="A57" s="22"/>
      <c r="B57" s="70"/>
      <c r="C57" s="70"/>
      <c r="D57" s="47" t="s">
        <v>20</v>
      </c>
      <c r="E57" s="63" t="str">
        <f>IF(ISNUMBER($G$13),CONCATENATE(" Volume for ",$G$13," samples"),CONCATENATE(" Volume for ",$G$12," samples"))</f>
        <v xml:space="preserve"> Volume for  samples</v>
      </c>
    </row>
    <row r="58" spans="1:13" ht="19" customHeight="1" thickBot="1" x14ac:dyDescent="0.25">
      <c r="A58" s="21"/>
      <c r="B58" s="14" t="s">
        <v>17</v>
      </c>
      <c r="C58" s="31" t="s">
        <v>21</v>
      </c>
      <c r="D58" s="71">
        <v>17.5</v>
      </c>
      <c r="E58" s="49" t="s">
        <v>41</v>
      </c>
      <c r="F58" s="60" t="s">
        <v>19</v>
      </c>
    </row>
    <row r="59" spans="1:13" ht="17.5" customHeight="1" x14ac:dyDescent="0.2">
      <c r="A59" s="22"/>
      <c r="C59" s="29" t="s">
        <v>106</v>
      </c>
      <c r="D59" s="30">
        <v>1.25</v>
      </c>
      <c r="E59" s="30">
        <f>1.25*G13</f>
        <v>0</v>
      </c>
      <c r="F59" s="53" t="s">
        <v>19</v>
      </c>
    </row>
    <row r="60" spans="1:13" ht="17.5" customHeight="1" thickBot="1" x14ac:dyDescent="0.25">
      <c r="A60" s="22"/>
      <c r="C60" s="31" t="s">
        <v>107</v>
      </c>
      <c r="D60" s="32">
        <v>15</v>
      </c>
      <c r="E60" s="33">
        <f>D60*$G$13*1.1</f>
        <v>0</v>
      </c>
      <c r="F60" s="60" t="s">
        <v>19</v>
      </c>
      <c r="G60" s="15" t="s">
        <v>10</v>
      </c>
    </row>
    <row r="61" spans="1:13" ht="26.25" customHeight="1" thickBot="1" x14ac:dyDescent="0.25">
      <c r="A61" s="21"/>
      <c r="B61" s="14" t="s">
        <v>18</v>
      </c>
      <c r="D61" s="72" t="s">
        <v>71</v>
      </c>
      <c r="E61" s="42" t="s">
        <v>108</v>
      </c>
    </row>
    <row r="62" spans="1:13" ht="27" customHeight="1" thickBot="1" x14ac:dyDescent="0.25">
      <c r="A62" s="21"/>
      <c r="B62" s="15" t="str">
        <f>IF($H$13=TRUE,CONCATENATE("Pipet ",FIXED(G13*D65/12*1.1)," µL of User Enzyme (U) into each well of row G of MM plate"),CONCATENATE("Pipet ",FIXED((I13+1)*D65*1.1)," µL of User Enzyme (U) into first ",$J$13," wells and ",FIXED((I13)*D65*1.1)," µL into the other wells of MM plate row G"))</f>
        <v>Pipet 0.00 µL of User Enzyme (U) into each well of row G of MM plate</v>
      </c>
    </row>
    <row r="63" spans="1:13" ht="27" customHeight="1" thickBot="1" x14ac:dyDescent="0.25">
      <c r="A63" s="22"/>
      <c r="C63" s="70"/>
      <c r="D63" s="47" t="s">
        <v>20</v>
      </c>
      <c r="E63" s="63" t="str">
        <f>IF(ISNUMBER($G$13),CONCATENATE(" Volume for ",$G$13," samples"),CONCATENATE(" Volume for ",$G$12," samples"))</f>
        <v xml:space="preserve"> Volume for  samples</v>
      </c>
    </row>
    <row r="64" spans="1:13" ht="26.25" customHeight="1" thickBot="1" x14ac:dyDescent="0.25">
      <c r="A64" s="21"/>
      <c r="B64" s="14" t="s">
        <v>17</v>
      </c>
      <c r="C64" s="55" t="s">
        <v>21</v>
      </c>
      <c r="D64" s="30">
        <v>19.75</v>
      </c>
      <c r="E64" s="44" t="s">
        <v>41</v>
      </c>
      <c r="F64" s="53" t="s">
        <v>19</v>
      </c>
    </row>
    <row r="65" spans="1:14" ht="26.25" customHeight="1" thickBot="1" x14ac:dyDescent="0.25">
      <c r="A65" s="22"/>
      <c r="C65" s="55" t="s">
        <v>109</v>
      </c>
      <c r="D65" s="30">
        <v>1.5</v>
      </c>
      <c r="E65" s="30">
        <f>D65*$G$13*1.1</f>
        <v>0</v>
      </c>
      <c r="F65" s="53" t="s">
        <v>19</v>
      </c>
    </row>
    <row r="66" spans="1:14" ht="26.25" customHeight="1" thickBot="1" x14ac:dyDescent="0.25">
      <c r="A66" s="21"/>
      <c r="B66" s="14" t="s">
        <v>18</v>
      </c>
      <c r="D66" s="72" t="s">
        <v>110</v>
      </c>
      <c r="E66" s="42" t="s">
        <v>111</v>
      </c>
    </row>
    <row r="67" spans="1:14" ht="25" customHeight="1" thickBot="1" x14ac:dyDescent="0.25">
      <c r="A67" s="22"/>
      <c r="B67" s="96" t="s">
        <v>112</v>
      </c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8"/>
    </row>
    <row r="68" spans="1:14" ht="25" customHeight="1" thickBot="1" x14ac:dyDescent="0.25">
      <c r="A68" s="21"/>
      <c r="B68" s="14" t="str">
        <f>IF(H13=TRUE,CONCATENATE("Pipet ",FIXED(G13*(D72)/12*1.1)," µL of PCR Master Mix into each well of row H of MM plate"),CONCATENATE("Pipet",FIXED((I13+1)*(D72)*1.1)," µL of PCR Master Mix into first ",J13," wells and ",FIXED((I13)*(D72)*1.1)," µL into the other wells of MM plate row H"))</f>
        <v>Pipet 0.00 µL of PCR Master Mix into each well of row H of MM plate</v>
      </c>
    </row>
    <row r="69" spans="1:14" ht="25" customHeight="1" thickBot="1" x14ac:dyDescent="0.25">
      <c r="A69" s="21"/>
      <c r="B69" s="85" t="s">
        <v>141</v>
      </c>
    </row>
    <row r="70" spans="1:14" ht="34" customHeight="1" x14ac:dyDescent="0.2">
      <c r="A70" s="22"/>
      <c r="B70" s="73"/>
      <c r="D70" s="47" t="s">
        <v>20</v>
      </c>
      <c r="E70" s="63" t="str">
        <f>IF(ISNUMBER($G$13),CONCATENATE(" Volume for ",$G$13," samples"),CONCATENATE(" Volume for ",$G$12," samples"))</f>
        <v xml:space="preserve"> Volume for  samples</v>
      </c>
    </row>
    <row r="71" spans="1:14" ht="17.5" customHeight="1" thickBot="1" x14ac:dyDescent="0.25">
      <c r="A71" s="22"/>
      <c r="C71" s="49" t="s">
        <v>11</v>
      </c>
      <c r="D71" s="71">
        <v>7.5</v>
      </c>
      <c r="E71" s="49" t="s">
        <v>41</v>
      </c>
      <c r="F71" s="60" t="s">
        <v>19</v>
      </c>
    </row>
    <row r="72" spans="1:14" ht="48" customHeight="1" x14ac:dyDescent="0.2">
      <c r="A72" s="22"/>
      <c r="C72" s="74" t="s">
        <v>113</v>
      </c>
      <c r="D72" s="38">
        <v>12.5</v>
      </c>
      <c r="E72" s="38">
        <f>D72*G13*1.1</f>
        <v>0</v>
      </c>
      <c r="F72" s="61" t="s">
        <v>19</v>
      </c>
    </row>
    <row r="73" spans="1:14" ht="19" customHeight="1" thickBot="1" x14ac:dyDescent="0.25">
      <c r="A73" s="22"/>
      <c r="C73" s="75" t="s">
        <v>114</v>
      </c>
      <c r="D73" s="32">
        <v>5</v>
      </c>
      <c r="E73" s="49" t="s">
        <v>41</v>
      </c>
      <c r="F73" s="60" t="s">
        <v>19</v>
      </c>
    </row>
    <row r="74" spans="1:14" ht="26.25" customHeight="1" thickBot="1" x14ac:dyDescent="0.25">
      <c r="A74" s="22"/>
      <c r="C74" s="38" t="s">
        <v>115</v>
      </c>
      <c r="D74" s="38">
        <f>SUM(D71:D73)</f>
        <v>25</v>
      </c>
      <c r="E74" s="38"/>
      <c r="F74" s="61" t="s">
        <v>19</v>
      </c>
    </row>
    <row r="75" spans="1:14" ht="26.25" customHeight="1" thickBot="1" x14ac:dyDescent="0.25">
      <c r="A75" s="45"/>
      <c r="B75" s="39" t="s">
        <v>24</v>
      </c>
      <c r="G75" s="15" t="s">
        <v>116</v>
      </c>
      <c r="H75" s="43"/>
    </row>
    <row r="76" spans="1:14" ht="17.5" customHeight="1" x14ac:dyDescent="0.2">
      <c r="A76" s="22"/>
      <c r="B76" s="23"/>
      <c r="C76" s="24">
        <v>1</v>
      </c>
      <c r="D76" s="24">
        <v>2</v>
      </c>
      <c r="E76" s="24">
        <v>3</v>
      </c>
      <c r="F76" s="24">
        <v>4</v>
      </c>
      <c r="G76" s="24">
        <v>5</v>
      </c>
      <c r="H76" s="24">
        <v>6</v>
      </c>
      <c r="I76" s="24">
        <v>7</v>
      </c>
      <c r="J76" s="24">
        <v>8</v>
      </c>
      <c r="K76" s="24">
        <v>9</v>
      </c>
      <c r="L76" s="24">
        <v>10</v>
      </c>
      <c r="M76" s="24">
        <v>11</v>
      </c>
      <c r="N76" s="24">
        <v>12</v>
      </c>
    </row>
    <row r="77" spans="1:14" ht="15" customHeight="1" x14ac:dyDescent="0.2">
      <c r="A77" s="22"/>
      <c r="B77" s="25" t="s">
        <v>1</v>
      </c>
      <c r="C77" s="26" t="str" cm="1">
        <f t="array" ref="C77">IF($H$75=1,TRANSPOSE('[1]Set1 - Rows'!$C$3:$C$14),IF($H$75=2,TRANSPOSE('[2]Set2 - Rows'!$C$3:$C$14),IF($H$75=4,TRANSPOSE('[3]Set4 - Rows'!$C$3:$C$14),IF($H$75=3,TRANSPOSE('[4]Set3 - Rows'!$C$3:$C$14),IF(ISBLANK($H$75)," ")))))</f>
        <v xml:space="preserve"> </v>
      </c>
      <c r="D77" s="27"/>
      <c r="E77" s="26"/>
      <c r="F77" s="27"/>
      <c r="G77" s="26"/>
      <c r="H77" s="27"/>
      <c r="I77" s="26"/>
      <c r="J77" s="27"/>
      <c r="K77" s="26"/>
      <c r="L77" s="27"/>
      <c r="M77" s="26"/>
      <c r="N77" s="27"/>
    </row>
    <row r="78" spans="1:14" ht="15" customHeight="1" x14ac:dyDescent="0.2">
      <c r="B78" s="25" t="s">
        <v>2</v>
      </c>
      <c r="C78" s="26" t="str" cm="1">
        <f t="array" ref="C78">IF($H$75=1,TRANSPOSE('[1]Set1 - Rows'!$C$15:$C$26),IF($H$75=2,TRANSPOSE('[2]Set2 - Rows'!$C$15:$C$26),IF($H$75=4,TRANSPOSE('[3]Set4 - Rows'!$C$15:$C$26),IF($H$75=3,TRANSPOSE('[4]Set3 - Rows'!$C$15:$C$26),IF(ISBLANK($H$75)," ")))))</f>
        <v xml:space="preserve"> </v>
      </c>
      <c r="D78" s="27"/>
      <c r="E78" s="26"/>
      <c r="F78" s="27"/>
      <c r="G78" s="26"/>
      <c r="H78" s="27"/>
      <c r="I78" s="26"/>
      <c r="J78" s="27"/>
      <c r="K78" s="26"/>
      <c r="L78" s="27"/>
      <c r="M78" s="26"/>
      <c r="N78" s="27"/>
    </row>
    <row r="79" spans="1:14" ht="15" customHeight="1" x14ac:dyDescent="0.2">
      <c r="B79" s="25" t="s">
        <v>3</v>
      </c>
      <c r="C79" s="26" t="str" cm="1">
        <f t="array" ref="C79">IF($H$75=1,TRANSPOSE('[1]Set1 - Rows'!$C$27:$C$38),IF($H$75=2,TRANSPOSE('[2]Set2 - Rows'!$C$27:$C$38),IF($H$75=4,TRANSPOSE('[3]Set4 - Rows'!$C$27:$C$38),IF($H$75=3,TRANSPOSE('[4]Set3 - Rows'!$C$27:$C$38), IF(ISBLANK($H$75), " ")))))</f>
        <v xml:space="preserve"> </v>
      </c>
      <c r="D79" s="27"/>
      <c r="E79" s="26"/>
      <c r="F79" s="27"/>
      <c r="G79" s="26"/>
      <c r="H79" s="27"/>
      <c r="I79" s="26"/>
      <c r="J79" s="27"/>
      <c r="K79" s="26"/>
      <c r="L79" s="27"/>
      <c r="M79" s="26"/>
      <c r="N79" s="27"/>
    </row>
    <row r="80" spans="1:14" ht="15" customHeight="1" x14ac:dyDescent="0.2">
      <c r="B80" s="25" t="s">
        <v>4</v>
      </c>
      <c r="C80" s="26" t="str" cm="1">
        <f t="array" ref="C80">IF($H$75=1,TRANSPOSE('[1]Set1 - Rows'!$C$39:$C$50),IF($H$75=2,TRANSPOSE('[2]Set2 - Rows'!$C$39:$C$50),IF($H$75=4,TRANSPOSE('[3]Set4 - Rows'!$C$39:$C$50),IF($H$75=3,TRANSPOSE('[4]Set3 - Rows'!$C$39:$C$50),IF(ISBLANK($H$75)," ")))))</f>
        <v xml:space="preserve"> </v>
      </c>
      <c r="D80" s="27"/>
      <c r="E80" s="26"/>
      <c r="F80" s="27"/>
      <c r="G80" s="26"/>
      <c r="H80" s="27"/>
      <c r="I80" s="26"/>
      <c r="J80" s="27"/>
      <c r="K80" s="26"/>
      <c r="L80" s="27"/>
      <c r="M80" s="26"/>
      <c r="N80" s="27"/>
    </row>
    <row r="81" spans="1:14" ht="15" customHeight="1" x14ac:dyDescent="0.2">
      <c r="B81" s="25" t="s">
        <v>5</v>
      </c>
      <c r="C81" s="26" t="str" cm="1">
        <f t="array" ref="C81">IF($H$75=1,TRANSPOSE('[1]Set1 - Rows'!$C$51:$C$62),IF($H$75=2,TRANSPOSE('[2]Set2 - Rows'!$C$51:$C$62),IF($H$75=4,TRANSPOSE('[3]Set4 - Rows'!$C$51:$C$62),IF($H$75=3,TRANSPOSE('[4]Set3 - Rows'!$C$51:$C$62),IF(ISBLANK($H$75)," ")))))</f>
        <v xml:space="preserve"> </v>
      </c>
      <c r="D81" s="27"/>
      <c r="E81" s="26"/>
      <c r="F81" s="27"/>
      <c r="G81" s="26"/>
      <c r="H81" s="27"/>
      <c r="I81" s="26"/>
      <c r="J81" s="27"/>
      <c r="K81" s="26"/>
      <c r="L81" s="27"/>
      <c r="M81" s="26"/>
      <c r="N81" s="27"/>
    </row>
    <row r="82" spans="1:14" ht="15" customHeight="1" x14ac:dyDescent="0.2">
      <c r="B82" s="25" t="s">
        <v>6</v>
      </c>
      <c r="C82" s="26" t="str" cm="1">
        <f t="array" ref="C82">IF($H$75=1,TRANSPOSE('[1]Set1 - Rows'!$C$63:$C$74),IF($H$75=2,TRANSPOSE('[2]Set2 - Rows'!$C$63:$C$74),IF($H$75=4,TRANSPOSE('[3]Set4 - Rows'!$C$63:$C$74),IF($H$75=3,TRANSPOSE('[4]Set3 - Rows'!$C$63:$C$74),IF(ISBLANK($H$75)," ")))))</f>
        <v xml:space="preserve"> </v>
      </c>
      <c r="D82" s="27"/>
      <c r="E82" s="26"/>
      <c r="F82" s="27"/>
      <c r="G82" s="26"/>
      <c r="H82" s="27"/>
      <c r="I82" s="26"/>
      <c r="J82" s="27"/>
      <c r="K82" s="26"/>
      <c r="L82" s="27"/>
      <c r="M82" s="26"/>
      <c r="N82" s="27"/>
    </row>
    <row r="83" spans="1:14" ht="15" customHeight="1" x14ac:dyDescent="0.2">
      <c r="B83" s="25" t="s">
        <v>7</v>
      </c>
      <c r="C83" s="26" t="str" cm="1">
        <f t="array" ref="C83">IF($H$75=1,TRANSPOSE('[1]Set1 - Rows'!$C$75:$C$86),IF($H$75=2,TRANSPOSE('[2]Set2 - Rows'!$C$75:$C$86),IF($H$75=4,TRANSPOSE('[3]Set4 - Rows'!$C$75:$C$86),IF($H$75=3,TRANSPOSE('[4]Set3 - Rows'!$C$75:$C$86), IF(ISBLANK($H$75)," ")))))</f>
        <v xml:space="preserve"> </v>
      </c>
      <c r="D83" s="27"/>
      <c r="E83" s="26"/>
      <c r="F83" s="27"/>
      <c r="G83" s="26"/>
      <c r="H83" s="27"/>
      <c r="I83" s="26"/>
      <c r="J83" s="27"/>
      <c r="K83" s="26"/>
      <c r="L83" s="27"/>
      <c r="M83" s="26"/>
      <c r="N83" s="27"/>
    </row>
    <row r="84" spans="1:14" ht="15" customHeight="1" thickBot="1" x14ac:dyDescent="0.25">
      <c r="B84" s="25" t="s">
        <v>8</v>
      </c>
      <c r="C84" s="26" t="str" cm="1">
        <f t="array" ref="C84">IF($H$75=1,TRANSPOSE('[1]Set1 - Rows'!$C$87:$C$98),IF($H$75=2,TRANSPOSE('[2]Set2 - Rows'!$C$87:$C$98),IF($H$75=4,TRANSPOSE('[3]Set4 - Rows'!$C$87:$C$98),IF($H$75=3,TRANSPOSE('[4]Set3 - Rows'!$C$87:$C$98),IF(ISBLANK($H$75)," ")))))</f>
        <v xml:space="preserve"> </v>
      </c>
      <c r="D84" s="27"/>
      <c r="E84" s="26"/>
      <c r="F84" s="27"/>
      <c r="G84" s="26"/>
      <c r="H84" s="27"/>
      <c r="I84" s="26"/>
      <c r="J84" s="27"/>
      <c r="K84" s="26"/>
      <c r="L84" s="27"/>
      <c r="M84" s="26"/>
      <c r="N84" s="27"/>
    </row>
    <row r="85" spans="1:14" ht="26.25" customHeight="1" thickBot="1" x14ac:dyDescent="0.25">
      <c r="A85" s="21"/>
      <c r="B85" s="14" t="s">
        <v>23</v>
      </c>
      <c r="F85" s="36" t="s">
        <v>67</v>
      </c>
      <c r="G85" s="14"/>
    </row>
    <row r="86" spans="1:14" ht="26.25" customHeight="1" x14ac:dyDescent="0.2">
      <c r="A86" s="22"/>
      <c r="F86" s="76" t="s">
        <v>68</v>
      </c>
      <c r="G86" s="105" t="s">
        <v>117</v>
      </c>
    </row>
    <row r="87" spans="1:14" ht="26.25" customHeight="1" thickBot="1" x14ac:dyDescent="0.25">
      <c r="A87" s="22"/>
      <c r="F87" s="77" t="s">
        <v>69</v>
      </c>
      <c r="G87" s="106"/>
    </row>
    <row r="88" spans="1:14" ht="26.25" customHeight="1" x14ac:dyDescent="0.2">
      <c r="A88" s="22"/>
      <c r="F88" s="36" t="s">
        <v>70</v>
      </c>
      <c r="G88" s="14"/>
    </row>
    <row r="89" spans="1:14" ht="26.25" customHeight="1" thickBot="1" x14ac:dyDescent="0.25">
      <c r="F89" s="36" t="s">
        <v>85</v>
      </c>
      <c r="G89" s="14"/>
    </row>
    <row r="90" spans="1:14" ht="26.25" customHeight="1" thickBot="1" x14ac:dyDescent="0.25">
      <c r="A90" s="22"/>
      <c r="B90" s="107" t="s">
        <v>118</v>
      </c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9"/>
    </row>
    <row r="91" spans="1:14" ht="24.75" customHeight="1" thickBot="1" x14ac:dyDescent="0.25">
      <c r="A91" s="41"/>
      <c r="B91" s="78" t="s">
        <v>119</v>
      </c>
      <c r="C91" s="14"/>
      <c r="D91" s="14"/>
      <c r="E91" s="14"/>
      <c r="F91" s="14"/>
      <c r="G91" s="14"/>
    </row>
    <row r="92" spans="1:14" ht="26.25" customHeight="1" thickBot="1" x14ac:dyDescent="0.25">
      <c r="A92" s="45"/>
      <c r="B92" s="110" t="s">
        <v>25</v>
      </c>
      <c r="C92" s="111"/>
      <c r="D92" s="111"/>
      <c r="E92" s="111"/>
      <c r="F92" s="111"/>
      <c r="G92" s="111"/>
      <c r="H92" s="111"/>
      <c r="I92" s="111"/>
      <c r="J92" s="111"/>
      <c r="K92" s="111"/>
      <c r="L92" s="111"/>
      <c r="M92" s="111"/>
      <c r="N92" s="112"/>
    </row>
    <row r="93" spans="1:14" ht="20.5" customHeight="1" x14ac:dyDescent="0.2">
      <c r="B93" s="15" t="s">
        <v>40</v>
      </c>
    </row>
    <row r="94" spans="1:14" ht="18.75" customHeight="1" x14ac:dyDescent="0.2">
      <c r="B94" s="23"/>
      <c r="C94" s="24">
        <v>1</v>
      </c>
      <c r="D94" s="24">
        <v>2</v>
      </c>
      <c r="E94" s="24">
        <v>3</v>
      </c>
      <c r="F94" s="24">
        <v>4</v>
      </c>
      <c r="G94" s="24">
        <v>5</v>
      </c>
      <c r="H94" s="24">
        <v>6</v>
      </c>
      <c r="I94" s="24">
        <v>7</v>
      </c>
      <c r="J94" s="24">
        <v>8</v>
      </c>
      <c r="K94" s="24">
        <v>9</v>
      </c>
      <c r="L94" s="24">
        <v>10</v>
      </c>
      <c r="M94" s="24">
        <v>11</v>
      </c>
      <c r="N94" s="24">
        <v>12</v>
      </c>
    </row>
    <row r="95" spans="1:14" ht="26.25" customHeight="1" x14ac:dyDescent="0.2">
      <c r="B95" s="25" t="s">
        <v>1</v>
      </c>
      <c r="C95" s="26" t="e" cm="1">
        <f t="array" ref="C95:N95">IF($M$3=1,TRANSPOSE('[1]Set1 - Rows'!$AA$3:$AA$14),IF($M$3=2,TRANSPOSE('[2]Set2 - Rows'!$AA$3:$AA$14),IF($M$3=4,TRANSPOSE('[3]Set4 - Rows'!$AA$3:$AA$14),TRANSPOSE('[4]Set3 - Rows'!$AA$3:$AA$14))))</f>
        <v>#REF!</v>
      </c>
      <c r="D95" s="79" t="e">
        <v>#REF!</v>
      </c>
      <c r="E95" s="80" t="e">
        <v>#REF!</v>
      </c>
      <c r="F95" s="79" t="e">
        <v>#REF!</v>
      </c>
      <c r="G95" s="80" t="e">
        <v>#REF!</v>
      </c>
      <c r="H95" s="79" t="e">
        <v>#REF!</v>
      </c>
      <c r="I95" s="80" t="e">
        <v>#REF!</v>
      </c>
      <c r="J95" s="79" t="e">
        <v>#REF!</v>
      </c>
      <c r="K95" s="80" t="e">
        <v>#REF!</v>
      </c>
      <c r="L95" s="79" t="e">
        <v>#REF!</v>
      </c>
      <c r="M95" s="80" t="e">
        <v>#REF!</v>
      </c>
      <c r="N95" s="79" t="e">
        <v>#REF!</v>
      </c>
    </row>
    <row r="96" spans="1:14" ht="26.25" customHeight="1" x14ac:dyDescent="0.2">
      <c r="B96" s="25" t="s">
        <v>2</v>
      </c>
      <c r="C96" s="26" t="e" cm="1">
        <f t="array" ref="C96:N96">IF($M$3=1,TRANSPOSE('[1]Set1 - Rows'!$AA$15:$AA$26),IF($M$3=2,TRANSPOSE('[2]Set2 - Rows'!$AA$15:$AA$26),IF($M$3=4,TRANSPOSE('[3]Set4 - Rows'!$AA$15:$AA$26),TRANSPOSE('[4]Set3 - Rows'!$AA$15:$AA$26))))</f>
        <v>#REF!</v>
      </c>
      <c r="D96" s="79" t="e">
        <v>#REF!</v>
      </c>
      <c r="E96" s="80" t="e">
        <v>#REF!</v>
      </c>
      <c r="F96" s="79" t="e">
        <v>#REF!</v>
      </c>
      <c r="G96" s="80" t="e">
        <v>#REF!</v>
      </c>
      <c r="H96" s="79" t="e">
        <v>#REF!</v>
      </c>
      <c r="I96" s="80" t="e">
        <v>#REF!</v>
      </c>
      <c r="J96" s="79" t="e">
        <v>#REF!</v>
      </c>
      <c r="K96" s="80" t="e">
        <v>#REF!</v>
      </c>
      <c r="L96" s="79" t="e">
        <v>#REF!</v>
      </c>
      <c r="M96" s="80" t="e">
        <v>#REF!</v>
      </c>
      <c r="N96" s="79" t="e">
        <v>#REF!</v>
      </c>
    </row>
    <row r="97" spans="1:14" ht="26.25" customHeight="1" x14ac:dyDescent="0.2">
      <c r="B97" s="25" t="s">
        <v>3</v>
      </c>
      <c r="C97" s="26" t="e" cm="1">
        <f t="array" ref="C97:N97">IF($M$3=1,TRANSPOSE('[1]Set1 - Rows'!$AA$27:$AA$38),IF($M$3=2,TRANSPOSE('[2]Set2 - Rows'!$AA$27:$AA$38),IF($M$3=4,TRANSPOSE('[3]Set4 - Rows'!$AA$27:$AA$38),TRANSPOSE('[4]Set3 - Rows'!$AA$27:$AA$38))))</f>
        <v>#REF!</v>
      </c>
      <c r="D97" s="79" t="e">
        <v>#REF!</v>
      </c>
      <c r="E97" s="80" t="e">
        <v>#REF!</v>
      </c>
      <c r="F97" s="79" t="e">
        <v>#REF!</v>
      </c>
      <c r="G97" s="80" t="e">
        <v>#REF!</v>
      </c>
      <c r="H97" s="79" t="e">
        <v>#REF!</v>
      </c>
      <c r="I97" s="80" t="e">
        <v>#REF!</v>
      </c>
      <c r="J97" s="79" t="e">
        <v>#REF!</v>
      </c>
      <c r="K97" s="80" t="e">
        <v>#REF!</v>
      </c>
      <c r="L97" s="79" t="e">
        <v>#REF!</v>
      </c>
      <c r="M97" s="80" t="e">
        <v>#REF!</v>
      </c>
      <c r="N97" s="79" t="e">
        <v>#REF!</v>
      </c>
    </row>
    <row r="98" spans="1:14" ht="26.25" customHeight="1" x14ac:dyDescent="0.2">
      <c r="B98" s="25" t="s">
        <v>4</v>
      </c>
      <c r="C98" s="26" t="e" cm="1">
        <f t="array" ref="C98:N98">IF($M$3=1,TRANSPOSE('[1]Set1 - Rows'!$AA$39:$AA$50),IF($M$3=2,TRANSPOSE('[2]Set2 - Rows'!$AA$39:$AA$50),IF($M$3=4,TRANSPOSE('[3]Set4 - Rows'!$AA$39:$AA$50),TRANSPOSE('[4]Set3 - Rows'!$AA$39:$AA$50))))</f>
        <v>#REF!</v>
      </c>
      <c r="D98" s="79" t="e">
        <v>#REF!</v>
      </c>
      <c r="E98" s="80" t="e">
        <v>#REF!</v>
      </c>
      <c r="F98" s="79" t="e">
        <v>#REF!</v>
      </c>
      <c r="G98" s="80" t="e">
        <v>#REF!</v>
      </c>
      <c r="H98" s="79" t="e">
        <v>#REF!</v>
      </c>
      <c r="I98" s="80" t="e">
        <v>#REF!</v>
      </c>
      <c r="J98" s="79" t="e">
        <v>#REF!</v>
      </c>
      <c r="K98" s="80" t="e">
        <v>#REF!</v>
      </c>
      <c r="L98" s="79" t="e">
        <v>#REF!</v>
      </c>
      <c r="M98" s="80" t="e">
        <v>#REF!</v>
      </c>
      <c r="N98" s="79" t="e">
        <v>#REF!</v>
      </c>
    </row>
    <row r="99" spans="1:14" ht="26.25" customHeight="1" x14ac:dyDescent="0.2">
      <c r="B99" s="25" t="s">
        <v>5</v>
      </c>
      <c r="C99" s="26" t="e" cm="1">
        <f t="array" ref="C99:N99">IF($M$3=1,TRANSPOSE('[1]Set1 - Rows'!$AA$51:$AA$62),IF($M$3=2,TRANSPOSE('[2]Set2 - Rows'!$AA$51:$AA$62),IF($M$3=4,TRANSPOSE('[3]Set4 - Rows'!$AA$51:$AA$62),TRANSPOSE('[4]Set3 - Rows'!$AA$51:$AA$62))))</f>
        <v>#REF!</v>
      </c>
      <c r="D99" s="79" t="e">
        <v>#REF!</v>
      </c>
      <c r="E99" s="80" t="e">
        <v>#REF!</v>
      </c>
      <c r="F99" s="79" t="e">
        <v>#REF!</v>
      </c>
      <c r="G99" s="80" t="e">
        <v>#REF!</v>
      </c>
      <c r="H99" s="79" t="e">
        <v>#REF!</v>
      </c>
      <c r="I99" s="80" t="e">
        <v>#REF!</v>
      </c>
      <c r="J99" s="79" t="e">
        <v>#REF!</v>
      </c>
      <c r="K99" s="80" t="e">
        <v>#REF!</v>
      </c>
      <c r="L99" s="79" t="e">
        <v>#REF!</v>
      </c>
      <c r="M99" s="80" t="e">
        <v>#REF!</v>
      </c>
      <c r="N99" s="79" t="e">
        <v>#REF!</v>
      </c>
    </row>
    <row r="100" spans="1:14" ht="26.25" customHeight="1" x14ac:dyDescent="0.2">
      <c r="B100" s="25" t="s">
        <v>6</v>
      </c>
      <c r="C100" s="26" t="e" cm="1">
        <f t="array" ref="C100:N100">IF($M$3=1,TRANSPOSE('[1]Set1 - Rows'!$AA$63:$AA$74),IF($M$3=2,TRANSPOSE('[2]Set2 - Rows'!$AA$63:$AA$74),IF($M$3=4,TRANSPOSE('[3]Set4 - Rows'!$AA$63:$AA$74),TRANSPOSE('[4]Set3 - Rows'!$AA$63:$AA$74))))</f>
        <v>#REF!</v>
      </c>
      <c r="D100" s="79" t="e">
        <v>#REF!</v>
      </c>
      <c r="E100" s="80" t="e">
        <v>#REF!</v>
      </c>
      <c r="F100" s="79" t="e">
        <v>#REF!</v>
      </c>
      <c r="G100" s="80" t="e">
        <v>#REF!</v>
      </c>
      <c r="H100" s="79" t="e">
        <v>#REF!</v>
      </c>
      <c r="I100" s="80" t="e">
        <v>#REF!</v>
      </c>
      <c r="J100" s="79" t="e">
        <v>#REF!</v>
      </c>
      <c r="K100" s="80" t="e">
        <v>#REF!</v>
      </c>
      <c r="L100" s="79" t="e">
        <v>#REF!</v>
      </c>
      <c r="M100" s="80" t="e">
        <v>#REF!</v>
      </c>
      <c r="N100" s="79" t="e">
        <v>#REF!</v>
      </c>
    </row>
    <row r="101" spans="1:14" ht="26.25" customHeight="1" x14ac:dyDescent="0.2">
      <c r="B101" s="25" t="s">
        <v>7</v>
      </c>
      <c r="C101" s="26" t="e" cm="1">
        <f t="array" ref="C101:N101">IF($M$3=1,TRANSPOSE('[1]Set1 - Rows'!$AA$75:$AA$86),IF($M$3=2,TRANSPOSE('[2]Set2 - Rows'!$AA$75:$AA$86),IF($M$3=4,TRANSPOSE('[3]Set4 - Rows'!$AA$75:$AA$86),TRANSPOSE('[4]Set3 - Rows'!$AA$75:$AA$86))))</f>
        <v>#REF!</v>
      </c>
      <c r="D101" s="79" t="e">
        <v>#REF!</v>
      </c>
      <c r="E101" s="80" t="e">
        <v>#REF!</v>
      </c>
      <c r="F101" s="79" t="e">
        <v>#REF!</v>
      </c>
      <c r="G101" s="80" t="e">
        <v>#REF!</v>
      </c>
      <c r="H101" s="79" t="e">
        <v>#REF!</v>
      </c>
      <c r="I101" s="80" t="e">
        <v>#REF!</v>
      </c>
      <c r="J101" s="79" t="e">
        <v>#REF!</v>
      </c>
      <c r="K101" s="80" t="e">
        <v>#REF!</v>
      </c>
      <c r="L101" s="79" t="e">
        <v>#REF!</v>
      </c>
      <c r="M101" s="80" t="e">
        <v>#REF!</v>
      </c>
      <c r="N101" s="79" t="e">
        <v>#REF!</v>
      </c>
    </row>
    <row r="102" spans="1:14" ht="27.75" customHeight="1" thickBot="1" x14ac:dyDescent="0.25">
      <c r="B102" s="25" t="s">
        <v>8</v>
      </c>
      <c r="C102" s="26" t="e" cm="1">
        <f t="array" ref="C102:N102">IF($M$3=1,TRANSPOSE('[1]Set1 - Rows'!$AA$87:$AA$98),IF($M$3=2,TRANSPOSE('[2]Set2 - Rows'!$AA$87:$AA$98),IF($M$3=4,TRANSPOSE('[3]Set4 - Rows'!$AA$87:$AA$98),TRANSPOSE('[4]Set3 - Rows'!$AA$87:$AA$98))))</f>
        <v>#REF!</v>
      </c>
      <c r="D102" s="79" t="e">
        <v>#REF!</v>
      </c>
      <c r="E102" s="80" t="e">
        <v>#REF!</v>
      </c>
      <c r="F102" s="79" t="e">
        <v>#REF!</v>
      </c>
      <c r="G102" s="80" t="e">
        <v>#REF!</v>
      </c>
      <c r="H102" s="79" t="e">
        <v>#REF!</v>
      </c>
      <c r="I102" s="80" t="e">
        <v>#REF!</v>
      </c>
      <c r="J102" s="79" t="e">
        <v>#REF!</v>
      </c>
      <c r="K102" s="80" t="e">
        <v>#REF!</v>
      </c>
      <c r="L102" s="79" t="e">
        <v>#REF!</v>
      </c>
      <c r="M102" s="80" t="e">
        <v>#REF!</v>
      </c>
      <c r="N102" s="79" t="e">
        <v>#REF!</v>
      </c>
    </row>
    <row r="103" spans="1:14" ht="26.25" customHeight="1" thickBot="1" x14ac:dyDescent="0.25">
      <c r="A103" s="22"/>
      <c r="B103" s="107" t="s">
        <v>120</v>
      </c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9"/>
    </row>
    <row r="104" spans="1:14" ht="26.25" customHeight="1" thickBot="1" x14ac:dyDescent="0.25">
      <c r="A104" s="41"/>
      <c r="B104" s="78" t="s">
        <v>121</v>
      </c>
      <c r="C104" s="14"/>
      <c r="D104" s="14"/>
      <c r="E104" s="14"/>
      <c r="F104" s="14"/>
      <c r="G104" s="14"/>
    </row>
    <row r="105" spans="1:14" ht="26.25" customHeight="1" thickBot="1" x14ac:dyDescent="0.25">
      <c r="A105" s="41"/>
      <c r="B105" s="78" t="s">
        <v>122</v>
      </c>
      <c r="C105" s="14"/>
      <c r="D105" s="52"/>
      <c r="E105" s="14"/>
      <c r="F105" s="14"/>
      <c r="G105" s="14"/>
    </row>
    <row r="106" spans="1:14" ht="26.25" customHeight="1" thickBot="1" x14ac:dyDescent="0.25">
      <c r="A106" s="41"/>
      <c r="B106" s="14" t="s">
        <v>123</v>
      </c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26.25" customHeight="1" x14ac:dyDescent="0.2">
      <c r="A107" s="39"/>
      <c r="B107"/>
      <c r="C107" s="102" t="s">
        <v>124</v>
      </c>
      <c r="D107" s="102"/>
      <c r="E107" s="102"/>
      <c r="F107" s="102"/>
      <c r="G107" s="102"/>
      <c r="H107" s="102"/>
      <c r="I107" s="102"/>
      <c r="J107" s="102"/>
      <c r="K107" s="103" t="s">
        <v>125</v>
      </c>
      <c r="L107" s="104"/>
      <c r="M107"/>
      <c r="N107"/>
    </row>
    <row r="108" spans="1:14" ht="26.25" customHeight="1" x14ac:dyDescent="0.2">
      <c r="A108" s="39"/>
      <c r="B108"/>
      <c r="C108" s="102" t="s">
        <v>126</v>
      </c>
      <c r="D108" s="102"/>
      <c r="E108" s="102"/>
      <c r="F108" s="102"/>
      <c r="G108" s="102"/>
      <c r="H108" s="102"/>
      <c r="I108" s="102"/>
      <c r="J108" s="102"/>
      <c r="K108" s="103" t="s">
        <v>127</v>
      </c>
      <c r="L108" s="104"/>
      <c r="M108"/>
      <c r="N108"/>
    </row>
    <row r="109" spans="1:14" ht="26.25" customHeight="1" x14ac:dyDescent="0.2">
      <c r="A109" s="39"/>
      <c r="B109"/>
      <c r="C109" s="102" t="s">
        <v>128</v>
      </c>
      <c r="D109" s="102"/>
      <c r="E109" s="102"/>
      <c r="F109" s="102"/>
      <c r="G109" s="102"/>
      <c r="H109" s="102"/>
      <c r="I109" s="102"/>
      <c r="J109" s="102"/>
      <c r="K109" s="103" t="s">
        <v>129</v>
      </c>
      <c r="L109" s="104"/>
      <c r="M109" s="81"/>
      <c r="N109"/>
    </row>
    <row r="110" spans="1:14" ht="26.25" customHeight="1" x14ac:dyDescent="0.2">
      <c r="A110" s="39"/>
      <c r="B110"/>
      <c r="C110" s="102" t="s">
        <v>130</v>
      </c>
      <c r="D110" s="102"/>
      <c r="E110" s="102"/>
      <c r="F110" s="102"/>
      <c r="G110" s="102"/>
      <c r="H110" s="102"/>
      <c r="I110" s="102"/>
      <c r="J110" s="102"/>
      <c r="K110" s="103" t="s">
        <v>131</v>
      </c>
      <c r="L110" s="104"/>
      <c r="M110" s="81"/>
      <c r="N110"/>
    </row>
    <row r="111" spans="1:14" ht="26.25" customHeight="1" x14ac:dyDescent="0.2">
      <c r="A111" s="39"/>
      <c r="B111"/>
      <c r="C111" s="102" t="s">
        <v>132</v>
      </c>
      <c r="D111" s="102"/>
      <c r="E111" s="102"/>
      <c r="F111" s="102"/>
      <c r="G111" s="102"/>
      <c r="H111" s="102"/>
      <c r="I111" s="102"/>
      <c r="J111" s="102"/>
      <c r="K111" s="103" t="s">
        <v>133</v>
      </c>
      <c r="L111" s="104"/>
      <c r="M111" s="81"/>
    </row>
    <row r="112" spans="1:14" ht="26.25" customHeight="1" x14ac:dyDescent="0.2">
      <c r="A112" s="39"/>
      <c r="B112"/>
      <c r="C112" s="102" t="s">
        <v>134</v>
      </c>
      <c r="D112" s="102"/>
      <c r="E112" s="102"/>
      <c r="F112" s="102"/>
      <c r="G112" s="102"/>
      <c r="H112" s="102"/>
      <c r="I112" s="102"/>
      <c r="J112" s="102"/>
      <c r="K112" s="103" t="s">
        <v>135</v>
      </c>
      <c r="L112" s="104"/>
      <c r="M112" s="81"/>
    </row>
    <row r="113" spans="1:13" ht="26.25" customHeight="1" x14ac:dyDescent="0.2">
      <c r="A113" s="39"/>
      <c r="B113"/>
      <c r="C113" s="102" t="s">
        <v>136</v>
      </c>
      <c r="D113" s="102"/>
      <c r="E113" s="102"/>
      <c r="F113" s="102"/>
      <c r="G113" s="102"/>
      <c r="H113" s="102"/>
      <c r="I113" s="102"/>
      <c r="J113" s="102"/>
      <c r="K113" s="103" t="s">
        <v>137</v>
      </c>
      <c r="L113" s="104"/>
      <c r="M113" s="81"/>
    </row>
    <row r="114" spans="1:13" ht="26.25" customHeight="1" x14ac:dyDescent="0.2">
      <c r="A114" s="39"/>
      <c r="B114"/>
      <c r="C114" s="82"/>
      <c r="D114" s="82"/>
      <c r="E114" s="82"/>
      <c r="F114" s="82"/>
      <c r="G114" s="82"/>
      <c r="H114" s="82"/>
      <c r="I114" s="82"/>
      <c r="J114" s="82"/>
      <c r="K114" s="42"/>
      <c r="L114" s="42"/>
    </row>
    <row r="117" spans="1:13" ht="25.5" customHeight="1" x14ac:dyDescent="0.2">
      <c r="C117" s="99" t="s">
        <v>30</v>
      </c>
      <c r="D117" s="100"/>
      <c r="E117" s="101"/>
      <c r="F117" s="91" t="s">
        <v>138</v>
      </c>
      <c r="G117" s="92"/>
      <c r="H117" s="92"/>
      <c r="I117" s="93"/>
    </row>
    <row r="118" spans="1:13" ht="26.25" customHeight="1" x14ac:dyDescent="0.2">
      <c r="C118" s="94" t="s">
        <v>31</v>
      </c>
      <c r="D118" s="94"/>
      <c r="E118" s="94"/>
      <c r="F118" s="94" t="s">
        <v>28</v>
      </c>
      <c r="G118" s="94"/>
      <c r="H118" s="94"/>
      <c r="I118" s="94"/>
    </row>
    <row r="119" spans="1:13" ht="26.25" customHeight="1" x14ac:dyDescent="0.2">
      <c r="C119" s="94" t="s">
        <v>32</v>
      </c>
      <c r="D119" s="94"/>
      <c r="E119" s="94"/>
      <c r="F119" s="94" t="s">
        <v>29</v>
      </c>
      <c r="G119" s="94"/>
      <c r="H119" s="94"/>
      <c r="I119" s="94"/>
    </row>
    <row r="120" spans="1:13" ht="35.25" customHeight="1" x14ac:dyDescent="0.2">
      <c r="C120" s="91" t="s">
        <v>33</v>
      </c>
      <c r="D120" s="92"/>
      <c r="E120" s="93"/>
      <c r="F120" s="94" t="s">
        <v>139</v>
      </c>
      <c r="G120" s="94"/>
      <c r="H120" s="94"/>
      <c r="I120" s="94"/>
    </row>
    <row r="121" spans="1:13" ht="26.25" customHeight="1" x14ac:dyDescent="0.2">
      <c r="C121" s="91" t="s">
        <v>34</v>
      </c>
      <c r="D121" s="92"/>
      <c r="E121" s="93"/>
      <c r="F121" s="94" t="s">
        <v>140</v>
      </c>
      <c r="G121" s="94"/>
      <c r="H121" s="94"/>
      <c r="I121" s="94"/>
    </row>
    <row r="122" spans="1:13" ht="26.25" customHeight="1" x14ac:dyDescent="0.2">
      <c r="C122" s="91" t="s">
        <v>35</v>
      </c>
      <c r="D122" s="92"/>
      <c r="E122" s="93"/>
      <c r="F122" s="94" t="s">
        <v>142</v>
      </c>
      <c r="G122" s="94"/>
      <c r="H122" s="94"/>
      <c r="I122" s="94"/>
    </row>
    <row r="123" spans="1:13" ht="26.25" customHeight="1" x14ac:dyDescent="0.2">
      <c r="C123" s="91" t="s">
        <v>37</v>
      </c>
      <c r="D123" s="92"/>
      <c r="E123" s="93"/>
      <c r="F123" s="94">
        <v>20241219</v>
      </c>
      <c r="G123" s="94"/>
      <c r="H123" s="94"/>
      <c r="I123" s="94"/>
    </row>
    <row r="124" spans="1:13" ht="26.25" customHeight="1" x14ac:dyDescent="0.2">
      <c r="C124" s="91" t="s">
        <v>36</v>
      </c>
      <c r="D124" s="92"/>
      <c r="E124" s="93"/>
      <c r="F124" s="94">
        <v>20240926</v>
      </c>
      <c r="G124" s="94"/>
      <c r="H124" s="94"/>
      <c r="I124" s="94"/>
    </row>
  </sheetData>
  <mergeCells count="62">
    <mergeCell ref="A8:F8"/>
    <mergeCell ref="G8:J8"/>
    <mergeCell ref="C1:J1"/>
    <mergeCell ref="A2:F2"/>
    <mergeCell ref="G2:J2"/>
    <mergeCell ref="A3:F3"/>
    <mergeCell ref="G3:J3"/>
    <mergeCell ref="A4:F4"/>
    <mergeCell ref="G4:J4"/>
    <mergeCell ref="K4:L4"/>
    <mergeCell ref="A5:F5"/>
    <mergeCell ref="G5:J5"/>
    <mergeCell ref="A6:F6"/>
    <mergeCell ref="A7:F7"/>
    <mergeCell ref="B54:M54"/>
    <mergeCell ref="A9:F9"/>
    <mergeCell ref="G9:J9"/>
    <mergeCell ref="A10:F10"/>
    <mergeCell ref="G10:J10"/>
    <mergeCell ref="A11:F11"/>
    <mergeCell ref="G11:J11"/>
    <mergeCell ref="A13:F13"/>
    <mergeCell ref="B14:M14"/>
    <mergeCell ref="B24:M24"/>
    <mergeCell ref="E38:E39"/>
    <mergeCell ref="B42:M42"/>
    <mergeCell ref="G86:G87"/>
    <mergeCell ref="B90:N90"/>
    <mergeCell ref="B92:N92"/>
    <mergeCell ref="B103:N103"/>
    <mergeCell ref="C107:J107"/>
    <mergeCell ref="K107:L107"/>
    <mergeCell ref="C108:J108"/>
    <mergeCell ref="K108:L108"/>
    <mergeCell ref="C109:J109"/>
    <mergeCell ref="K109:L109"/>
    <mergeCell ref="C110:J110"/>
    <mergeCell ref="K110:L110"/>
    <mergeCell ref="C119:E119"/>
    <mergeCell ref="F119:I119"/>
    <mergeCell ref="C111:J111"/>
    <mergeCell ref="K111:L111"/>
    <mergeCell ref="C112:J112"/>
    <mergeCell ref="K112:L112"/>
    <mergeCell ref="C113:J113"/>
    <mergeCell ref="K113:L113"/>
    <mergeCell ref="C123:E123"/>
    <mergeCell ref="F123:I123"/>
    <mergeCell ref="C124:E124"/>
    <mergeCell ref="F124:I124"/>
    <mergeCell ref="A12:F12"/>
    <mergeCell ref="B67:N67"/>
    <mergeCell ref="C120:E120"/>
    <mergeCell ref="F120:I120"/>
    <mergeCell ref="C121:E121"/>
    <mergeCell ref="F121:I121"/>
    <mergeCell ref="C122:E122"/>
    <mergeCell ref="F122:I122"/>
    <mergeCell ref="C117:E117"/>
    <mergeCell ref="F117:I117"/>
    <mergeCell ref="C118:E118"/>
    <mergeCell ref="F118:I118"/>
  </mergeCells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G88:G89 C95:N102 G77:G86 H77:N89 C77:F89" xr:uid="{89DDEE0A-F811-4153-AD5D-ACD0FBFA0CA8}"/>
  </dataValidations>
  <pageMargins left="0.7" right="0.7" top="0.75" bottom="0.7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91</xdr:row>
                    <xdr:rowOff>0</xdr:rowOff>
                  </from>
                  <to>
                    <xdr:col>1</xdr:col>
                    <xdr:colOff>38100</xdr:colOff>
                    <xdr:row>92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>
                <anchor moveWithCells="1">
                  <from>
                    <xdr:col>0</xdr:col>
                    <xdr:colOff>12700</xdr:colOff>
                    <xdr:row>84</xdr:row>
                    <xdr:rowOff>0</xdr:rowOff>
                  </from>
                  <to>
                    <xdr:col>1</xdr:col>
                    <xdr:colOff>50800</xdr:colOff>
                    <xdr:row>85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9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73</xdr:row>
                    <xdr:rowOff>279400</xdr:rowOff>
                  </from>
                  <to>
                    <xdr:col>1</xdr:col>
                    <xdr:colOff>76200</xdr:colOff>
                    <xdr:row>75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67</xdr:row>
                    <xdr:rowOff>0</xdr:rowOff>
                  </from>
                  <to>
                    <xdr:col>1</xdr:col>
                    <xdr:colOff>76200</xdr:colOff>
                    <xdr:row>68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8" name="Check Box 5">
              <controlPr defaultSize="0" autoFill="0" autoLine="0" autoPict="0">
                <anchor moveWithCells="1">
                  <from>
                    <xdr:col>0</xdr:col>
                    <xdr:colOff>50800</xdr:colOff>
                    <xdr:row>60</xdr:row>
                    <xdr:rowOff>0</xdr:rowOff>
                  </from>
                  <to>
                    <xdr:col>1</xdr:col>
                    <xdr:colOff>88900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304800</xdr:rowOff>
                  </from>
                  <to>
                    <xdr:col>1</xdr:col>
                    <xdr:colOff>76200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3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38100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44</xdr:row>
                    <xdr:rowOff>0</xdr:rowOff>
                  </from>
                  <to>
                    <xdr:col>1</xdr:col>
                    <xdr:colOff>76200</xdr:colOff>
                    <xdr:row>44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41</xdr:row>
                    <xdr:rowOff>304800</xdr:rowOff>
                  </from>
                  <to>
                    <xdr:col>1</xdr:col>
                    <xdr:colOff>38100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3" name="Check Box 11">
              <controlPr defaultSize="0" autoFill="0" autoLine="0" autoPict="0">
                <anchor moveWithCells="1">
                  <from>
                    <xdr:col>0</xdr:col>
                    <xdr:colOff>12700</xdr:colOff>
                    <xdr:row>36</xdr:row>
                    <xdr:rowOff>0</xdr:rowOff>
                  </from>
                  <to>
                    <xdr:col>1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4" name="Check Box 12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317500</xdr:rowOff>
                  </from>
                  <to>
                    <xdr:col>1</xdr:col>
                    <xdr:colOff>76200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5" name="Check Box 13">
              <controlPr defaultSize="0" autoFill="0" autoLine="0" autoPict="0">
                <anchor moveWithCells="1">
                  <from>
                    <xdr:col>0</xdr:col>
                    <xdr:colOff>12700</xdr:colOff>
                    <xdr:row>18</xdr:row>
                    <xdr:rowOff>0</xdr:rowOff>
                  </from>
                  <to>
                    <xdr:col>1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6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15</xdr:row>
                    <xdr:rowOff>50800</xdr:rowOff>
                  </from>
                  <to>
                    <xdr:col>1</xdr:col>
                    <xdr:colOff>76200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1" r:id="rId17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14</xdr:row>
                    <xdr:rowOff>50800</xdr:rowOff>
                  </from>
                  <to>
                    <xdr:col>1</xdr:col>
                    <xdr:colOff>76200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2" r:id="rId18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30</xdr:row>
                    <xdr:rowOff>0</xdr:rowOff>
                  </from>
                  <to>
                    <xdr:col>1</xdr:col>
                    <xdr:colOff>76200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3" r:id="rId19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1</xdr:col>
                    <xdr:colOff>76200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4" r:id="rId20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54</xdr:row>
                    <xdr:rowOff>304800</xdr:rowOff>
                  </from>
                  <to>
                    <xdr:col>1</xdr:col>
                    <xdr:colOff>76200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5" r:id="rId21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304800</xdr:rowOff>
                  </from>
                  <to>
                    <xdr:col>1</xdr:col>
                    <xdr:colOff>76200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7" r:id="rId22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241300</xdr:rowOff>
                  </from>
                  <to>
                    <xdr:col>1</xdr:col>
                    <xdr:colOff>76200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8" r:id="rId23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419100</xdr:rowOff>
                  </from>
                  <to>
                    <xdr:col>1</xdr:col>
                    <xdr:colOff>76200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24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304800</xdr:rowOff>
                  </from>
                  <to>
                    <xdr:col>1</xdr:col>
                    <xdr:colOff>76200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0" r:id="rId25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1" r:id="rId26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0</xdr:rowOff>
                  </from>
                  <to>
                    <xdr:col>1</xdr:col>
                    <xdr:colOff>76200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3" r:id="rId27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89</xdr:row>
                    <xdr:rowOff>241300</xdr:rowOff>
                  </from>
                  <to>
                    <xdr:col>1</xdr:col>
                    <xdr:colOff>76200</xdr:colOff>
                    <xdr:row>90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4" r:id="rId28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241300</xdr:rowOff>
                  </from>
                  <to>
                    <xdr:col>1</xdr:col>
                    <xdr:colOff>76200</xdr:colOff>
                    <xdr:row>103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5" r:id="rId29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102</xdr:row>
                    <xdr:rowOff>241300</xdr:rowOff>
                  </from>
                  <to>
                    <xdr:col>1</xdr:col>
                    <xdr:colOff>76200</xdr:colOff>
                    <xdr:row>103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6" r:id="rId30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241300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7" r:id="rId31" name="Check Box 31">
              <controlPr defaultSize="0" autoFill="0" autoLine="0" autoPict="0">
                <anchor moveWithCells="1">
                  <from>
                    <xdr:col>0</xdr:col>
                    <xdr:colOff>38100</xdr:colOff>
                    <xdr:row>103</xdr:row>
                    <xdr:rowOff>241300</xdr:rowOff>
                  </from>
                  <to>
                    <xdr:col>1</xdr:col>
                    <xdr:colOff>76200</xdr:colOff>
                    <xdr:row>104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8" r:id="rId32" name="Check Box 32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304800</xdr:rowOff>
                  </from>
                  <to>
                    <xdr:col>1</xdr:col>
                    <xdr:colOff>76200</xdr:colOff>
                    <xdr:row>106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49" r:id="rId33" name="Check Box 33">
              <controlPr defaultSize="0" autoFill="0" autoLine="0" autoPict="0">
                <anchor moveWithCells="1">
                  <from>
                    <xdr:col>0</xdr:col>
                    <xdr:colOff>38100</xdr:colOff>
                    <xdr:row>68</xdr:row>
                    <xdr:rowOff>0</xdr:rowOff>
                  </from>
                  <to>
                    <xdr:col>1</xdr:col>
                    <xdr:colOff>76200</xdr:colOff>
                    <xdr:row>69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9DA3-35FA-4F89-9CE3-D4CC8E1D1E4C}">
  <dimension ref="A1:AK126"/>
  <sheetViews>
    <sheetView topLeftCell="A99" zoomScale="110" zoomScaleNormal="110" workbookViewId="0">
      <selection activeCell="N111" sqref="N111"/>
    </sheetView>
  </sheetViews>
  <sheetFormatPr baseColWidth="10" defaultColWidth="8.83203125" defaultRowHeight="26.25" customHeight="1" x14ac:dyDescent="0.2"/>
  <cols>
    <col min="1" max="1" width="4.5" style="15" customWidth="1"/>
    <col min="2" max="2" width="5.1640625" style="15" customWidth="1"/>
    <col min="3" max="3" width="15" style="15" customWidth="1"/>
    <col min="4" max="4" width="12.5" style="15" customWidth="1"/>
    <col min="5" max="5" width="11.83203125" style="15" customWidth="1"/>
    <col min="6" max="6" width="9.1640625" style="15" customWidth="1"/>
    <col min="7" max="7" width="12.5" style="15" customWidth="1"/>
    <col min="8" max="11" width="7.5" style="15" customWidth="1"/>
    <col min="12" max="12" width="8.1640625" style="15" customWidth="1"/>
    <col min="13" max="13" width="8" style="15" customWidth="1"/>
    <col min="14" max="14" width="8.5" style="15" customWidth="1"/>
    <col min="15" max="15" width="8.83203125" style="15"/>
    <col min="16" max="16" width="8.1640625" style="15" customWidth="1"/>
    <col min="17" max="17" width="5.5" style="15" customWidth="1"/>
    <col min="18" max="18" width="5.83203125" style="15" customWidth="1"/>
    <col min="19" max="19" width="5.5" style="15" customWidth="1"/>
    <col min="20" max="20" width="6.5" style="15" customWidth="1"/>
    <col min="21" max="21" width="5.83203125" style="15" customWidth="1"/>
    <col min="22" max="22" width="5.5" style="15" customWidth="1"/>
    <col min="23" max="23" width="6.1640625" style="15" customWidth="1"/>
    <col min="24" max="25" width="5.83203125" style="15" customWidth="1"/>
    <col min="26" max="27" width="6.5" style="15" customWidth="1"/>
    <col min="28" max="28" width="6.1640625" style="15" customWidth="1"/>
    <col min="29" max="29" width="5.83203125" style="15" customWidth="1"/>
    <col min="30" max="31" width="8.83203125" style="15"/>
    <col min="32" max="32" width="9.5" style="15" customWidth="1"/>
    <col min="33" max="16384" width="8.83203125" style="15"/>
  </cols>
  <sheetData>
    <row r="1" spans="1:37" ht="26.25" customHeight="1" x14ac:dyDescent="0.2">
      <c r="B1" s="16"/>
      <c r="C1" s="135" t="s">
        <v>72</v>
      </c>
      <c r="D1" s="135"/>
      <c r="E1" s="135"/>
      <c r="F1" s="135"/>
      <c r="G1" s="135"/>
      <c r="H1" s="135"/>
      <c r="I1" s="135"/>
      <c r="J1" s="135"/>
      <c r="Q1" s="16"/>
    </row>
    <row r="2" spans="1:37" ht="26.25" customHeight="1" x14ac:dyDescent="0.2">
      <c r="A2" s="95" t="s">
        <v>39</v>
      </c>
      <c r="B2" s="95"/>
      <c r="C2" s="95"/>
      <c r="D2" s="95"/>
      <c r="E2" s="95"/>
      <c r="F2" s="95"/>
      <c r="G2" s="116"/>
      <c r="H2" s="117"/>
      <c r="I2" s="117"/>
      <c r="J2" s="118"/>
    </row>
    <row r="3" spans="1:37" ht="26.25" customHeight="1" x14ac:dyDescent="0.2">
      <c r="A3" s="95" t="s">
        <v>16</v>
      </c>
      <c r="B3" s="95"/>
      <c r="C3" s="95"/>
      <c r="D3" s="95"/>
      <c r="E3" s="95"/>
      <c r="F3" s="95"/>
      <c r="G3" s="116"/>
      <c r="H3" s="117"/>
      <c r="I3" s="117"/>
      <c r="J3" s="118"/>
      <c r="L3" s="17" t="s">
        <v>73</v>
      </c>
      <c r="M3" s="18"/>
    </row>
    <row r="4" spans="1:37" ht="32.25" customHeight="1" x14ac:dyDescent="0.2">
      <c r="A4" s="95" t="s">
        <v>74</v>
      </c>
      <c r="B4" s="95"/>
      <c r="C4" s="95"/>
      <c r="D4" s="95"/>
      <c r="E4" s="95"/>
      <c r="F4" s="95"/>
      <c r="G4" s="116"/>
      <c r="H4" s="117"/>
      <c r="I4" s="117"/>
      <c r="J4" s="118"/>
      <c r="K4" s="130" t="s">
        <v>27</v>
      </c>
      <c r="L4" s="131"/>
      <c r="M4" s="18"/>
      <c r="AK4" s="19"/>
    </row>
    <row r="5" spans="1:37" ht="33" customHeight="1" x14ac:dyDescent="0.2">
      <c r="A5" s="95" t="s">
        <v>75</v>
      </c>
      <c r="B5" s="95"/>
      <c r="C5" s="95"/>
      <c r="D5" s="95"/>
      <c r="E5" s="95"/>
      <c r="F5" s="95"/>
      <c r="G5" s="116"/>
      <c r="H5" s="117"/>
      <c r="I5" s="117"/>
      <c r="J5" s="118"/>
      <c r="AK5" s="19"/>
    </row>
    <row r="6" spans="1:37" ht="17.25" customHeight="1" x14ac:dyDescent="0.2">
      <c r="A6" s="95" t="s">
        <v>76</v>
      </c>
      <c r="B6" s="95"/>
      <c r="C6" s="95"/>
      <c r="D6" s="95"/>
      <c r="E6" s="95"/>
      <c r="F6" s="95"/>
      <c r="G6" s="57"/>
      <c r="H6" s="58"/>
      <c r="I6" s="58"/>
      <c r="J6" s="59"/>
      <c r="AK6" s="19"/>
    </row>
    <row r="7" spans="1:37" ht="17.25" customHeight="1" x14ac:dyDescent="0.2">
      <c r="A7" s="132" t="s">
        <v>77</v>
      </c>
      <c r="B7" s="133"/>
      <c r="C7" s="133"/>
      <c r="D7" s="133"/>
      <c r="E7" s="133"/>
      <c r="F7" s="134"/>
      <c r="G7" s="57"/>
      <c r="H7" s="58"/>
      <c r="I7" s="58"/>
      <c r="J7" s="59"/>
      <c r="AK7" s="19"/>
    </row>
    <row r="8" spans="1:37" ht="20.5" customHeight="1" x14ac:dyDescent="0.2">
      <c r="A8" s="95" t="s">
        <v>78</v>
      </c>
      <c r="B8" s="95"/>
      <c r="C8" s="95"/>
      <c r="D8" s="95"/>
      <c r="E8" s="95"/>
      <c r="F8" s="95"/>
      <c r="G8" s="116"/>
      <c r="H8" s="117"/>
      <c r="I8" s="117"/>
      <c r="J8" s="118"/>
    </row>
    <row r="9" spans="1:37" ht="24.75" customHeight="1" x14ac:dyDescent="0.2">
      <c r="A9" s="95" t="s">
        <v>13</v>
      </c>
      <c r="B9" s="95"/>
      <c r="C9" s="95"/>
      <c r="D9" s="95"/>
      <c r="E9" s="95"/>
      <c r="F9" s="95"/>
      <c r="G9" s="116"/>
      <c r="H9" s="117"/>
      <c r="I9" s="117"/>
      <c r="J9" s="118"/>
    </row>
    <row r="10" spans="1:37" ht="20.5" customHeight="1" x14ac:dyDescent="0.2">
      <c r="A10" s="95" t="s">
        <v>14</v>
      </c>
      <c r="B10" s="95"/>
      <c r="C10" s="95"/>
      <c r="D10" s="95"/>
      <c r="E10" s="95"/>
      <c r="F10" s="95"/>
      <c r="G10" s="116"/>
      <c r="H10" s="117"/>
      <c r="I10" s="117"/>
      <c r="J10" s="118"/>
    </row>
    <row r="11" spans="1:37" ht="18.75" customHeight="1" x14ac:dyDescent="0.2">
      <c r="A11" s="95" t="s">
        <v>38</v>
      </c>
      <c r="B11" s="95"/>
      <c r="C11" s="95"/>
      <c r="D11" s="95"/>
      <c r="E11" s="95"/>
      <c r="F11" s="95"/>
      <c r="G11" s="116"/>
      <c r="H11" s="117"/>
      <c r="I11" s="117"/>
      <c r="J11" s="118"/>
    </row>
    <row r="12" spans="1:37" ht="20.5" customHeight="1" x14ac:dyDescent="0.2">
      <c r="A12" s="95" t="s">
        <v>43</v>
      </c>
      <c r="B12" s="95"/>
      <c r="C12" s="95"/>
      <c r="D12" s="95"/>
      <c r="E12" s="95"/>
      <c r="F12" s="95"/>
      <c r="G12" s="83"/>
      <c r="H12" s="20" t="b">
        <f>MOD(G12,8)=0</f>
        <v>1</v>
      </c>
      <c r="I12" s="20">
        <f>ROUNDDOWN((G12/8),0)</f>
        <v>0</v>
      </c>
      <c r="J12" s="20">
        <f>G12-I12*8</f>
        <v>0</v>
      </c>
      <c r="K12" s="20"/>
    </row>
    <row r="13" spans="1:37" ht="20.5" customHeight="1" thickBot="1" x14ac:dyDescent="0.25">
      <c r="A13" s="95" t="s">
        <v>42</v>
      </c>
      <c r="B13" s="119"/>
      <c r="C13" s="119"/>
      <c r="D13" s="119"/>
      <c r="E13" s="119"/>
      <c r="F13" s="119"/>
      <c r="G13" s="84"/>
      <c r="H13" s="20" t="b">
        <f>MOD(G13,12)=0</f>
        <v>1</v>
      </c>
      <c r="I13" s="20">
        <f>ROUNDDOWN((G13/12),0)</f>
        <v>0</v>
      </c>
      <c r="J13" s="20">
        <f>G13-I13*12</f>
        <v>0</v>
      </c>
      <c r="K13" s="20"/>
    </row>
    <row r="14" spans="1:37" ht="26.25" customHeight="1" thickBot="1" x14ac:dyDescent="0.25">
      <c r="A14" s="22"/>
      <c r="B14" s="120" t="s">
        <v>79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2"/>
      <c r="O14" s="28"/>
    </row>
    <row r="15" spans="1:37" ht="26.25" customHeight="1" thickBot="1" x14ac:dyDescent="0.25">
      <c r="A15" s="21"/>
      <c r="B15" s="14" t="str">
        <f>IF(ISNUMBER($G$13),IF($H$13=TRUE,CONCATENATE("Pipet ",FIXED($G$13*D17/12*1.1)," µL of LunaScript RT SuperMix into each well of row A of MM plate"),CONCATENATE("Pipet ",FIXED(($I$13+1)*D17*1.1)," µL of LunaScript RT SuperMix into first ",$J$13," wells and ",FIXED(($I$13)*D17*1.1)," µL into the other wells of MM plate row A")), IF($H$12=TRUE,CONCATENATE("Pipet ",FIXED($G$12*D17/8*1.1)," µL of FS1 into each well of column 1 of MM plate"),CONCATENATE("Pipet ",FIXED(($I$12+1)*D17*1.1)," µL of FS1 into first ",$J$12," wells and ",FIXED(($I$12)*D17*1.1)," µL into the other wells of MM plate column 1")))</f>
        <v>Pipet 0.00 µL of FS1 into each well of column 1 of MM plate</v>
      </c>
      <c r="C15" s="14"/>
      <c r="D15" s="14"/>
      <c r="E15" s="14"/>
      <c r="O15" s="28"/>
    </row>
    <row r="16" spans="1:37" ht="26.25" customHeight="1" thickBot="1" x14ac:dyDescent="0.25">
      <c r="A16" s="21"/>
      <c r="B16" s="14" t="s">
        <v>17</v>
      </c>
      <c r="C16" s="29" t="s">
        <v>9</v>
      </c>
      <c r="D16" s="30">
        <v>8</v>
      </c>
      <c r="E16" s="53" t="s">
        <v>19</v>
      </c>
      <c r="O16" s="28"/>
      <c r="Q16" s="14"/>
    </row>
    <row r="17" spans="1:15" ht="36" customHeight="1" thickBot="1" x14ac:dyDescent="0.25">
      <c r="A17" s="22"/>
      <c r="B17" s="14"/>
      <c r="C17" s="56" t="s">
        <v>80</v>
      </c>
      <c r="D17" s="32">
        <v>2</v>
      </c>
      <c r="E17" s="60" t="s">
        <v>19</v>
      </c>
      <c r="O17" s="28"/>
    </row>
    <row r="18" spans="1:15" ht="16" customHeight="1" thickBot="1" x14ac:dyDescent="0.25">
      <c r="A18" s="22"/>
      <c r="B18" s="14"/>
      <c r="C18" s="34"/>
      <c r="D18" s="35">
        <v>10</v>
      </c>
      <c r="E18" s="61" t="s">
        <v>19</v>
      </c>
      <c r="F18" s="15" t="s">
        <v>10</v>
      </c>
      <c r="O18" s="28"/>
    </row>
    <row r="19" spans="1:15" ht="26.25" customHeight="1" thickBot="1" x14ac:dyDescent="0.25">
      <c r="A19" s="21"/>
      <c r="B19" s="14" t="s">
        <v>18</v>
      </c>
      <c r="D19" s="36" t="s">
        <v>81</v>
      </c>
      <c r="E19" s="14" t="s">
        <v>82</v>
      </c>
      <c r="F19" s="37"/>
      <c r="O19" s="28"/>
    </row>
    <row r="20" spans="1:15" ht="26.25" customHeight="1" x14ac:dyDescent="0.2">
      <c r="A20" s="22"/>
      <c r="B20" s="14"/>
      <c r="D20" s="36" t="s">
        <v>83</v>
      </c>
      <c r="E20" s="14"/>
      <c r="F20" s="37"/>
      <c r="O20" s="28"/>
    </row>
    <row r="21" spans="1:15" ht="26.25" customHeight="1" x14ac:dyDescent="0.2">
      <c r="A21" s="22"/>
      <c r="B21" s="14"/>
      <c r="D21" s="36" t="s">
        <v>84</v>
      </c>
      <c r="E21" s="14"/>
      <c r="F21" s="37"/>
      <c r="O21" s="28"/>
    </row>
    <row r="22" spans="1:15" ht="26.25" customHeight="1" thickBot="1" x14ac:dyDescent="0.25">
      <c r="A22" s="22"/>
      <c r="B22" s="14"/>
      <c r="D22" s="36" t="s">
        <v>85</v>
      </c>
      <c r="F22" s="14"/>
      <c r="O22" s="28"/>
    </row>
    <row r="23" spans="1:15" ht="26.25" customHeight="1" thickBot="1" x14ac:dyDescent="0.25">
      <c r="A23" s="21"/>
      <c r="B23" s="14" t="s">
        <v>86</v>
      </c>
      <c r="D23" s="14"/>
      <c r="E23" s="14"/>
    </row>
    <row r="24" spans="1:15" ht="26.25" customHeight="1" thickBot="1" x14ac:dyDescent="0.25">
      <c r="A24"/>
      <c r="B24" s="123" t="s">
        <v>87</v>
      </c>
      <c r="C24" s="124"/>
      <c r="D24" s="124"/>
      <c r="E24" s="124"/>
      <c r="F24" s="124"/>
      <c r="G24" s="124"/>
      <c r="H24" s="124"/>
      <c r="I24" s="124"/>
      <c r="J24" s="124"/>
      <c r="K24" s="124"/>
      <c r="L24" s="124"/>
      <c r="M24" s="124"/>
      <c r="N24" s="125"/>
    </row>
    <row r="25" spans="1:15" ht="26.25" customHeight="1" thickBot="1" x14ac:dyDescent="0.25">
      <c r="A25" s="21"/>
      <c r="B25" s="14" t="str">
        <f>IF($H$13=TRUE,CONCATENATE("Prepare Mastermix (P1) according to the following table and pipet ",FIXED(G13*D30/12*1.1)," µL into each well of row B of MM plate"),CONCATENATE("Prepare Mastermix (P1) according to the following table and pipet ",FIXED((I13+1)*D30*1.1)," µL into first ",$J$13," wells and ",FIXED((I13)*D30*1.1)," µL into the other wells of MM plate row B"))</f>
        <v>Prepare Mastermix (P1) according to the following table and pipet 0.00 µL into each well of row B of MM plate</v>
      </c>
      <c r="D25" s="14"/>
      <c r="E25" s="14"/>
    </row>
    <row r="26" spans="1:15" ht="34" x14ac:dyDescent="0.2">
      <c r="A26" s="22"/>
      <c r="B26" s="14"/>
      <c r="C26" s="14"/>
      <c r="D26" s="62" t="s">
        <v>20</v>
      </c>
      <c r="E26" s="63" t="str">
        <f>IF(ISNUMBER($G$13),CONCATENATE(" Volume for ",$G$13," samples"),CONCATENATE(" Volume for ",$G$12," samples"))</f>
        <v xml:space="preserve"> Volume for  samples</v>
      </c>
    </row>
    <row r="27" spans="1:15" ht="20.25" customHeight="1" thickBot="1" x14ac:dyDescent="0.25">
      <c r="A27" s="22"/>
      <c r="B27" s="14"/>
      <c r="C27" s="56" t="s">
        <v>11</v>
      </c>
      <c r="D27" s="32">
        <v>4.5</v>
      </c>
      <c r="E27" s="33" t="s">
        <v>41</v>
      </c>
      <c r="F27" s="33"/>
    </row>
    <row r="28" spans="1:15" ht="25.5" customHeight="1" x14ac:dyDescent="0.2">
      <c r="A28" s="22"/>
      <c r="C28" s="64" t="s">
        <v>88</v>
      </c>
      <c r="D28" s="38">
        <v>6.25</v>
      </c>
      <c r="E28" s="38">
        <f>D28*$G$13*1.1</f>
        <v>0</v>
      </c>
      <c r="F28" s="61" t="s">
        <v>19</v>
      </c>
    </row>
    <row r="29" spans="1:15" ht="33" customHeight="1" thickBot="1" x14ac:dyDescent="0.25">
      <c r="A29" s="22"/>
      <c r="C29" s="54" t="s">
        <v>89</v>
      </c>
      <c r="D29" s="32">
        <v>1.75</v>
      </c>
      <c r="E29" s="32">
        <f>D29*$G$13*1.1</f>
        <v>0</v>
      </c>
      <c r="F29" s="60" t="s">
        <v>19</v>
      </c>
    </row>
    <row r="30" spans="1:15" ht="21" customHeight="1" thickBot="1" x14ac:dyDescent="0.25">
      <c r="A30" s="22"/>
      <c r="C30" s="34"/>
      <c r="D30" s="35">
        <v>8</v>
      </c>
      <c r="E30" s="38">
        <f>E28+E29</f>
        <v>0</v>
      </c>
      <c r="F30" s="61" t="s">
        <v>19</v>
      </c>
      <c r="G30" s="15" t="s">
        <v>22</v>
      </c>
    </row>
    <row r="31" spans="1:15" ht="23.25" customHeight="1" thickBot="1" x14ac:dyDescent="0.25">
      <c r="A31" s="21"/>
      <c r="B31" s="14" t="str">
        <f>IF($H$13=TRUE,CONCATENATE("Prepare Mastermix (P2) according to the following table and pipet ",FIXED($G$13*D36/12*1.1)," µL into each well of row C of MM plate"),CONCATENATE("Prepare Mastermix (P2) according to the following table and pipet ",FIXED((I13+1)*D36*1.1)," µL into first ",$J$13," wells and ",FIXED((I13)*D36*1.1)," µL into the other wells of MM plate row C"))</f>
        <v>Prepare Mastermix (P2) according to the following table and pipet 0.00 µL into each well of row C of MM plate</v>
      </c>
      <c r="D31" s="14"/>
      <c r="E31" s="14"/>
    </row>
    <row r="32" spans="1:15" ht="34" x14ac:dyDescent="0.2">
      <c r="A32" s="22"/>
      <c r="B32" s="14"/>
      <c r="C32" s="14"/>
      <c r="D32" s="63" t="s">
        <v>20</v>
      </c>
      <c r="E32" s="63" t="str">
        <f>IF(ISNUMBER($G$13),CONCATENATE(" Volume for ",$G$13," samples"),CONCATENATE(" Volume for ",$G$12," samples"))</f>
        <v xml:space="preserve"> Volume for  samples</v>
      </c>
    </row>
    <row r="33" spans="1:14" ht="26.25" customHeight="1" thickBot="1" x14ac:dyDescent="0.25">
      <c r="A33" s="22"/>
      <c r="B33" s="14"/>
      <c r="C33" s="56" t="s">
        <v>11</v>
      </c>
      <c r="D33" s="32">
        <v>4.5</v>
      </c>
      <c r="E33" s="33" t="s">
        <v>41</v>
      </c>
      <c r="F33" s="33"/>
    </row>
    <row r="34" spans="1:14" ht="23.25" customHeight="1" x14ac:dyDescent="0.2">
      <c r="A34" s="22"/>
      <c r="C34" s="64" t="s">
        <v>88</v>
      </c>
      <c r="D34" s="38">
        <v>6.25</v>
      </c>
      <c r="E34" s="38">
        <f>D34*$G$13*1.1</f>
        <v>0</v>
      </c>
      <c r="F34" s="61" t="s">
        <v>19</v>
      </c>
    </row>
    <row r="35" spans="1:14" ht="34.5" customHeight="1" thickBot="1" x14ac:dyDescent="0.25">
      <c r="A35" s="22"/>
      <c r="C35" s="54" t="s">
        <v>90</v>
      </c>
      <c r="D35" s="32">
        <v>1.75</v>
      </c>
      <c r="E35" s="32">
        <f>D35*$G$13*1.1</f>
        <v>0</v>
      </c>
      <c r="F35" s="60" t="s">
        <v>19</v>
      </c>
    </row>
    <row r="36" spans="1:14" ht="21" customHeight="1" thickBot="1" x14ac:dyDescent="0.25">
      <c r="A36" s="22"/>
      <c r="C36" s="34"/>
      <c r="D36" s="35">
        <v>8</v>
      </c>
      <c r="E36" s="38">
        <f>E34+E35</f>
        <v>0</v>
      </c>
      <c r="F36" s="61" t="s">
        <v>19</v>
      </c>
      <c r="G36" s="15" t="s">
        <v>22</v>
      </c>
    </row>
    <row r="37" spans="1:14" ht="26.25" customHeight="1" thickBot="1" x14ac:dyDescent="0.25">
      <c r="A37" s="21"/>
      <c r="B37" s="39" t="s">
        <v>18</v>
      </c>
      <c r="D37" s="36" t="s">
        <v>91</v>
      </c>
      <c r="F37" s="14" t="s">
        <v>82</v>
      </c>
    </row>
    <row r="38" spans="1:14" ht="20.5" customHeight="1" x14ac:dyDescent="0.2">
      <c r="A38" s="22"/>
      <c r="B38" s="39"/>
      <c r="D38" s="65" t="s">
        <v>92</v>
      </c>
      <c r="E38" s="126" t="s">
        <v>93</v>
      </c>
    </row>
    <row r="39" spans="1:14" ht="23.25" customHeight="1" x14ac:dyDescent="0.2">
      <c r="A39" s="22"/>
      <c r="B39" s="39"/>
      <c r="D39" s="65" t="s">
        <v>94</v>
      </c>
      <c r="E39" s="126"/>
    </row>
    <row r="40" spans="1:14" ht="23.25" customHeight="1" thickBot="1" x14ac:dyDescent="0.25">
      <c r="A40" s="22"/>
      <c r="D40" s="36" t="s">
        <v>85</v>
      </c>
      <c r="F40" s="15" t="s">
        <v>95</v>
      </c>
    </row>
    <row r="41" spans="1:14" ht="26.25" customHeight="1" thickBot="1" x14ac:dyDescent="0.25">
      <c r="A41" s="21"/>
      <c r="B41" s="39" t="s">
        <v>96</v>
      </c>
      <c r="D41" s="40"/>
      <c r="F41" s="14"/>
    </row>
    <row r="42" spans="1:14" ht="26.25" customHeight="1" thickBot="1" x14ac:dyDescent="0.25">
      <c r="A42" s="22"/>
      <c r="B42" s="107" t="s">
        <v>143</v>
      </c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9"/>
    </row>
    <row r="43" spans="1:14" s="14" customFormat="1" ht="26.25" customHeight="1" thickBot="1" x14ac:dyDescent="0.25">
      <c r="A43" s="41"/>
      <c r="B43" s="78" t="s">
        <v>144</v>
      </c>
    </row>
    <row r="44" spans="1:14" ht="26.25" customHeight="1" thickBot="1" x14ac:dyDescent="0.25">
      <c r="A44" s="22"/>
      <c r="B44" s="127" t="s">
        <v>97</v>
      </c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9"/>
    </row>
    <row r="45" spans="1:14" ht="26.25" customHeight="1" thickBot="1" x14ac:dyDescent="0.25">
      <c r="A45" s="21"/>
      <c r="B45" s="15" t="str">
        <f>IF(H13=TRUE,CONCATENATE("Prepare Mastermix (F) according to the following table and pipet ",FIXED(G13*D50/12*1.1)," µL of F into each well of row D of MM plate"),CONCATENATE("Prepare Mastermix (F) according to the following table and pipet ",FIXED((I13+1)*D50*1.1)," µL of F into first ",J13," wells and ",FIXED((I13)*D50*1.1)," µL into the other wells of MM plate row D"))</f>
        <v>Prepare Mastermix (F) according to the following table and pipet 0.00 µL of F into each well of row D of MM plate</v>
      </c>
    </row>
    <row r="46" spans="1:14" ht="34" x14ac:dyDescent="0.2">
      <c r="A46" s="22"/>
      <c r="D46" s="66" t="s">
        <v>20</v>
      </c>
      <c r="E46" s="47" t="str">
        <f>IF(ISNUMBER($G$13),CONCATENATE(" Volume for ",$G$13," samples"),CONCATENATE(" Volume for ",$G$12," samples"))</f>
        <v xml:space="preserve"> Volume for  samples</v>
      </c>
    </row>
    <row r="47" spans="1:14" ht="18" thickBot="1" x14ac:dyDescent="0.25">
      <c r="A47" s="22"/>
      <c r="C47" s="86" t="s">
        <v>21</v>
      </c>
      <c r="D47" s="87">
        <v>13</v>
      </c>
      <c r="E47" s="88" t="s">
        <v>41</v>
      </c>
      <c r="F47" s="89" t="s">
        <v>19</v>
      </c>
    </row>
    <row r="48" spans="1:14" ht="32.25" customHeight="1" thickBot="1" x14ac:dyDescent="0.25">
      <c r="A48" s="21"/>
      <c r="B48" s="14" t="s">
        <v>17</v>
      </c>
      <c r="C48" s="67" t="s">
        <v>98</v>
      </c>
      <c r="D48" s="68">
        <v>3.5</v>
      </c>
      <c r="E48" s="38">
        <f>D48*$G$13*1.1</f>
        <v>0</v>
      </c>
      <c r="F48" s="53" t="s">
        <v>19</v>
      </c>
    </row>
    <row r="49" spans="1:14" ht="14.25" customHeight="1" thickBot="1" x14ac:dyDescent="0.25">
      <c r="A49" s="22"/>
      <c r="C49" s="31" t="s">
        <v>99</v>
      </c>
      <c r="D49" s="32">
        <v>1</v>
      </c>
      <c r="E49" s="32">
        <f>D49*$G$13*1.1</f>
        <v>0</v>
      </c>
      <c r="F49" s="53" t="s">
        <v>19</v>
      </c>
    </row>
    <row r="50" spans="1:14" ht="16.5" customHeight="1" thickBot="1" x14ac:dyDescent="0.25">
      <c r="A50" s="22"/>
      <c r="C50" s="48" t="s">
        <v>100</v>
      </c>
      <c r="D50" s="35">
        <f>SUM(D48:D49)</f>
        <v>4.5</v>
      </c>
      <c r="E50" s="35">
        <f>SUM(E48:E49)</f>
        <v>0</v>
      </c>
      <c r="F50" s="69" t="s">
        <v>19</v>
      </c>
      <c r="G50" s="14" t="s">
        <v>10</v>
      </c>
    </row>
    <row r="51" spans="1:14" ht="26.25" customHeight="1" thickBot="1" x14ac:dyDescent="0.25">
      <c r="A51" s="21"/>
      <c r="B51" s="14" t="s">
        <v>18</v>
      </c>
      <c r="D51" s="50" t="s">
        <v>104</v>
      </c>
    </row>
    <row r="52" spans="1:14" ht="26.25" customHeight="1" x14ac:dyDescent="0.2">
      <c r="A52" s="22"/>
      <c r="D52" s="50" t="s">
        <v>105</v>
      </c>
    </row>
    <row r="53" spans="1:14" ht="26.25" customHeight="1" thickBot="1" x14ac:dyDescent="0.25">
      <c r="A53" s="22"/>
      <c r="D53" s="40" t="s">
        <v>85</v>
      </c>
      <c r="E53" s="15" t="s">
        <v>95</v>
      </c>
    </row>
    <row r="54" spans="1:14" ht="26.25" customHeight="1" thickBot="1" x14ac:dyDescent="0.25">
      <c r="A54" s="22"/>
      <c r="B54" s="113" t="s">
        <v>66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5"/>
    </row>
    <row r="55" spans="1:14" ht="27" customHeight="1" thickBot="1" x14ac:dyDescent="0.25">
      <c r="A55" s="21"/>
      <c r="B55" s="15" t="str">
        <f>IF(H13=TRUE,CONCATENATE("Pipet ",FIXED(G13*D59/12*1.1)," µL of Adaptor (A) into each well of row E of MM plate"),CONCATENATE("Pipet ",FIXED((I13+1)*D59*1.1)," µL of Adaptor (A) into first ",J13," wells and ",FIXED((I13)*D59*1.1)," µL into the other wells of MM plate row E"))</f>
        <v>Pipet 0.00 µL of Adaptor (A) into each well of row E of MM plate</v>
      </c>
    </row>
    <row r="56" spans="1:14" ht="27" customHeight="1" thickBot="1" x14ac:dyDescent="0.25">
      <c r="A56" s="21"/>
      <c r="B56" s="15" t="str">
        <f>IF($H$13=TRUE,CONCATENATE("Pipet ",FIXED(G13*D60/12*1.1)," µL of Ultra II Ligation Master Mix (L) into each well of row F of MM plate"),CONCATENATE("Pipet ",FIXED((I13+1)*D60*1.1)," µL of Ultra II Ligation Master Mix (L) into first ",$J$13," wells and ",FIXED((I13)*D60*1.1)," µL into the other wells of MM plate row F"))</f>
        <v>Pipet 0.00 µL of Ultra II Ligation Master Mix (L) into each well of row F of MM plate</v>
      </c>
    </row>
    <row r="57" spans="1:14" ht="35" thickBot="1" x14ac:dyDescent="0.25">
      <c r="A57" s="22"/>
      <c r="B57" s="70"/>
      <c r="C57" s="70"/>
      <c r="D57" s="47" t="s">
        <v>20</v>
      </c>
      <c r="E57" s="63" t="str">
        <f>IF(ISNUMBER($G$13),CONCATENATE(" Volume for ",$G$13," samples"),CONCATENATE(" Volume for ",$G$12," samples"))</f>
        <v xml:space="preserve"> Volume for  samples</v>
      </c>
    </row>
    <row r="58" spans="1:14" ht="19" customHeight="1" thickBot="1" x14ac:dyDescent="0.25">
      <c r="A58" s="21"/>
      <c r="B58" s="14" t="s">
        <v>17</v>
      </c>
      <c r="C58" s="31" t="s">
        <v>21</v>
      </c>
      <c r="D58" s="71">
        <v>17.5</v>
      </c>
      <c r="E58" s="49" t="s">
        <v>41</v>
      </c>
      <c r="F58" s="60" t="s">
        <v>19</v>
      </c>
    </row>
    <row r="59" spans="1:14" ht="17.5" customHeight="1" x14ac:dyDescent="0.2">
      <c r="A59" s="22"/>
      <c r="C59" s="29" t="s">
        <v>106</v>
      </c>
      <c r="D59" s="30">
        <v>1.25</v>
      </c>
      <c r="E59" s="30">
        <f>1.25*G13</f>
        <v>0</v>
      </c>
      <c r="F59" s="53" t="s">
        <v>19</v>
      </c>
    </row>
    <row r="60" spans="1:14" ht="17.5" customHeight="1" thickBot="1" x14ac:dyDescent="0.25">
      <c r="A60" s="22"/>
      <c r="C60" s="31" t="s">
        <v>107</v>
      </c>
      <c r="D60" s="32">
        <v>15</v>
      </c>
      <c r="E60" s="33">
        <f>D60*$G$13*1.1</f>
        <v>0</v>
      </c>
      <c r="F60" s="60" t="s">
        <v>19</v>
      </c>
      <c r="G60" s="15" t="s">
        <v>10</v>
      </c>
    </row>
    <row r="61" spans="1:14" ht="26.25" customHeight="1" thickBot="1" x14ac:dyDescent="0.25">
      <c r="A61" s="21"/>
      <c r="B61" s="14" t="s">
        <v>18</v>
      </c>
      <c r="D61" s="72" t="s">
        <v>71</v>
      </c>
      <c r="E61" s="42" t="s">
        <v>108</v>
      </c>
    </row>
    <row r="62" spans="1:14" ht="27" customHeight="1" thickBot="1" x14ac:dyDescent="0.25">
      <c r="A62" s="21"/>
      <c r="B62" s="15" t="str">
        <f>IF($H$13=TRUE,CONCATENATE("Pipet ",FIXED(G13*D65/12*1.1)," µL of User Enzyme (U) into each well of row G of MM plate"),CONCATENATE("Pipet ",FIXED((I13+1)*D65*1.1)," µL of User Enzyme (U) into first ",$J$13," wells and ",FIXED((I13)*D65*1.1)," µL into the other wells of MM plate row G"))</f>
        <v>Pipet 0.00 µL of User Enzyme (U) into each well of row G of MM plate</v>
      </c>
    </row>
    <row r="63" spans="1:14" ht="27" customHeight="1" thickBot="1" x14ac:dyDescent="0.25">
      <c r="A63" s="22"/>
      <c r="C63" s="70"/>
      <c r="D63" s="47" t="s">
        <v>20</v>
      </c>
      <c r="E63" s="63" t="str">
        <f>IF(ISNUMBER($G$13),CONCATENATE(" Volume for ",$G$13," samples"),CONCATENATE(" Volume for ",$G$12," samples"))</f>
        <v xml:space="preserve"> Volume for  samples</v>
      </c>
    </row>
    <row r="64" spans="1:14" ht="26.25" customHeight="1" thickBot="1" x14ac:dyDescent="0.25">
      <c r="A64" s="21"/>
      <c r="B64" s="14" t="s">
        <v>17</v>
      </c>
      <c r="C64" s="55" t="s">
        <v>21</v>
      </c>
      <c r="D64" s="30">
        <v>19.75</v>
      </c>
      <c r="E64" s="44" t="s">
        <v>41</v>
      </c>
      <c r="F64" s="53" t="s">
        <v>19</v>
      </c>
    </row>
    <row r="65" spans="1:14" ht="26.25" customHeight="1" thickBot="1" x14ac:dyDescent="0.25">
      <c r="A65" s="22"/>
      <c r="C65" s="55" t="s">
        <v>109</v>
      </c>
      <c r="D65" s="30">
        <v>1.5</v>
      </c>
      <c r="E65" s="30">
        <f>D65*$G$13*1.1</f>
        <v>0</v>
      </c>
      <c r="F65" s="53" t="s">
        <v>19</v>
      </c>
    </row>
    <row r="66" spans="1:14" ht="26.25" customHeight="1" thickBot="1" x14ac:dyDescent="0.25">
      <c r="A66" s="21"/>
      <c r="B66" s="14" t="s">
        <v>18</v>
      </c>
      <c r="D66" s="72" t="s">
        <v>110</v>
      </c>
      <c r="E66" s="42" t="s">
        <v>111</v>
      </c>
    </row>
    <row r="67" spans="1:14" ht="26.25" customHeight="1" thickBot="1" x14ac:dyDescent="0.25">
      <c r="A67" s="22"/>
      <c r="B67" s="107" t="s">
        <v>143</v>
      </c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9"/>
    </row>
    <row r="68" spans="1:14" ht="25" customHeight="1" thickBot="1" x14ac:dyDescent="0.25">
      <c r="A68" s="21"/>
      <c r="B68" s="78" t="s">
        <v>145</v>
      </c>
    </row>
    <row r="69" spans="1:14" ht="25" customHeight="1" thickBot="1" x14ac:dyDescent="0.25">
      <c r="A69" s="22"/>
      <c r="B69" s="96" t="s">
        <v>112</v>
      </c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8"/>
    </row>
    <row r="70" spans="1:14" ht="25" customHeight="1" thickBot="1" x14ac:dyDescent="0.25">
      <c r="A70" s="21"/>
      <c r="B70" s="14" t="str">
        <f>IF(H13=TRUE,CONCATENATE("Pipet ",FIXED(G13*(D74)/12*1.1)," µL of PCR Master Mix into each well of row H of MM plate"),CONCATENATE("Pipet",FIXED((I13+1)*(D74)*1.1)," µL of PCR Master Mix into first ",J13," wells and ",FIXED((I13)*(D74)*1.1)," µL into the other wells of MM plate row H"))</f>
        <v>Pipet 0.00 µL of PCR Master Mix into each well of row H of MM plate</v>
      </c>
    </row>
    <row r="71" spans="1:14" ht="25" customHeight="1" thickBot="1" x14ac:dyDescent="0.25">
      <c r="A71" s="21"/>
      <c r="B71" s="85" t="s">
        <v>141</v>
      </c>
    </row>
    <row r="72" spans="1:14" ht="34" customHeight="1" x14ac:dyDescent="0.2">
      <c r="A72" s="22"/>
      <c r="B72" s="73"/>
      <c r="D72" s="47" t="s">
        <v>20</v>
      </c>
      <c r="E72" s="63" t="str">
        <f>IF(ISNUMBER($G$13),CONCATENATE(" Volume for ",$G$13," samples"),CONCATENATE(" Volume for ",$G$12," samples"))</f>
        <v xml:space="preserve"> Volume for  samples</v>
      </c>
    </row>
    <row r="73" spans="1:14" ht="17.5" customHeight="1" thickBot="1" x14ac:dyDescent="0.25">
      <c r="A73" s="22"/>
      <c r="C73" s="49" t="s">
        <v>11</v>
      </c>
      <c r="D73" s="71">
        <v>7.5</v>
      </c>
      <c r="E73" s="49" t="s">
        <v>41</v>
      </c>
      <c r="F73" s="60" t="s">
        <v>19</v>
      </c>
    </row>
    <row r="74" spans="1:14" ht="48" customHeight="1" x14ac:dyDescent="0.2">
      <c r="A74" s="22"/>
      <c r="C74" s="74" t="s">
        <v>113</v>
      </c>
      <c r="D74" s="38">
        <v>12.5</v>
      </c>
      <c r="E74" s="38">
        <f>D74*G13*1.1</f>
        <v>0</v>
      </c>
      <c r="F74" s="61" t="s">
        <v>19</v>
      </c>
    </row>
    <row r="75" spans="1:14" ht="19" customHeight="1" thickBot="1" x14ac:dyDescent="0.25">
      <c r="A75" s="22"/>
      <c r="C75" s="75" t="s">
        <v>114</v>
      </c>
      <c r="D75" s="32">
        <v>5</v>
      </c>
      <c r="E75" s="49" t="s">
        <v>41</v>
      </c>
      <c r="F75" s="60" t="s">
        <v>19</v>
      </c>
    </row>
    <row r="76" spans="1:14" ht="26.25" customHeight="1" thickBot="1" x14ac:dyDescent="0.25">
      <c r="A76" s="22"/>
      <c r="C76" s="38" t="s">
        <v>115</v>
      </c>
      <c r="D76" s="38">
        <f>SUM(D73:D75)</f>
        <v>25</v>
      </c>
      <c r="E76" s="38"/>
      <c r="F76" s="61" t="s">
        <v>19</v>
      </c>
    </row>
    <row r="77" spans="1:14" ht="26.25" customHeight="1" thickBot="1" x14ac:dyDescent="0.25">
      <c r="A77" s="45"/>
      <c r="B77" s="39" t="s">
        <v>24</v>
      </c>
      <c r="G77" s="15" t="s">
        <v>116</v>
      </c>
      <c r="H77" s="43"/>
    </row>
    <row r="78" spans="1:14" ht="17.5" customHeight="1" x14ac:dyDescent="0.2">
      <c r="A78" s="22"/>
      <c r="B78" s="23"/>
      <c r="C78" s="24">
        <v>1</v>
      </c>
      <c r="D78" s="24">
        <v>2</v>
      </c>
      <c r="E78" s="24">
        <v>3</v>
      </c>
      <c r="F78" s="24">
        <v>4</v>
      </c>
      <c r="G78" s="24">
        <v>5</v>
      </c>
      <c r="H78" s="24">
        <v>6</v>
      </c>
      <c r="I78" s="24">
        <v>7</v>
      </c>
      <c r="J78" s="24">
        <v>8</v>
      </c>
      <c r="K78" s="24">
        <v>9</v>
      </c>
      <c r="L78" s="24">
        <v>10</v>
      </c>
      <c r="M78" s="24">
        <v>11</v>
      </c>
      <c r="N78" s="24">
        <v>12</v>
      </c>
    </row>
    <row r="79" spans="1:14" ht="15" customHeight="1" x14ac:dyDescent="0.2">
      <c r="A79" s="22"/>
      <c r="B79" s="25" t="s">
        <v>1</v>
      </c>
      <c r="C79" s="26" t="str" cm="1">
        <f t="array" ref="C79">IF($H$77=1,TRANSPOSE('[1]Set1 - Rows'!$C$3:$C$14),IF($H$77=2,TRANSPOSE('[2]Set2 - Rows'!$C$3:$C$14),IF($H$77=4,TRANSPOSE('[3]Set4 - Rows'!$C$3:$C$14),IF($H$77=3,TRANSPOSE('[4]Set3 - Rows'!$C$3:$C$14),IF(ISBLANK($H$77)," ")))))</f>
        <v xml:space="preserve"> </v>
      </c>
      <c r="D79" s="27"/>
      <c r="E79" s="26"/>
      <c r="F79" s="27"/>
      <c r="G79" s="26"/>
      <c r="H79" s="27"/>
      <c r="I79" s="26"/>
      <c r="J79" s="27"/>
      <c r="K79" s="26"/>
      <c r="L79" s="27"/>
      <c r="M79" s="26"/>
      <c r="N79" s="27"/>
    </row>
    <row r="80" spans="1:14" ht="15" customHeight="1" x14ac:dyDescent="0.2">
      <c r="B80" s="25" t="s">
        <v>2</v>
      </c>
      <c r="C80" s="26" t="str" cm="1">
        <f t="array" ref="C80">IF($H$77=1,TRANSPOSE('[1]Set1 - Rows'!$C$15:$C$26),IF($H$77=2,TRANSPOSE('[2]Set2 - Rows'!$C$15:$C$26),IF($H$77=4,TRANSPOSE('[3]Set4 - Rows'!$C$15:$C$26),IF($H$77=3,TRANSPOSE('[4]Set3 - Rows'!$C$15:$C$26),IF(ISBLANK($H$77)," ")))))</f>
        <v xml:space="preserve"> </v>
      </c>
      <c r="D80" s="27"/>
      <c r="E80" s="26"/>
      <c r="F80" s="27"/>
      <c r="G80" s="26"/>
      <c r="H80" s="27"/>
      <c r="I80" s="26"/>
      <c r="J80" s="27"/>
      <c r="K80" s="26"/>
      <c r="L80" s="27"/>
      <c r="M80" s="26"/>
      <c r="N80" s="27"/>
    </row>
    <row r="81" spans="1:14" ht="15" customHeight="1" x14ac:dyDescent="0.2">
      <c r="B81" s="25" t="s">
        <v>3</v>
      </c>
      <c r="C81" s="26" t="str" cm="1">
        <f t="array" ref="C81">IF($H$77=1,TRANSPOSE('[1]Set1 - Rows'!$C$27:$C$38),IF($H$77=2,TRANSPOSE('[2]Set2 - Rows'!$C$27:$C$38),IF($H$77=4,TRANSPOSE('[3]Set4 - Rows'!$C$27:$C$38),IF($H$77=3,TRANSPOSE('[4]Set3 - Rows'!$C$27:$C$38), IF(ISBLANK($H$77), " ")))))</f>
        <v xml:space="preserve"> </v>
      </c>
      <c r="D81" s="27"/>
      <c r="E81" s="26"/>
      <c r="F81" s="27"/>
      <c r="G81" s="26"/>
      <c r="H81" s="27"/>
      <c r="I81" s="26"/>
      <c r="J81" s="27"/>
      <c r="K81" s="26"/>
      <c r="L81" s="27"/>
      <c r="M81" s="26"/>
      <c r="N81" s="27"/>
    </row>
    <row r="82" spans="1:14" ht="15" customHeight="1" x14ac:dyDescent="0.2">
      <c r="B82" s="25" t="s">
        <v>4</v>
      </c>
      <c r="C82" s="26" t="str" cm="1">
        <f t="array" ref="C82">IF($H$77=1,TRANSPOSE('[1]Set1 - Rows'!$C$39:$C$50),IF($H$77=2,TRANSPOSE('[2]Set2 - Rows'!$C$39:$C$50),IF($H$77=4,TRANSPOSE('[3]Set4 - Rows'!$C$39:$C$50),IF($H$77=3,TRANSPOSE('[4]Set3 - Rows'!$C$39:$C$50),IF(ISBLANK($H$77)," ")))))</f>
        <v xml:space="preserve"> </v>
      </c>
      <c r="D82" s="27"/>
      <c r="E82" s="26"/>
      <c r="F82" s="27"/>
      <c r="G82" s="26"/>
      <c r="H82" s="27"/>
      <c r="I82" s="26"/>
      <c r="J82" s="27"/>
      <c r="K82" s="26"/>
      <c r="L82" s="27"/>
      <c r="M82" s="26"/>
      <c r="N82" s="27"/>
    </row>
    <row r="83" spans="1:14" ht="15" customHeight="1" x14ac:dyDescent="0.2">
      <c r="B83" s="25" t="s">
        <v>5</v>
      </c>
      <c r="C83" s="26" t="str" cm="1">
        <f t="array" ref="C83">IF($H$77=1,TRANSPOSE('[1]Set1 - Rows'!$C$51:$C$62),IF($H$77=2,TRANSPOSE('[2]Set2 - Rows'!$C$51:$C$62),IF($H$77=4,TRANSPOSE('[3]Set4 - Rows'!$C$51:$C$62),IF($H$77=3,TRANSPOSE('[4]Set3 - Rows'!$C$51:$C$62),IF(ISBLANK($H$77)," ")))))</f>
        <v xml:space="preserve"> </v>
      </c>
      <c r="D83" s="27"/>
      <c r="E83" s="26"/>
      <c r="F83" s="27"/>
      <c r="G83" s="26"/>
      <c r="H83" s="27"/>
      <c r="I83" s="26"/>
      <c r="J83" s="27"/>
      <c r="K83" s="26"/>
      <c r="L83" s="27"/>
      <c r="M83" s="26"/>
      <c r="N83" s="27"/>
    </row>
    <row r="84" spans="1:14" ht="15" customHeight="1" x14ac:dyDescent="0.2">
      <c r="B84" s="25" t="s">
        <v>6</v>
      </c>
      <c r="C84" s="26" t="str" cm="1">
        <f t="array" ref="C84">IF($H$77=1,TRANSPOSE('[1]Set1 - Rows'!$C$63:$C$74),IF($H$77=2,TRANSPOSE('[2]Set2 - Rows'!$C$63:$C$74),IF($H$77=4,TRANSPOSE('[3]Set4 - Rows'!$C$63:$C$74),IF($H$77=3,TRANSPOSE('[4]Set3 - Rows'!$C$63:$C$74),IF(ISBLANK($H$77)," ")))))</f>
        <v xml:space="preserve"> </v>
      </c>
      <c r="D84" s="27"/>
      <c r="E84" s="26"/>
      <c r="F84" s="27"/>
      <c r="G84" s="26"/>
      <c r="H84" s="27"/>
      <c r="I84" s="26"/>
      <c r="J84" s="27"/>
      <c r="K84" s="26"/>
      <c r="L84" s="27"/>
      <c r="M84" s="26"/>
      <c r="N84" s="27"/>
    </row>
    <row r="85" spans="1:14" ht="15" customHeight="1" x14ac:dyDescent="0.2">
      <c r="B85" s="25" t="s">
        <v>7</v>
      </c>
      <c r="C85" s="26" t="str" cm="1">
        <f t="array" ref="C85">IF($H$77=1,TRANSPOSE('[1]Set1 - Rows'!$C$75:$C$86),IF($H$77=2,TRANSPOSE('[2]Set2 - Rows'!$C$75:$C$86),IF($H$77=4,TRANSPOSE('[3]Set4 - Rows'!$C$75:$C$86),IF($H$77=3,TRANSPOSE('[4]Set3 - Rows'!$C$75:$C$86), IF(ISBLANK($H$77)," ")))))</f>
        <v xml:space="preserve"> </v>
      </c>
      <c r="D85" s="27"/>
      <c r="E85" s="26"/>
      <c r="F85" s="27"/>
      <c r="G85" s="26"/>
      <c r="H85" s="27"/>
      <c r="I85" s="26"/>
      <c r="J85" s="27"/>
      <c r="K85" s="26"/>
      <c r="L85" s="27"/>
      <c r="M85" s="26"/>
      <c r="N85" s="27"/>
    </row>
    <row r="86" spans="1:14" ht="15" customHeight="1" thickBot="1" x14ac:dyDescent="0.25">
      <c r="B86" s="25" t="s">
        <v>8</v>
      </c>
      <c r="C86" s="26" t="str" cm="1">
        <f t="array" ref="C86">IF($H$77=1,TRANSPOSE('[1]Set1 - Rows'!$C$87:$C$98),IF($H$77=2,TRANSPOSE('[2]Set2 - Rows'!$C$87:$C$98),IF($H$77=4,TRANSPOSE('[3]Set4 - Rows'!$C$87:$C$98),IF($H$77=3,TRANSPOSE('[4]Set3 - Rows'!$C$87:$C$98),IF(ISBLANK($H$77)," ")))))</f>
        <v xml:space="preserve"> </v>
      </c>
      <c r="D86" s="27"/>
      <c r="E86" s="26"/>
      <c r="F86" s="27"/>
      <c r="G86" s="26"/>
      <c r="H86" s="27"/>
      <c r="I86" s="26"/>
      <c r="J86" s="27"/>
      <c r="K86" s="26"/>
      <c r="L86" s="27"/>
      <c r="M86" s="26"/>
      <c r="N86" s="27"/>
    </row>
    <row r="87" spans="1:14" ht="26.25" customHeight="1" thickBot="1" x14ac:dyDescent="0.25">
      <c r="A87" s="21"/>
      <c r="B87" s="14" t="s">
        <v>23</v>
      </c>
      <c r="F87" s="36" t="s">
        <v>67</v>
      </c>
      <c r="G87" s="14"/>
    </row>
    <row r="88" spans="1:14" ht="26.25" customHeight="1" x14ac:dyDescent="0.2">
      <c r="A88" s="22"/>
      <c r="F88" s="76" t="s">
        <v>68</v>
      </c>
      <c r="G88" s="105" t="s">
        <v>117</v>
      </c>
    </row>
    <row r="89" spans="1:14" ht="26.25" customHeight="1" thickBot="1" x14ac:dyDescent="0.25">
      <c r="A89" s="22"/>
      <c r="F89" s="77" t="s">
        <v>69</v>
      </c>
      <c r="G89" s="106"/>
    </row>
    <row r="90" spans="1:14" ht="26.25" customHeight="1" x14ac:dyDescent="0.2">
      <c r="A90" s="22"/>
      <c r="F90" s="36" t="s">
        <v>70</v>
      </c>
      <c r="G90" s="14"/>
    </row>
    <row r="91" spans="1:14" ht="26.25" customHeight="1" thickBot="1" x14ac:dyDescent="0.25">
      <c r="F91" s="36" t="s">
        <v>85</v>
      </c>
      <c r="G91" s="14"/>
    </row>
    <row r="92" spans="1:14" ht="26.25" customHeight="1" thickBot="1" x14ac:dyDescent="0.25">
      <c r="A92" s="22"/>
      <c r="B92" s="107" t="s">
        <v>118</v>
      </c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9"/>
    </row>
    <row r="93" spans="1:14" ht="24.75" customHeight="1" thickBot="1" x14ac:dyDescent="0.25">
      <c r="A93" s="41"/>
      <c r="B93" s="78" t="s">
        <v>146</v>
      </c>
      <c r="C93" s="14"/>
      <c r="D93" s="14"/>
      <c r="E93" s="14"/>
      <c r="F93" s="14"/>
      <c r="G93" s="14"/>
    </row>
    <row r="94" spans="1:14" ht="26.25" customHeight="1" thickBot="1" x14ac:dyDescent="0.25">
      <c r="A94" s="45"/>
      <c r="B94" s="110" t="s">
        <v>25</v>
      </c>
      <c r="C94" s="111"/>
      <c r="D94" s="111"/>
      <c r="E94" s="111"/>
      <c r="F94" s="111"/>
      <c r="G94" s="111"/>
      <c r="H94" s="111"/>
      <c r="I94" s="111"/>
      <c r="J94" s="111"/>
      <c r="K94" s="111"/>
      <c r="L94" s="111"/>
      <c r="M94" s="111"/>
      <c r="N94" s="112"/>
    </row>
    <row r="95" spans="1:14" ht="20.5" customHeight="1" x14ac:dyDescent="0.2">
      <c r="B95" s="15" t="s">
        <v>40</v>
      </c>
    </row>
    <row r="96" spans="1:14" ht="18.75" customHeight="1" x14ac:dyDescent="0.2">
      <c r="B96" s="23"/>
      <c r="C96" s="24">
        <v>1</v>
      </c>
      <c r="D96" s="24">
        <v>2</v>
      </c>
      <c r="E96" s="24">
        <v>3</v>
      </c>
      <c r="F96" s="24">
        <v>4</v>
      </c>
      <c r="G96" s="24">
        <v>5</v>
      </c>
      <c r="H96" s="24">
        <v>6</v>
      </c>
      <c r="I96" s="24">
        <v>7</v>
      </c>
      <c r="J96" s="24">
        <v>8</v>
      </c>
      <c r="K96" s="24">
        <v>9</v>
      </c>
      <c r="L96" s="24">
        <v>10</v>
      </c>
      <c r="M96" s="24">
        <v>11</v>
      </c>
      <c r="N96" s="24">
        <v>12</v>
      </c>
    </row>
    <row r="97" spans="1:14" ht="26.25" customHeight="1" x14ac:dyDescent="0.2">
      <c r="B97" s="25" t="s">
        <v>1</v>
      </c>
      <c r="C97" s="26" t="e" cm="1">
        <f t="array" ref="C97:N97">IF($M$3=1,TRANSPOSE('[1]Set1 - Rows'!$AA$3:$AA$14),IF($M$3=2,TRANSPOSE('[2]Set2 - Rows'!$AA$3:$AA$14),IF($M$3=4,TRANSPOSE('[3]Set4 - Rows'!$AA$3:$AA$14),TRANSPOSE('[4]Set3 - Rows'!$AA$3:$AA$14))))</f>
        <v>#REF!</v>
      </c>
      <c r="D97" s="79" t="e">
        <v>#REF!</v>
      </c>
      <c r="E97" s="80" t="e">
        <v>#REF!</v>
      </c>
      <c r="F97" s="79" t="e">
        <v>#REF!</v>
      </c>
      <c r="G97" s="80" t="e">
        <v>#REF!</v>
      </c>
      <c r="H97" s="79" t="e">
        <v>#REF!</v>
      </c>
      <c r="I97" s="80" t="e">
        <v>#REF!</v>
      </c>
      <c r="J97" s="79" t="e">
        <v>#REF!</v>
      </c>
      <c r="K97" s="80" t="e">
        <v>#REF!</v>
      </c>
      <c r="L97" s="79" t="e">
        <v>#REF!</v>
      </c>
      <c r="M97" s="80" t="e">
        <v>#REF!</v>
      </c>
      <c r="N97" s="79" t="e">
        <v>#REF!</v>
      </c>
    </row>
    <row r="98" spans="1:14" ht="26.25" customHeight="1" x14ac:dyDescent="0.2">
      <c r="B98" s="25" t="s">
        <v>2</v>
      </c>
      <c r="C98" s="26" t="e" cm="1">
        <f t="array" ref="C98:N98">IF($M$3=1,TRANSPOSE('[1]Set1 - Rows'!$AA$15:$AA$26),IF($M$3=2,TRANSPOSE('[2]Set2 - Rows'!$AA$15:$AA$26),IF($M$3=4,TRANSPOSE('[3]Set4 - Rows'!$AA$15:$AA$26),TRANSPOSE('[4]Set3 - Rows'!$AA$15:$AA$26))))</f>
        <v>#REF!</v>
      </c>
      <c r="D98" s="79" t="e">
        <v>#REF!</v>
      </c>
      <c r="E98" s="80" t="e">
        <v>#REF!</v>
      </c>
      <c r="F98" s="79" t="e">
        <v>#REF!</v>
      </c>
      <c r="G98" s="80" t="e">
        <v>#REF!</v>
      </c>
      <c r="H98" s="79" t="e">
        <v>#REF!</v>
      </c>
      <c r="I98" s="80" t="e">
        <v>#REF!</v>
      </c>
      <c r="J98" s="79" t="e">
        <v>#REF!</v>
      </c>
      <c r="K98" s="80" t="e">
        <v>#REF!</v>
      </c>
      <c r="L98" s="79" t="e">
        <v>#REF!</v>
      </c>
      <c r="M98" s="80" t="e">
        <v>#REF!</v>
      </c>
      <c r="N98" s="79" t="e">
        <v>#REF!</v>
      </c>
    </row>
    <row r="99" spans="1:14" ht="26.25" customHeight="1" x14ac:dyDescent="0.2">
      <c r="B99" s="25" t="s">
        <v>3</v>
      </c>
      <c r="C99" s="26" t="e" cm="1">
        <f t="array" ref="C99:N99">IF($M$3=1,TRANSPOSE('[1]Set1 - Rows'!$AA$27:$AA$38),IF($M$3=2,TRANSPOSE('[2]Set2 - Rows'!$AA$27:$AA$38),IF($M$3=4,TRANSPOSE('[3]Set4 - Rows'!$AA$27:$AA$38),TRANSPOSE('[4]Set3 - Rows'!$AA$27:$AA$38))))</f>
        <v>#REF!</v>
      </c>
      <c r="D99" s="79" t="e">
        <v>#REF!</v>
      </c>
      <c r="E99" s="80" t="e">
        <v>#REF!</v>
      </c>
      <c r="F99" s="79" t="e">
        <v>#REF!</v>
      </c>
      <c r="G99" s="80" t="e">
        <v>#REF!</v>
      </c>
      <c r="H99" s="79" t="e">
        <v>#REF!</v>
      </c>
      <c r="I99" s="80" t="e">
        <v>#REF!</v>
      </c>
      <c r="J99" s="79" t="e">
        <v>#REF!</v>
      </c>
      <c r="K99" s="80" t="e">
        <v>#REF!</v>
      </c>
      <c r="L99" s="79" t="e">
        <v>#REF!</v>
      </c>
      <c r="M99" s="80" t="e">
        <v>#REF!</v>
      </c>
      <c r="N99" s="79" t="e">
        <v>#REF!</v>
      </c>
    </row>
    <row r="100" spans="1:14" ht="26.25" customHeight="1" x14ac:dyDescent="0.2">
      <c r="B100" s="25" t="s">
        <v>4</v>
      </c>
      <c r="C100" s="26" t="e" cm="1">
        <f t="array" ref="C100:N100">IF($M$3=1,TRANSPOSE('[1]Set1 - Rows'!$AA$39:$AA$50),IF($M$3=2,TRANSPOSE('[2]Set2 - Rows'!$AA$39:$AA$50),IF($M$3=4,TRANSPOSE('[3]Set4 - Rows'!$AA$39:$AA$50),TRANSPOSE('[4]Set3 - Rows'!$AA$39:$AA$50))))</f>
        <v>#REF!</v>
      </c>
      <c r="D100" s="79" t="e">
        <v>#REF!</v>
      </c>
      <c r="E100" s="80" t="e">
        <v>#REF!</v>
      </c>
      <c r="F100" s="79" t="e">
        <v>#REF!</v>
      </c>
      <c r="G100" s="80" t="e">
        <v>#REF!</v>
      </c>
      <c r="H100" s="79" t="e">
        <v>#REF!</v>
      </c>
      <c r="I100" s="80" t="e">
        <v>#REF!</v>
      </c>
      <c r="J100" s="79" t="e">
        <v>#REF!</v>
      </c>
      <c r="K100" s="80" t="e">
        <v>#REF!</v>
      </c>
      <c r="L100" s="79" t="e">
        <v>#REF!</v>
      </c>
      <c r="M100" s="80" t="e">
        <v>#REF!</v>
      </c>
      <c r="N100" s="79" t="e">
        <v>#REF!</v>
      </c>
    </row>
    <row r="101" spans="1:14" ht="26.25" customHeight="1" x14ac:dyDescent="0.2">
      <c r="B101" s="25" t="s">
        <v>5</v>
      </c>
      <c r="C101" s="26" t="e" cm="1">
        <f t="array" ref="C101:N101">IF($M$3=1,TRANSPOSE('[1]Set1 - Rows'!$AA$51:$AA$62),IF($M$3=2,TRANSPOSE('[2]Set2 - Rows'!$AA$51:$AA$62),IF($M$3=4,TRANSPOSE('[3]Set4 - Rows'!$AA$51:$AA$62),TRANSPOSE('[4]Set3 - Rows'!$AA$51:$AA$62))))</f>
        <v>#REF!</v>
      </c>
      <c r="D101" s="79" t="e">
        <v>#REF!</v>
      </c>
      <c r="E101" s="80" t="e">
        <v>#REF!</v>
      </c>
      <c r="F101" s="79" t="e">
        <v>#REF!</v>
      </c>
      <c r="G101" s="80" t="e">
        <v>#REF!</v>
      </c>
      <c r="H101" s="79" t="e">
        <v>#REF!</v>
      </c>
      <c r="I101" s="80" t="e">
        <v>#REF!</v>
      </c>
      <c r="J101" s="79" t="e">
        <v>#REF!</v>
      </c>
      <c r="K101" s="80" t="e">
        <v>#REF!</v>
      </c>
      <c r="L101" s="79" t="e">
        <v>#REF!</v>
      </c>
      <c r="M101" s="80" t="e">
        <v>#REF!</v>
      </c>
      <c r="N101" s="79" t="e">
        <v>#REF!</v>
      </c>
    </row>
    <row r="102" spans="1:14" ht="26.25" customHeight="1" x14ac:dyDescent="0.2">
      <c r="B102" s="25" t="s">
        <v>6</v>
      </c>
      <c r="C102" s="26" t="e" cm="1">
        <f t="array" ref="C102:N102">IF($M$3=1,TRANSPOSE('[1]Set1 - Rows'!$AA$63:$AA$74),IF($M$3=2,TRANSPOSE('[2]Set2 - Rows'!$AA$63:$AA$74),IF($M$3=4,TRANSPOSE('[3]Set4 - Rows'!$AA$63:$AA$74),TRANSPOSE('[4]Set3 - Rows'!$AA$63:$AA$74))))</f>
        <v>#REF!</v>
      </c>
      <c r="D102" s="79" t="e">
        <v>#REF!</v>
      </c>
      <c r="E102" s="80" t="e">
        <v>#REF!</v>
      </c>
      <c r="F102" s="79" t="e">
        <v>#REF!</v>
      </c>
      <c r="G102" s="80" t="e">
        <v>#REF!</v>
      </c>
      <c r="H102" s="79" t="e">
        <v>#REF!</v>
      </c>
      <c r="I102" s="80" t="e">
        <v>#REF!</v>
      </c>
      <c r="J102" s="79" t="e">
        <v>#REF!</v>
      </c>
      <c r="K102" s="80" t="e">
        <v>#REF!</v>
      </c>
      <c r="L102" s="79" t="e">
        <v>#REF!</v>
      </c>
      <c r="M102" s="80" t="e">
        <v>#REF!</v>
      </c>
      <c r="N102" s="79" t="e">
        <v>#REF!</v>
      </c>
    </row>
    <row r="103" spans="1:14" ht="26.25" customHeight="1" x14ac:dyDescent="0.2">
      <c r="B103" s="25" t="s">
        <v>7</v>
      </c>
      <c r="C103" s="26" t="e" cm="1">
        <f t="array" ref="C103:N103">IF($M$3=1,TRANSPOSE('[1]Set1 - Rows'!$AA$75:$AA$86),IF($M$3=2,TRANSPOSE('[2]Set2 - Rows'!$AA$75:$AA$86),IF($M$3=4,TRANSPOSE('[3]Set4 - Rows'!$AA$75:$AA$86),TRANSPOSE('[4]Set3 - Rows'!$AA$75:$AA$86))))</f>
        <v>#REF!</v>
      </c>
      <c r="D103" s="79" t="e">
        <v>#REF!</v>
      </c>
      <c r="E103" s="80" t="e">
        <v>#REF!</v>
      </c>
      <c r="F103" s="79" t="e">
        <v>#REF!</v>
      </c>
      <c r="G103" s="80" t="e">
        <v>#REF!</v>
      </c>
      <c r="H103" s="79" t="e">
        <v>#REF!</v>
      </c>
      <c r="I103" s="80" t="e">
        <v>#REF!</v>
      </c>
      <c r="J103" s="79" t="e">
        <v>#REF!</v>
      </c>
      <c r="K103" s="80" t="e">
        <v>#REF!</v>
      </c>
      <c r="L103" s="79" t="e">
        <v>#REF!</v>
      </c>
      <c r="M103" s="80" t="e">
        <v>#REF!</v>
      </c>
      <c r="N103" s="79" t="e">
        <v>#REF!</v>
      </c>
    </row>
    <row r="104" spans="1:14" ht="27.75" customHeight="1" thickBot="1" x14ac:dyDescent="0.25">
      <c r="B104" s="25" t="s">
        <v>8</v>
      </c>
      <c r="C104" s="26" t="e" cm="1">
        <f t="array" ref="C104:N104">IF($M$3=1,TRANSPOSE('[1]Set1 - Rows'!$AA$87:$AA$98),IF($M$3=2,TRANSPOSE('[2]Set2 - Rows'!$AA$87:$AA$98),IF($M$3=4,TRANSPOSE('[3]Set4 - Rows'!$AA$87:$AA$98),TRANSPOSE('[4]Set3 - Rows'!$AA$87:$AA$98))))</f>
        <v>#REF!</v>
      </c>
      <c r="D104" s="79" t="e">
        <v>#REF!</v>
      </c>
      <c r="E104" s="80" t="e">
        <v>#REF!</v>
      </c>
      <c r="F104" s="79" t="e">
        <v>#REF!</v>
      </c>
      <c r="G104" s="80" t="e">
        <v>#REF!</v>
      </c>
      <c r="H104" s="79" t="e">
        <v>#REF!</v>
      </c>
      <c r="I104" s="80" t="e">
        <v>#REF!</v>
      </c>
      <c r="J104" s="79" t="e">
        <v>#REF!</v>
      </c>
      <c r="K104" s="80" t="e">
        <v>#REF!</v>
      </c>
      <c r="L104" s="79" t="e">
        <v>#REF!</v>
      </c>
      <c r="M104" s="80" t="e">
        <v>#REF!</v>
      </c>
      <c r="N104" s="79" t="e">
        <v>#REF!</v>
      </c>
    </row>
    <row r="105" spans="1:14" ht="26.25" customHeight="1" thickBot="1" x14ac:dyDescent="0.25">
      <c r="A105" s="22"/>
      <c r="B105" s="107" t="s">
        <v>120</v>
      </c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9"/>
    </row>
    <row r="106" spans="1:14" ht="26.25" customHeight="1" thickBot="1" x14ac:dyDescent="0.25">
      <c r="A106" s="41"/>
      <c r="B106" s="78" t="s">
        <v>121</v>
      </c>
      <c r="C106" s="14"/>
      <c r="D106" s="14"/>
      <c r="E106" s="14"/>
      <c r="F106" s="14"/>
      <c r="G106" s="14"/>
    </row>
    <row r="107" spans="1:14" ht="26.25" customHeight="1" thickBot="1" x14ac:dyDescent="0.25">
      <c r="A107" s="41"/>
      <c r="B107" s="78" t="s">
        <v>122</v>
      </c>
      <c r="C107" s="14"/>
      <c r="D107" s="52"/>
      <c r="E107" s="14"/>
      <c r="F107" s="14"/>
      <c r="G107" s="14"/>
    </row>
    <row r="108" spans="1:14" ht="26.25" customHeight="1" thickBot="1" x14ac:dyDescent="0.25">
      <c r="A108" s="41"/>
      <c r="B108" s="14" t="s">
        <v>123</v>
      </c>
      <c r="C108"/>
      <c r="D108"/>
      <c r="E108"/>
      <c r="F108"/>
      <c r="G108"/>
      <c r="H108"/>
      <c r="I108"/>
      <c r="J108"/>
      <c r="K108"/>
      <c r="L108"/>
      <c r="M108"/>
      <c r="N108"/>
    </row>
    <row r="109" spans="1:14" ht="26.25" customHeight="1" x14ac:dyDescent="0.2">
      <c r="A109" s="39"/>
      <c r="B109"/>
      <c r="C109" s="102" t="s">
        <v>124</v>
      </c>
      <c r="D109" s="102"/>
      <c r="E109" s="102"/>
      <c r="F109" s="102"/>
      <c r="G109" s="102"/>
      <c r="H109" s="102"/>
      <c r="I109" s="102"/>
      <c r="J109" s="102"/>
      <c r="K109" s="103" t="s">
        <v>125</v>
      </c>
      <c r="L109" s="104"/>
      <c r="M109"/>
      <c r="N109"/>
    </row>
    <row r="110" spans="1:14" ht="26.25" customHeight="1" x14ac:dyDescent="0.2">
      <c r="A110" s="39"/>
      <c r="B110"/>
      <c r="C110" s="102" t="s">
        <v>126</v>
      </c>
      <c r="D110" s="102"/>
      <c r="E110" s="102"/>
      <c r="F110" s="102"/>
      <c r="G110" s="102"/>
      <c r="H110" s="102"/>
      <c r="I110" s="102"/>
      <c r="J110" s="102"/>
      <c r="K110" s="103" t="s">
        <v>127</v>
      </c>
      <c r="L110" s="104"/>
      <c r="M110"/>
      <c r="N110"/>
    </row>
    <row r="111" spans="1:14" ht="26.25" customHeight="1" x14ac:dyDescent="0.2">
      <c r="A111" s="39"/>
      <c r="B111"/>
      <c r="C111" s="102" t="s">
        <v>128</v>
      </c>
      <c r="D111" s="102"/>
      <c r="E111" s="102"/>
      <c r="F111" s="102"/>
      <c r="G111" s="102"/>
      <c r="H111" s="102"/>
      <c r="I111" s="102"/>
      <c r="J111" s="102"/>
      <c r="K111" s="103" t="s">
        <v>129</v>
      </c>
      <c r="L111" s="104"/>
      <c r="M111" s="81"/>
      <c r="N111"/>
    </row>
    <row r="112" spans="1:14" ht="26.25" customHeight="1" x14ac:dyDescent="0.2">
      <c r="A112" s="39"/>
      <c r="B112"/>
      <c r="C112" s="102" t="s">
        <v>130</v>
      </c>
      <c r="D112" s="102"/>
      <c r="E112" s="102"/>
      <c r="F112" s="102"/>
      <c r="G112" s="102"/>
      <c r="H112" s="102"/>
      <c r="I112" s="102"/>
      <c r="J112" s="102"/>
      <c r="K112" s="103" t="s">
        <v>131</v>
      </c>
      <c r="L112" s="104"/>
      <c r="M112" s="81"/>
      <c r="N112"/>
    </row>
    <row r="113" spans="1:13" ht="26.25" customHeight="1" x14ac:dyDescent="0.2">
      <c r="A113" s="39"/>
      <c r="B113"/>
      <c r="C113" s="102" t="s">
        <v>132</v>
      </c>
      <c r="D113" s="102"/>
      <c r="E113" s="102"/>
      <c r="F113" s="102"/>
      <c r="G113" s="102"/>
      <c r="H113" s="102"/>
      <c r="I113" s="102"/>
      <c r="J113" s="102"/>
      <c r="K113" s="103" t="s">
        <v>133</v>
      </c>
      <c r="L113" s="104"/>
      <c r="M113" s="81"/>
    </row>
    <row r="114" spans="1:13" ht="26.25" customHeight="1" x14ac:dyDescent="0.2">
      <c r="A114" s="39"/>
      <c r="B114"/>
      <c r="C114" s="102" t="s">
        <v>134</v>
      </c>
      <c r="D114" s="102"/>
      <c r="E114" s="102"/>
      <c r="F114" s="102"/>
      <c r="G114" s="102"/>
      <c r="H114" s="102"/>
      <c r="I114" s="102"/>
      <c r="J114" s="102"/>
      <c r="K114" s="103" t="s">
        <v>135</v>
      </c>
      <c r="L114" s="104"/>
      <c r="M114" s="81"/>
    </row>
    <row r="115" spans="1:13" ht="26.25" customHeight="1" x14ac:dyDescent="0.2">
      <c r="A115" s="39"/>
      <c r="B115"/>
      <c r="C115" s="102" t="s">
        <v>136</v>
      </c>
      <c r="D115" s="102"/>
      <c r="E115" s="102"/>
      <c r="F115" s="102"/>
      <c r="G115" s="102"/>
      <c r="H115" s="102"/>
      <c r="I115" s="102"/>
      <c r="J115" s="102"/>
      <c r="K115" s="103" t="s">
        <v>137</v>
      </c>
      <c r="L115" s="104"/>
      <c r="M115" s="81"/>
    </row>
    <row r="116" spans="1:13" ht="26.25" customHeight="1" x14ac:dyDescent="0.2">
      <c r="A116" s="39"/>
      <c r="B116"/>
      <c r="C116" s="82"/>
      <c r="D116" s="82"/>
      <c r="E116" s="82"/>
      <c r="F116" s="82"/>
      <c r="G116" s="82"/>
      <c r="H116" s="82"/>
      <c r="I116" s="82"/>
      <c r="J116" s="82"/>
      <c r="K116" s="42"/>
      <c r="L116" s="42"/>
    </row>
    <row r="119" spans="1:13" ht="25.5" customHeight="1" x14ac:dyDescent="0.2">
      <c r="C119" s="99" t="s">
        <v>30</v>
      </c>
      <c r="D119" s="100"/>
      <c r="E119" s="101"/>
      <c r="F119" s="91" t="s">
        <v>138</v>
      </c>
      <c r="G119" s="92"/>
      <c r="H119" s="92"/>
      <c r="I119" s="93"/>
    </row>
    <row r="120" spans="1:13" ht="26.25" customHeight="1" x14ac:dyDescent="0.2">
      <c r="C120" s="94" t="s">
        <v>31</v>
      </c>
      <c r="D120" s="94"/>
      <c r="E120" s="94"/>
      <c r="F120" s="94" t="s">
        <v>28</v>
      </c>
      <c r="G120" s="94"/>
      <c r="H120" s="94"/>
      <c r="I120" s="94"/>
    </row>
    <row r="121" spans="1:13" ht="26.25" customHeight="1" x14ac:dyDescent="0.2">
      <c r="C121" s="94" t="s">
        <v>32</v>
      </c>
      <c r="D121" s="94"/>
      <c r="E121" s="94"/>
      <c r="F121" s="94" t="s">
        <v>29</v>
      </c>
      <c r="G121" s="94"/>
      <c r="H121" s="94"/>
      <c r="I121" s="94"/>
    </row>
    <row r="122" spans="1:13" ht="35.25" customHeight="1" x14ac:dyDescent="0.2">
      <c r="C122" s="91" t="s">
        <v>33</v>
      </c>
      <c r="D122" s="92"/>
      <c r="E122" s="93"/>
      <c r="F122" s="94" t="s">
        <v>147</v>
      </c>
      <c r="G122" s="94"/>
      <c r="H122" s="94"/>
      <c r="I122" s="94"/>
    </row>
    <row r="123" spans="1:13" ht="26.25" customHeight="1" x14ac:dyDescent="0.2">
      <c r="C123" s="91" t="s">
        <v>34</v>
      </c>
      <c r="D123" s="92"/>
      <c r="E123" s="93"/>
      <c r="F123" s="94" t="s">
        <v>148</v>
      </c>
      <c r="G123" s="94"/>
      <c r="H123" s="94"/>
      <c r="I123" s="94"/>
    </row>
    <row r="124" spans="1:13" ht="26.25" customHeight="1" x14ac:dyDescent="0.2">
      <c r="C124" s="91" t="s">
        <v>35</v>
      </c>
      <c r="D124" s="92"/>
      <c r="E124" s="93"/>
      <c r="F124" s="94" t="s">
        <v>26</v>
      </c>
      <c r="G124" s="94"/>
      <c r="H124" s="94"/>
      <c r="I124" s="94"/>
    </row>
    <row r="125" spans="1:13" ht="26.25" customHeight="1" x14ac:dyDescent="0.2">
      <c r="C125" s="91" t="s">
        <v>37</v>
      </c>
      <c r="D125" s="92"/>
      <c r="E125" s="93"/>
      <c r="F125" s="94">
        <v>20240722</v>
      </c>
      <c r="G125" s="94"/>
      <c r="H125" s="94"/>
      <c r="I125" s="94"/>
    </row>
    <row r="126" spans="1:13" ht="26.25" customHeight="1" x14ac:dyDescent="0.2">
      <c r="C126" s="91" t="s">
        <v>36</v>
      </c>
      <c r="D126" s="92"/>
      <c r="E126" s="93"/>
      <c r="F126" s="94">
        <v>20240715</v>
      </c>
      <c r="G126" s="94"/>
      <c r="H126" s="94"/>
      <c r="I126" s="94"/>
    </row>
  </sheetData>
  <mergeCells count="64">
    <mergeCell ref="C115:J115"/>
    <mergeCell ref="K115:L115"/>
    <mergeCell ref="C119:E119"/>
    <mergeCell ref="F119:I119"/>
    <mergeCell ref="C120:E120"/>
    <mergeCell ref="F120:I120"/>
    <mergeCell ref="C126:E126"/>
    <mergeCell ref="F126:I126"/>
    <mergeCell ref="C121:E121"/>
    <mergeCell ref="F121:I121"/>
    <mergeCell ref="C122:E122"/>
    <mergeCell ref="F122:I122"/>
    <mergeCell ref="C123:E123"/>
    <mergeCell ref="F123:I123"/>
    <mergeCell ref="C124:E124"/>
    <mergeCell ref="F124:I124"/>
    <mergeCell ref="C125:E125"/>
    <mergeCell ref="F125:I125"/>
    <mergeCell ref="C114:J114"/>
    <mergeCell ref="K114:L114"/>
    <mergeCell ref="C109:J109"/>
    <mergeCell ref="K109:L109"/>
    <mergeCell ref="C110:J110"/>
    <mergeCell ref="K110:L110"/>
    <mergeCell ref="C111:J111"/>
    <mergeCell ref="K111:L111"/>
    <mergeCell ref="C112:J112"/>
    <mergeCell ref="K112:L112"/>
    <mergeCell ref="C113:J113"/>
    <mergeCell ref="K113:L113"/>
    <mergeCell ref="B69:N69"/>
    <mergeCell ref="G88:G89"/>
    <mergeCell ref="B92:N92"/>
    <mergeCell ref="B94:N94"/>
    <mergeCell ref="B105:N105"/>
    <mergeCell ref="B67:N67"/>
    <mergeCell ref="A12:F12"/>
    <mergeCell ref="A13:F13"/>
    <mergeCell ref="E38:E39"/>
    <mergeCell ref="B14:N14"/>
    <mergeCell ref="B24:N24"/>
    <mergeCell ref="B42:N42"/>
    <mergeCell ref="B44:N44"/>
    <mergeCell ref="B54:N54"/>
    <mergeCell ref="A9:F9"/>
    <mergeCell ref="G9:J9"/>
    <mergeCell ref="A10:F10"/>
    <mergeCell ref="G10:J10"/>
    <mergeCell ref="A11:F11"/>
    <mergeCell ref="G11:J11"/>
    <mergeCell ref="K4:L4"/>
    <mergeCell ref="A5:F5"/>
    <mergeCell ref="G5:J5"/>
    <mergeCell ref="A6:F6"/>
    <mergeCell ref="A7:F7"/>
    <mergeCell ref="A8:F8"/>
    <mergeCell ref="G8:J8"/>
    <mergeCell ref="C1:J1"/>
    <mergeCell ref="A2:F2"/>
    <mergeCell ref="G2:J2"/>
    <mergeCell ref="A3:F3"/>
    <mergeCell ref="G3:J3"/>
    <mergeCell ref="A4:F4"/>
    <mergeCell ref="G4:J4"/>
  </mergeCells>
  <dataValidations count="1">
    <dataValidation allowBlank="1" showInputMessage="1" showErrorMessage="1" promptTitle="Sample Name" prompt="Informative sample identifier provided by submitter. Only use letters, numbers or underscores [A-Za-z0-9_], no other characters, please." sqref="G90:G91 C97:N104 G79:G88 H79:N91 C79:F91" xr:uid="{0DD550AB-8FEF-43DC-BBE9-89E0A9073C0E}"/>
  </dataValidations>
  <pageMargins left="0.7" right="0.7" top="0.75" bottom="0.75" header="0.3" footer="0.3"/>
  <pageSetup scale="7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93</xdr:row>
                    <xdr:rowOff>0</xdr:rowOff>
                  </from>
                  <to>
                    <xdr:col>1</xdr:col>
                    <xdr:colOff>38100</xdr:colOff>
                    <xdr:row>94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0" r:id="rId5" name="Check Box 2">
              <controlPr defaultSize="0" autoFill="0" autoLine="0" autoPict="0">
                <anchor moveWithCells="1">
                  <from>
                    <xdr:col>0</xdr:col>
                    <xdr:colOff>12700</xdr:colOff>
                    <xdr:row>86</xdr:row>
                    <xdr:rowOff>0</xdr:rowOff>
                  </from>
                  <to>
                    <xdr:col>1</xdr:col>
                    <xdr:colOff>50800</xdr:colOff>
                    <xdr:row>87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1" r:id="rId6" name="Check Box 3">
              <controlPr defaultSize="0" autoFill="0" autoLine="0" autoPict="0">
                <anchor moveWithCells="1">
                  <from>
                    <xdr:col>0</xdr:col>
                    <xdr:colOff>38100</xdr:colOff>
                    <xdr:row>75</xdr:row>
                    <xdr:rowOff>279400</xdr:rowOff>
                  </from>
                  <to>
                    <xdr:col>1</xdr:col>
                    <xdr:colOff>76200</xdr:colOff>
                    <xdr:row>77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2" r:id="rId7" name="Check Box 4">
              <controlPr defaultSize="0" autoFill="0" autoLine="0" autoPict="0">
                <anchor moveWithCells="1">
                  <from>
                    <xdr:col>0</xdr:col>
                    <xdr:colOff>38100</xdr:colOff>
                    <xdr:row>69</xdr:row>
                    <xdr:rowOff>0</xdr:rowOff>
                  </from>
                  <to>
                    <xdr:col>1</xdr:col>
                    <xdr:colOff>76200</xdr:colOff>
                    <xdr:row>70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3" r:id="rId8" name="Check Box 5">
              <controlPr defaultSize="0" autoFill="0" autoLine="0" autoPict="0">
                <anchor moveWithCells="1">
                  <from>
                    <xdr:col>0</xdr:col>
                    <xdr:colOff>50800</xdr:colOff>
                    <xdr:row>60</xdr:row>
                    <xdr:rowOff>0</xdr:rowOff>
                  </from>
                  <to>
                    <xdr:col>1</xdr:col>
                    <xdr:colOff>88900</xdr:colOff>
                    <xdr:row>61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4" r:id="rId9" name="Check Box 6">
              <controlPr defaultSize="0" autoFill="0" autoLine="0" autoPict="0">
                <anchor moveWithCells="1">
                  <from>
                    <xdr:col>0</xdr:col>
                    <xdr:colOff>38100</xdr:colOff>
                    <xdr:row>53</xdr:row>
                    <xdr:rowOff>304800</xdr:rowOff>
                  </from>
                  <to>
                    <xdr:col>1</xdr:col>
                    <xdr:colOff>76200</xdr:colOff>
                    <xdr:row>55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50</xdr:row>
                    <xdr:rowOff>0</xdr:rowOff>
                  </from>
                  <to>
                    <xdr:col>1</xdr:col>
                    <xdr:colOff>38100</xdr:colOff>
                    <xdr:row>51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11" name="Check Box 8">
              <controlPr defaultSize="0" autoFill="0" autoLine="0" autoPict="0">
                <anchor moveWithCells="1">
                  <from>
                    <xdr:col>0</xdr:col>
                    <xdr:colOff>38100</xdr:colOff>
                    <xdr:row>47</xdr:row>
                    <xdr:rowOff>0</xdr:rowOff>
                  </from>
                  <to>
                    <xdr:col>1</xdr:col>
                    <xdr:colOff>76200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43</xdr:row>
                    <xdr:rowOff>304800</xdr:rowOff>
                  </from>
                  <to>
                    <xdr:col>1</xdr:col>
                    <xdr:colOff>38100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13" name="Check Box 10">
              <controlPr defaultSize="0" autoFill="0" autoLine="0" autoPict="0">
                <anchor moveWithCells="1">
                  <from>
                    <xdr:col>0</xdr:col>
                    <xdr:colOff>12700</xdr:colOff>
                    <xdr:row>36</xdr:row>
                    <xdr:rowOff>0</xdr:rowOff>
                  </from>
                  <to>
                    <xdr:col>1</xdr:col>
                    <xdr:colOff>38100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14" name="Check Box 11">
              <controlPr defaultSize="0" autoFill="0" autoLine="0" autoPict="0">
                <anchor moveWithCells="1">
                  <from>
                    <xdr:col>0</xdr:col>
                    <xdr:colOff>38100</xdr:colOff>
                    <xdr:row>23</xdr:row>
                    <xdr:rowOff>317500</xdr:rowOff>
                  </from>
                  <to>
                    <xdr:col>1</xdr:col>
                    <xdr:colOff>76200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5" name="Check Box 12">
              <controlPr defaultSize="0" autoFill="0" autoLine="0" autoPict="0">
                <anchor moveWithCells="1">
                  <from>
                    <xdr:col>0</xdr:col>
                    <xdr:colOff>12700</xdr:colOff>
                    <xdr:row>18</xdr:row>
                    <xdr:rowOff>0</xdr:rowOff>
                  </from>
                  <to>
                    <xdr:col>1</xdr:col>
                    <xdr:colOff>50800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1" r:id="rId16" name="Check Box 13">
              <controlPr defaultSize="0" autoFill="0" autoLine="0" autoPict="0">
                <anchor moveWithCells="1">
                  <from>
                    <xdr:col>0</xdr:col>
                    <xdr:colOff>38100</xdr:colOff>
                    <xdr:row>15</xdr:row>
                    <xdr:rowOff>50800</xdr:rowOff>
                  </from>
                  <to>
                    <xdr:col>1</xdr:col>
                    <xdr:colOff>76200</xdr:colOff>
                    <xdr:row>16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2" r:id="rId17" name="Check Box 14">
              <controlPr defaultSize="0" autoFill="0" autoLine="0" autoPict="0">
                <anchor moveWithCells="1">
                  <from>
                    <xdr:col>0</xdr:col>
                    <xdr:colOff>38100</xdr:colOff>
                    <xdr:row>14</xdr:row>
                    <xdr:rowOff>50800</xdr:rowOff>
                  </from>
                  <to>
                    <xdr:col>1</xdr:col>
                    <xdr:colOff>76200</xdr:colOff>
                    <xdr:row>15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3" r:id="rId18" name="Check Box 15">
              <controlPr defaultSize="0" autoFill="0" autoLine="0" autoPict="0">
                <anchor moveWithCells="1">
                  <from>
                    <xdr:col>0</xdr:col>
                    <xdr:colOff>38100</xdr:colOff>
                    <xdr:row>30</xdr:row>
                    <xdr:rowOff>0</xdr:rowOff>
                  </from>
                  <to>
                    <xdr:col>1</xdr:col>
                    <xdr:colOff>76200</xdr:colOff>
                    <xdr:row>31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4" r:id="rId19" name="Check Box 16">
              <controlPr defaultSize="0" autoFill="0" autoLine="0" autoPict="0">
                <anchor moveWithCells="1">
                  <from>
                    <xdr:col>0</xdr:col>
                    <xdr:colOff>38100</xdr:colOff>
                    <xdr:row>22</xdr:row>
                    <xdr:rowOff>0</xdr:rowOff>
                  </from>
                  <to>
                    <xdr:col>1</xdr:col>
                    <xdr:colOff>76200</xdr:colOff>
                    <xdr:row>23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20" name="Check Box 17">
              <controlPr defaultSize="0" autoFill="0" autoLine="0" autoPict="0">
                <anchor moveWithCells="1">
                  <from>
                    <xdr:col>0</xdr:col>
                    <xdr:colOff>38100</xdr:colOff>
                    <xdr:row>54</xdr:row>
                    <xdr:rowOff>304800</xdr:rowOff>
                  </from>
                  <to>
                    <xdr:col>1</xdr:col>
                    <xdr:colOff>76200</xdr:colOff>
                    <xdr:row>56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21" name="Check Box 18">
              <controlPr defaultSize="0" autoFill="0" autoLine="0" autoPict="0">
                <anchor moveWithCells="1">
                  <from>
                    <xdr:col>0</xdr:col>
                    <xdr:colOff>38100</xdr:colOff>
                    <xdr:row>60</xdr:row>
                    <xdr:rowOff>304800</xdr:rowOff>
                  </from>
                  <to>
                    <xdr:col>1</xdr:col>
                    <xdr:colOff>76200</xdr:colOff>
                    <xdr:row>62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22" name="Check Box 19">
              <controlPr defaultSize="0" autoFill="0" autoLine="0" autoPict="0">
                <anchor moveWithCells="1">
                  <from>
                    <xdr:col>0</xdr:col>
                    <xdr:colOff>38100</xdr:colOff>
                    <xdr:row>91</xdr:row>
                    <xdr:rowOff>241300</xdr:rowOff>
                  </from>
                  <to>
                    <xdr:col>1</xdr:col>
                    <xdr:colOff>76200</xdr:colOff>
                    <xdr:row>92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8" r:id="rId23" name="Check Box 20">
              <controlPr defaultSize="0" autoFill="0" autoLine="0" autoPict="0">
                <anchor moveWithCells="1">
                  <from>
                    <xdr:col>0</xdr:col>
                    <xdr:colOff>38100</xdr:colOff>
                    <xdr:row>56</xdr:row>
                    <xdr:rowOff>419100</xdr:rowOff>
                  </from>
                  <to>
                    <xdr:col>1</xdr:col>
                    <xdr:colOff>76200</xdr:colOff>
                    <xdr:row>58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24" name="Check Box 21">
              <controlPr defaultSize="0" autoFill="0" autoLine="0" autoPict="0">
                <anchor moveWithCells="1">
                  <from>
                    <xdr:col>0</xdr:col>
                    <xdr:colOff>38100</xdr:colOff>
                    <xdr:row>64</xdr:row>
                    <xdr:rowOff>304800</xdr:rowOff>
                  </from>
                  <to>
                    <xdr:col>1</xdr:col>
                    <xdr:colOff>76200</xdr:colOff>
                    <xdr:row>66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25" name="Check Box 22">
              <controlPr defaultSize="0" autoFill="0" autoLine="0" autoPict="0">
                <anchor moveWithCells="1">
                  <from>
                    <xdr:col>0</xdr:col>
                    <xdr:colOff>38100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26" name="Check Box 23">
              <controlPr defaultSize="0" autoFill="0" autoLine="0" autoPict="0">
                <anchor moveWithCells="1">
                  <from>
                    <xdr:col>0</xdr:col>
                    <xdr:colOff>38100</xdr:colOff>
                    <xdr:row>63</xdr:row>
                    <xdr:rowOff>0</xdr:rowOff>
                  </from>
                  <to>
                    <xdr:col>1</xdr:col>
                    <xdr:colOff>76200</xdr:colOff>
                    <xdr:row>64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27" name="Check Box 24">
              <controlPr defaultSize="0" autoFill="0" autoLine="0" autoPict="0">
                <anchor moveWithCells="1">
                  <from>
                    <xdr:col>0</xdr:col>
                    <xdr:colOff>38100</xdr:colOff>
                    <xdr:row>91</xdr:row>
                    <xdr:rowOff>241300</xdr:rowOff>
                  </from>
                  <to>
                    <xdr:col>1</xdr:col>
                    <xdr:colOff>76200</xdr:colOff>
                    <xdr:row>92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3" r:id="rId28" name="Check Box 25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241300</xdr:rowOff>
                  </from>
                  <to>
                    <xdr:col>1</xdr:col>
                    <xdr:colOff>76200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29" name="Check Box 26">
              <controlPr defaultSize="0" autoFill="0" autoLine="0" autoPict="0">
                <anchor moveWithCells="1">
                  <from>
                    <xdr:col>0</xdr:col>
                    <xdr:colOff>38100</xdr:colOff>
                    <xdr:row>104</xdr:row>
                    <xdr:rowOff>241300</xdr:rowOff>
                  </from>
                  <to>
                    <xdr:col>1</xdr:col>
                    <xdr:colOff>76200</xdr:colOff>
                    <xdr:row>105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30" name="Check Box 27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241300</xdr:rowOff>
                  </from>
                  <to>
                    <xdr:col>1</xdr:col>
                    <xdr:colOff>76200</xdr:colOff>
                    <xdr:row>106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31" name="Check Box 28">
              <controlPr defaultSize="0" autoFill="0" autoLine="0" autoPict="0">
                <anchor moveWithCells="1">
                  <from>
                    <xdr:col>0</xdr:col>
                    <xdr:colOff>38100</xdr:colOff>
                    <xdr:row>105</xdr:row>
                    <xdr:rowOff>241300</xdr:rowOff>
                  </from>
                  <to>
                    <xdr:col>1</xdr:col>
                    <xdr:colOff>76200</xdr:colOff>
                    <xdr:row>106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32" name="Check Box 29">
              <controlPr defaultSize="0" autoFill="0" autoLine="0" autoPict="0">
                <anchor moveWithCells="1">
                  <from>
                    <xdr:col>0</xdr:col>
                    <xdr:colOff>38100</xdr:colOff>
                    <xdr:row>106</xdr:row>
                    <xdr:rowOff>304800</xdr:rowOff>
                  </from>
                  <to>
                    <xdr:col>1</xdr:col>
                    <xdr:colOff>76200</xdr:colOff>
                    <xdr:row>108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33" name="Check Box 30">
              <controlPr defaultSize="0" autoFill="0" autoLine="0" autoPict="0">
                <anchor moveWithCells="1">
                  <from>
                    <xdr:col>0</xdr:col>
                    <xdr:colOff>38100</xdr:colOff>
                    <xdr:row>70</xdr:row>
                    <xdr:rowOff>0</xdr:rowOff>
                  </from>
                  <to>
                    <xdr:col>1</xdr:col>
                    <xdr:colOff>76200</xdr:colOff>
                    <xdr:row>71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34" name="Check Box 31">
              <controlPr defaultSize="0" autoFill="0" autoLine="0" autoPict="0">
                <anchor moveWithCells="1">
                  <from>
                    <xdr:col>0</xdr:col>
                    <xdr:colOff>25400</xdr:colOff>
                    <xdr:row>41</xdr:row>
                    <xdr:rowOff>317500</xdr:rowOff>
                  </from>
                  <to>
                    <xdr:col>1</xdr:col>
                    <xdr:colOff>76200</xdr:colOff>
                    <xdr:row>43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35" name="Check Box 32">
              <controlPr defaultSize="0" autoFill="0" autoLine="0" autoPict="0">
                <anchor moveWithCells="1">
                  <from>
                    <xdr:col>0</xdr:col>
                    <xdr:colOff>25400</xdr:colOff>
                    <xdr:row>39</xdr:row>
                    <xdr:rowOff>342900</xdr:rowOff>
                  </from>
                  <to>
                    <xdr:col>1</xdr:col>
                    <xdr:colOff>76200</xdr:colOff>
                    <xdr:row>41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B60C84-AA0A-4ABE-AA1C-4233A27D3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prep_table</vt:lpstr>
      <vt:lpstr>Covid_express</vt:lpstr>
      <vt:lpstr>Covid_standard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Riegler</dc:creator>
  <cp:lastModifiedBy>Artur Gynter</cp:lastModifiedBy>
  <cp:lastPrinted>2024-07-15T12:24:02Z</cp:lastPrinted>
  <dcterms:created xsi:type="dcterms:W3CDTF">2021-12-15T12:05:33Z</dcterms:created>
  <dcterms:modified xsi:type="dcterms:W3CDTF">2025-01-23T08:29:30Z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efb97e-6a22-4658-b35c-bacc77de03e2_Enabled">
    <vt:lpwstr>true</vt:lpwstr>
  </property>
  <property fmtid="{D5CDD505-2E9C-101B-9397-08002B2CF9AE}" pid="3" name="MSIP_Label_17efb97e-6a22-4658-b35c-bacc77de03e2_SetDate">
    <vt:lpwstr>2023-06-05T12:07:36Z</vt:lpwstr>
  </property>
  <property fmtid="{D5CDD505-2E9C-101B-9397-08002B2CF9AE}" pid="4" name="MSIP_Label_17efb97e-6a22-4658-b35c-bacc77de03e2_Method">
    <vt:lpwstr>Standard</vt:lpwstr>
  </property>
  <property fmtid="{D5CDD505-2E9C-101B-9397-08002B2CF9AE}" pid="5" name="MSIP_Label_17efb97e-6a22-4658-b35c-bacc77de03e2_Name">
    <vt:lpwstr>defa4170-0d19-0005-0004-bc88714345d2</vt:lpwstr>
  </property>
  <property fmtid="{D5CDD505-2E9C-101B-9397-08002B2CF9AE}" pid="6" name="MSIP_Label_17efb97e-6a22-4658-b35c-bacc77de03e2_SiteId">
    <vt:lpwstr>ca39edd1-7349-449a-bbae-314640be0def</vt:lpwstr>
  </property>
  <property fmtid="{D5CDD505-2E9C-101B-9397-08002B2CF9AE}" pid="7" name="MSIP_Label_17efb97e-6a22-4658-b35c-bacc77de03e2_ActionId">
    <vt:lpwstr>b9c67c21-efd6-4bb5-9eb0-23ae1130fa50</vt:lpwstr>
  </property>
  <property fmtid="{D5CDD505-2E9C-101B-9397-08002B2CF9AE}" pid="8" name="MSIP_Label_17efb97e-6a22-4658-b35c-bacc77de03e2_ContentBits">
    <vt:lpwstr>0</vt:lpwstr>
  </property>
</Properties>
</file>