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drawings/drawing3.xml" ContentType="application/vnd.openxmlformats-officedocument.drawing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emmat-my.sharepoint.com/personal/hriegler_cemm_at/Documents/Documents/GitHub/limbless-app/services/limbless-app/static/resources/templates/library_prep/"/>
    </mc:Choice>
  </mc:AlternateContent>
  <xr:revisionPtr revIDLastSave="46" documentId="13_ncr:1_{101EA891-D4D5-0C47-804A-0CB24FBB0E4C}" xr6:coauthVersionLast="47" xr6:coauthVersionMax="47" xr10:uidLastSave="{B81F74AB-16F0-4D27-A8F8-7FD0E1BF2BEF}"/>
  <bookViews>
    <workbookView xWindow="28680" yWindow="-120" windowWidth="29040" windowHeight="17520" activeTab="2" xr2:uid="{B38823E2-9AAF-4849-A302-784C5AB9E0F5}"/>
  </bookViews>
  <sheets>
    <sheet name="prep_table" sheetId="27" r:id="rId1"/>
    <sheet name="Covid_express" sheetId="34" r:id="rId2"/>
    <sheet name="Covid_standard" sheetId="35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8" i="34" l="1"/>
  <c r="N102" i="34"/>
  <c r="M102" i="34"/>
  <c r="L102" i="34"/>
  <c r="K102" i="34"/>
  <c r="J102" i="34"/>
  <c r="I102" i="34"/>
  <c r="H102" i="34"/>
  <c r="G102" i="34"/>
  <c r="F102" i="34"/>
  <c r="E102" i="34"/>
  <c r="D102" i="34"/>
  <c r="C102" i="34"/>
  <c r="N101" i="34"/>
  <c r="M101" i="34"/>
  <c r="L101" i="34"/>
  <c r="K101" i="34"/>
  <c r="J101" i="34"/>
  <c r="I101" i="34"/>
  <c r="H101" i="34"/>
  <c r="G101" i="34"/>
  <c r="F101" i="34"/>
  <c r="E101" i="34"/>
  <c r="D101" i="34"/>
  <c r="C101" i="34"/>
  <c r="N100" i="34"/>
  <c r="M100" i="34"/>
  <c r="L100" i="34"/>
  <c r="K100" i="34"/>
  <c r="J100" i="34"/>
  <c r="I100" i="34"/>
  <c r="H100" i="34"/>
  <c r="G100" i="34"/>
  <c r="F100" i="34"/>
  <c r="E100" i="34"/>
  <c r="D100" i="34"/>
  <c r="C100" i="34"/>
  <c r="N99" i="34"/>
  <c r="M99" i="34"/>
  <c r="L99" i="34"/>
  <c r="K99" i="34"/>
  <c r="J99" i="34"/>
  <c r="I99" i="34"/>
  <c r="H99" i="34"/>
  <c r="G99" i="34"/>
  <c r="F99" i="34"/>
  <c r="E99" i="34"/>
  <c r="D99" i="34"/>
  <c r="C99" i="34"/>
  <c r="N98" i="34"/>
  <c r="M98" i="34"/>
  <c r="L98" i="34"/>
  <c r="K98" i="34"/>
  <c r="J98" i="34"/>
  <c r="I98" i="34"/>
  <c r="H98" i="34"/>
  <c r="G98" i="34"/>
  <c r="F98" i="34"/>
  <c r="E98" i="34"/>
  <c r="D98" i="34"/>
  <c r="C98" i="34"/>
  <c r="N97" i="34"/>
  <c r="M97" i="34"/>
  <c r="L97" i="34"/>
  <c r="K97" i="34"/>
  <c r="J97" i="34"/>
  <c r="I97" i="34"/>
  <c r="H97" i="34"/>
  <c r="G97" i="34"/>
  <c r="F97" i="34"/>
  <c r="E97" i="34"/>
  <c r="D97" i="34"/>
  <c r="C97" i="34"/>
  <c r="N96" i="34"/>
  <c r="M96" i="34"/>
  <c r="L96" i="34"/>
  <c r="K96" i="34"/>
  <c r="J96" i="34"/>
  <c r="I96" i="34"/>
  <c r="H96" i="34"/>
  <c r="G96" i="34"/>
  <c r="F96" i="34"/>
  <c r="E96" i="34"/>
  <c r="D96" i="34"/>
  <c r="C96" i="34"/>
  <c r="N95" i="34"/>
  <c r="M95" i="34"/>
  <c r="L95" i="34"/>
  <c r="K95" i="34"/>
  <c r="J95" i="34"/>
  <c r="I95" i="34"/>
  <c r="H95" i="34"/>
  <c r="G95" i="34"/>
  <c r="F95" i="34"/>
  <c r="E95" i="34"/>
  <c r="D95" i="34"/>
  <c r="C95" i="34"/>
  <c r="D96" i="35"/>
  <c r="I96" i="35"/>
  <c r="J96" i="35"/>
  <c r="C97" i="35"/>
  <c r="D97" i="35"/>
  <c r="I97" i="35"/>
  <c r="J97" i="35"/>
  <c r="C98" i="35"/>
  <c r="D98" i="35"/>
  <c r="I98" i="35"/>
  <c r="J98" i="35"/>
  <c r="C99" i="35"/>
  <c r="D99" i="35"/>
  <c r="I99" i="35"/>
  <c r="J99" i="35"/>
  <c r="C100" i="35"/>
  <c r="D100" i="35"/>
  <c r="I100" i="35"/>
  <c r="J100" i="35"/>
  <c r="C101" i="35"/>
  <c r="D101" i="35"/>
  <c r="I101" i="35"/>
  <c r="J101" i="35"/>
  <c r="D102" i="35"/>
  <c r="I102" i="35"/>
  <c r="J102" i="35"/>
  <c r="C103" i="35"/>
  <c r="D103" i="35"/>
  <c r="I103" i="35"/>
  <c r="J103" i="35"/>
  <c r="L103" i="35"/>
  <c r="N103" i="35"/>
  <c r="M103" i="35"/>
  <c r="K103" i="35"/>
  <c r="H103" i="35"/>
  <c r="G103" i="35"/>
  <c r="F103" i="35"/>
  <c r="E103" i="35"/>
  <c r="N102" i="35"/>
  <c r="M102" i="35"/>
  <c r="L102" i="35"/>
  <c r="K102" i="35"/>
  <c r="H102" i="35"/>
  <c r="G102" i="35"/>
  <c r="F102" i="35"/>
  <c r="E102" i="35"/>
  <c r="C102" i="35"/>
  <c r="N101" i="35"/>
  <c r="M101" i="35"/>
  <c r="L101" i="35"/>
  <c r="K101" i="35"/>
  <c r="H101" i="35"/>
  <c r="G101" i="35"/>
  <c r="F101" i="35"/>
  <c r="E101" i="35"/>
  <c r="N100" i="35"/>
  <c r="M100" i="35"/>
  <c r="L100" i="35"/>
  <c r="K100" i="35"/>
  <c r="H100" i="35"/>
  <c r="G100" i="35"/>
  <c r="F100" i="35"/>
  <c r="E100" i="35"/>
  <c r="N99" i="35"/>
  <c r="M99" i="35"/>
  <c r="L99" i="35"/>
  <c r="K99" i="35"/>
  <c r="H99" i="35"/>
  <c r="G99" i="35"/>
  <c r="F99" i="35"/>
  <c r="E99" i="35"/>
  <c r="N98" i="35"/>
  <c r="M98" i="35"/>
  <c r="L98" i="35"/>
  <c r="K98" i="35"/>
  <c r="H98" i="35"/>
  <c r="G98" i="35"/>
  <c r="F98" i="35"/>
  <c r="E98" i="35"/>
  <c r="N97" i="35"/>
  <c r="M97" i="35"/>
  <c r="L97" i="35"/>
  <c r="K97" i="35"/>
  <c r="H97" i="35"/>
  <c r="G97" i="35"/>
  <c r="F97" i="35"/>
  <c r="E97" i="35"/>
  <c r="N96" i="35"/>
  <c r="M96" i="35"/>
  <c r="L96" i="35"/>
  <c r="K96" i="35"/>
  <c r="H96" i="35"/>
  <c r="G96" i="35"/>
  <c r="F96" i="35"/>
  <c r="E96" i="35"/>
  <c r="C96" i="35"/>
  <c r="V2" i="27" l="1" a="1"/>
  <c r="V2" i="27" s="1"/>
  <c r="S3" i="27" s="1"/>
  <c r="D75" i="35"/>
  <c r="E73" i="35"/>
  <c r="E71" i="35"/>
  <c r="E65" i="35"/>
  <c r="E63" i="35"/>
  <c r="E60" i="35"/>
  <c r="E59" i="35"/>
  <c r="E57" i="35"/>
  <c r="D50" i="35"/>
  <c r="E49" i="35"/>
  <c r="E48" i="35"/>
  <c r="E46" i="35"/>
  <c r="E35" i="35"/>
  <c r="E34" i="35"/>
  <c r="E32" i="35"/>
  <c r="E29" i="35"/>
  <c r="E28" i="35"/>
  <c r="E26" i="35"/>
  <c r="I13" i="35"/>
  <c r="J13" i="35" s="1"/>
  <c r="H13" i="35"/>
  <c r="B15" i="35" s="1"/>
  <c r="I12" i="35"/>
  <c r="J12" i="35" s="1"/>
  <c r="H12" i="35"/>
  <c r="C84" i="34" a="1"/>
  <c r="C84" i="34" s="1"/>
  <c r="C83" i="34" a="1"/>
  <c r="C83" i="34" s="1"/>
  <c r="C82" i="34" a="1"/>
  <c r="C82" i="34" s="1"/>
  <c r="C81" i="34" a="1"/>
  <c r="C81" i="34" s="1"/>
  <c r="C80" i="34" a="1"/>
  <c r="C80" i="34" s="1"/>
  <c r="C79" i="34" a="1"/>
  <c r="C79" i="34" s="1"/>
  <c r="C78" i="34" a="1"/>
  <c r="C78" i="34" s="1"/>
  <c r="C77" i="34"/>
  <c r="C77" i="34" a="1"/>
  <c r="E70" i="34"/>
  <c r="E63" i="34"/>
  <c r="E57" i="34"/>
  <c r="E44" i="34"/>
  <c r="E32" i="34"/>
  <c r="E26" i="34"/>
  <c r="I12" i="34"/>
  <c r="H12" i="34"/>
  <c r="D74" i="34"/>
  <c r="E72" i="34"/>
  <c r="E65" i="34"/>
  <c r="E60" i="34"/>
  <c r="E59" i="34"/>
  <c r="D47" i="34"/>
  <c r="E46" i="34"/>
  <c r="E45" i="34"/>
  <c r="E35" i="34"/>
  <c r="E34" i="34"/>
  <c r="E29" i="34"/>
  <c r="E28" i="34"/>
  <c r="I13" i="34"/>
  <c r="J13" i="34" s="1"/>
  <c r="H13" i="34"/>
  <c r="E30" i="34" l="1"/>
  <c r="S82" i="27"/>
  <c r="U82" i="27" s="1"/>
  <c r="S62" i="27"/>
  <c r="U62" i="27" s="1"/>
  <c r="S42" i="27"/>
  <c r="U42" i="27" s="1"/>
  <c r="S22" i="27"/>
  <c r="U22" i="27" s="1"/>
  <c r="S81" i="27"/>
  <c r="U81" i="27" s="1"/>
  <c r="S61" i="27"/>
  <c r="U61" i="27" s="1"/>
  <c r="S41" i="27"/>
  <c r="U41" i="27" s="1"/>
  <c r="S21" i="27"/>
  <c r="U21" i="27" s="1"/>
  <c r="S90" i="27"/>
  <c r="U90" i="27" s="1"/>
  <c r="S70" i="27"/>
  <c r="U70" i="27" s="1"/>
  <c r="S50" i="27"/>
  <c r="U50" i="27" s="1"/>
  <c r="S30" i="27"/>
  <c r="U30" i="27" s="1"/>
  <c r="S10" i="27"/>
  <c r="S79" i="27"/>
  <c r="U79" i="27" s="1"/>
  <c r="S59" i="27"/>
  <c r="U59" i="27" s="1"/>
  <c r="S39" i="27"/>
  <c r="U39" i="27" s="1"/>
  <c r="S19" i="27"/>
  <c r="U19" i="27" s="1"/>
  <c r="S78" i="27"/>
  <c r="U78" i="27" s="1"/>
  <c r="S28" i="27"/>
  <c r="U28" i="27" s="1"/>
  <c r="S5" i="27"/>
  <c r="U5" i="27" s="1"/>
  <c r="S68" i="27"/>
  <c r="S48" i="27"/>
  <c r="U48" i="27" s="1"/>
  <c r="S18" i="27"/>
  <c r="U18" i="27" s="1"/>
  <c r="S97" i="27"/>
  <c r="U97" i="27" s="1"/>
  <c r="S77" i="27"/>
  <c r="U77" i="27" s="1"/>
  <c r="S67" i="27"/>
  <c r="U67" i="27" s="1"/>
  <c r="S47" i="27"/>
  <c r="U47" i="27" s="1"/>
  <c r="S27" i="27"/>
  <c r="U27" i="27" s="1"/>
  <c r="S7" i="27"/>
  <c r="U7" i="27" s="1"/>
  <c r="S86" i="27"/>
  <c r="U86" i="27" s="1"/>
  <c r="S66" i="27"/>
  <c r="U66" i="27" s="1"/>
  <c r="S46" i="27"/>
  <c r="U46" i="27" s="1"/>
  <c r="S26" i="27"/>
  <c r="S16" i="27"/>
  <c r="U16" i="27" s="1"/>
  <c r="S85" i="27"/>
  <c r="U85" i="27" s="1"/>
  <c r="S65" i="27"/>
  <c r="U65" i="27" s="1"/>
  <c r="S45" i="27"/>
  <c r="U45" i="27" s="1"/>
  <c r="S35" i="27"/>
  <c r="U35" i="27" s="1"/>
  <c r="S15" i="27"/>
  <c r="U15" i="27" s="1"/>
  <c r="S94" i="27"/>
  <c r="U94" i="27" s="1"/>
  <c r="S84" i="27"/>
  <c r="U84" i="27" s="1"/>
  <c r="S74" i="27"/>
  <c r="U74" i="27" s="1"/>
  <c r="S64" i="27"/>
  <c r="U64" i="27" s="1"/>
  <c r="S54" i="27"/>
  <c r="U54" i="27" s="1"/>
  <c r="S44" i="27"/>
  <c r="U44" i="27" s="1"/>
  <c r="S34" i="27"/>
  <c r="S24" i="27"/>
  <c r="U24" i="27" s="1"/>
  <c r="S14" i="27"/>
  <c r="U14" i="27" s="1"/>
  <c r="S4" i="27"/>
  <c r="U4" i="27" s="1"/>
  <c r="S92" i="27"/>
  <c r="U92" i="27" s="1"/>
  <c r="S72" i="27"/>
  <c r="U72" i="27" s="1"/>
  <c r="S52" i="27"/>
  <c r="U52" i="27" s="1"/>
  <c r="S32" i="27"/>
  <c r="U32" i="27" s="1"/>
  <c r="S12" i="27"/>
  <c r="U12" i="27" s="1"/>
  <c r="S91" i="27"/>
  <c r="U91" i="27" s="1"/>
  <c r="S71" i="27"/>
  <c r="U71" i="27" s="1"/>
  <c r="S51" i="27"/>
  <c r="U51" i="27" s="1"/>
  <c r="S31" i="27"/>
  <c r="U31" i="27" s="1"/>
  <c r="S11" i="27"/>
  <c r="S80" i="27"/>
  <c r="U80" i="27" s="1"/>
  <c r="S60" i="27"/>
  <c r="U60" i="27" s="1"/>
  <c r="S40" i="27"/>
  <c r="S20" i="27"/>
  <c r="U20" i="27" s="1"/>
  <c r="S89" i="27"/>
  <c r="U89" i="27" s="1"/>
  <c r="S69" i="27"/>
  <c r="U69" i="27" s="1"/>
  <c r="S49" i="27"/>
  <c r="U49" i="27" s="1"/>
  <c r="S29" i="27"/>
  <c r="U29" i="27" s="1"/>
  <c r="S9" i="27"/>
  <c r="U9" i="27" s="1"/>
  <c r="S88" i="27"/>
  <c r="U88" i="27" s="1"/>
  <c r="S58" i="27"/>
  <c r="U58" i="27" s="1"/>
  <c r="S38" i="27"/>
  <c r="S8" i="27"/>
  <c r="U8" i="27" s="1"/>
  <c r="S87" i="27"/>
  <c r="U87" i="27" s="1"/>
  <c r="S57" i="27"/>
  <c r="U57" i="27" s="1"/>
  <c r="S37" i="27"/>
  <c r="U37" i="27" s="1"/>
  <c r="S17" i="27"/>
  <c r="U17" i="27" s="1"/>
  <c r="S96" i="27"/>
  <c r="U96" i="27" s="1"/>
  <c r="S76" i="27"/>
  <c r="U76" i="27" s="1"/>
  <c r="S56" i="27"/>
  <c r="U56" i="27" s="1"/>
  <c r="S36" i="27"/>
  <c r="U36" i="27" s="1"/>
  <c r="S6" i="27"/>
  <c r="U6" i="27" s="1"/>
  <c r="S95" i="27"/>
  <c r="U95" i="27" s="1"/>
  <c r="S75" i="27"/>
  <c r="S55" i="27"/>
  <c r="U55" i="27" s="1"/>
  <c r="S25" i="27"/>
  <c r="S93" i="27"/>
  <c r="U93" i="27" s="1"/>
  <c r="S83" i="27"/>
  <c r="U83" i="27" s="1"/>
  <c r="S73" i="27"/>
  <c r="U73" i="27" s="1"/>
  <c r="S63" i="27"/>
  <c r="U63" i="27" s="1"/>
  <c r="S53" i="27"/>
  <c r="U53" i="27" s="1"/>
  <c r="S43" i="27"/>
  <c r="U43" i="27" s="1"/>
  <c r="S33" i="27"/>
  <c r="U33" i="27" s="1"/>
  <c r="S23" i="27"/>
  <c r="U23" i="27" s="1"/>
  <c r="S13" i="27"/>
  <c r="U13" i="27" s="1"/>
  <c r="U3" i="27"/>
  <c r="U75" i="27"/>
  <c r="U38" i="27"/>
  <c r="U34" i="27"/>
  <c r="U10" i="27"/>
  <c r="U40" i="27"/>
  <c r="U26" i="27"/>
  <c r="U68" i="27"/>
  <c r="S2" i="27"/>
  <c r="U25" i="27"/>
  <c r="U11" i="27"/>
  <c r="E30" i="35"/>
  <c r="E36" i="35"/>
  <c r="B31" i="35"/>
  <c r="E50" i="35"/>
  <c r="B55" i="35"/>
  <c r="B56" i="35"/>
  <c r="B25" i="35"/>
  <c r="B70" i="35"/>
  <c r="B62" i="35"/>
  <c r="B45" i="35"/>
  <c r="E47" i="34"/>
  <c r="B15" i="34"/>
  <c r="J12" i="34"/>
  <c r="B31" i="34"/>
  <c r="B55" i="34"/>
  <c r="B56" i="34"/>
  <c r="E36" i="34"/>
  <c r="B62" i="34"/>
  <c r="B43" i="34"/>
  <c r="B25" i="34"/>
  <c r="U2" i="2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B86E43-42F1-4D4F-89F7-BE9AC983A093}" keepAlive="1" name="Query - QubitData_03-07-2023_10-06-24" description="Connection to the 'QubitData_03-07-2023_10-06-24' query in the workbook." type="5" refreshedVersion="8" background="1" saveData="1">
    <dbPr connection="Provider=Microsoft.Mashup.OleDb.1;Data Source=$Workbook$;Location=QubitData_03-07-2023_10-06-24;Extended Properties=&quot;&quot;" command="SELECT * FROM [QubitData_03-07-2023_10-06-24]"/>
  </connection>
  <connection id="2" xr16:uid="{4E9508C8-13FB-CD4D-A3FD-843F2018EE39}" keepAlive="1" name="Query - QubitData_05-01-2023_09-57-22" description="Connection to the 'QubitData_05-01-2023_09-57-22' query in the workbook." type="5" refreshedVersion="8" background="1" saveData="1">
    <dbPr connection="Provider=Microsoft.Mashup.OleDb.1;Data Source=$Workbook$;Location=QubitData_05-01-2023_09-57-22;Extended Properties=&quot;&quot;" command="SELECT * FROM [QubitData_05-01-2023_09-57-22]"/>
  </connection>
  <connection id="3" xr16:uid="{20D4FC5D-2F31-0342-AF71-BE38FE18BCAC}" keepAlive="1" name="Query - QubitData_05-06-2023_15-59-13" description="Connection to the 'QubitData_05-06-2023_15-59-13' query in the workbook." type="5" refreshedVersion="8" background="1" saveData="1">
    <dbPr connection="Provider=Microsoft.Mashup.OleDb.1;Data Source=$Workbook$;Location=QubitData_05-06-2023_15-59-13;Extended Properties=&quot;&quot;" command="SELECT * FROM [QubitData_05-06-2023_15-59-13]"/>
  </connection>
  <connection id="4" xr16:uid="{C3F5FC88-1628-4D4B-9DDD-2F95D73C77D6}" keepAlive="1" name="Query - QubitData_06-06-2023_10-07-27" description="Connection to the 'QubitData_06-06-2023_10-07-27' query in the workbook." type="5" refreshedVersion="8" background="1" saveData="1">
    <dbPr connection="Provider=Microsoft.Mashup.OleDb.1;Data Source=$Workbook$;Location=QubitData_06-06-2023_10-07-27;Extended Properties=&quot;&quot;" command="SELECT * FROM [QubitData_06-06-2023_10-07-27]"/>
  </connection>
  <connection id="5" xr16:uid="{CCA4946A-7F88-E740-BAF1-872C956A1A1F}" keepAlive="1" name="Query - QubitData_06-06-2023_15-28-41" description="Connection to the 'QubitData_06-06-2023_15-28-41' query in the workbook." type="5" refreshedVersion="8" background="1" saveData="1">
    <dbPr connection="Provider=Microsoft.Mashup.OleDb.1;Data Source=$Workbook$;Location=QubitData_06-06-2023_15-28-41;Extended Properties=&quot;&quot;" command="SELECT * FROM [QubitData_06-06-2023_15-28-41]"/>
  </connection>
  <connection id="6" xr16:uid="{253CE65B-0125-486D-B2CB-16AC9D0654E9}" keepAlive="1" name="Query - QubitData_06-07-2023_11-29-59" description="Connection to the 'QubitData_06-07-2023_11-29-59' query in the workbook." type="5" refreshedVersion="8" background="1" saveData="1">
    <dbPr connection="Provider=Microsoft.Mashup.OleDb.1;Data Source=$Workbook$;Location=QubitData_06-07-2023_11-29-59;Extended Properties=&quot;&quot;" command="SELECT * FROM [QubitData_06-07-2023_11-29-59]"/>
  </connection>
  <connection id="7" xr16:uid="{FC556F02-C828-2544-A02C-C85122761E44}" keepAlive="1" name="Query - QubitData_07-06-2023_14-53-33" description="Connection to the 'QubitData_07-06-2023_14-53-33' query in the workbook." type="5" refreshedVersion="8" background="1" saveData="1">
    <dbPr connection="Provider=Microsoft.Mashup.OleDb.1;Data Source=$Workbook$;Location=QubitData_07-06-2023_14-53-33;Extended Properties=&quot;&quot;" command="SELECT * FROM [QubitData_07-06-2023_14-53-33]"/>
  </connection>
  <connection id="8" xr16:uid="{158BE359-D72D-F944-907D-704E372A7EC8}" keepAlive="1" name="Query - QubitData_09-01-2023_16-27-19" description="Connection to the 'QubitData_09-01-2023_16-27-19' query in the workbook." type="5" refreshedVersion="8" background="1" saveData="1">
    <dbPr connection="Provider=Microsoft.Mashup.OleDb.1;Data Source=$Workbook$;Location=QubitData_09-01-2023_16-27-19;Extended Properties=&quot;&quot;" command="SELECT * FROM [QubitData_09-01-2023_16-27-19]"/>
  </connection>
  <connection id="9" xr16:uid="{C67D72E5-8490-49A3-BC38-48191442D085}" keepAlive="1" name="Query - QubitData_09-07-2024_10-21-39" description="Connection to the 'QubitData_09-07-2024_10-21-39' query in the workbook." type="5" refreshedVersion="8" background="1" saveData="1">
    <dbPr connection="Provider=Microsoft.Mashup.OleDb.1;Data Source=$Workbook$;Location=QubitData_09-07-2024_10-21-39;Extended Properties=&quot;&quot;" command="SELECT * FROM [QubitData_09-07-2024_10-21-39]"/>
  </connection>
  <connection id="10" xr16:uid="{EEB35933-B997-404C-A37C-BA388421B65C}" keepAlive="1" name="Query - QubitData_09-11-2022_09-45-47" description="Connection to the 'QubitData_09-11-2022_09-45-47' query in the workbook." type="5" refreshedVersion="7" background="1" saveData="1">
    <dbPr connection="Provider=Microsoft.Mashup.OleDb.1;Data Source=$Workbook$;Location=QubitData_09-11-2022_09-45-47;Extended Properties=&quot;&quot;" command="SELECT * FROM [QubitData_09-11-2022_09-45-47]"/>
  </connection>
  <connection id="11" xr16:uid="{8A2FF6AE-59F9-E643-8BA2-A93CA6D35896}" keepAlive="1" name="Query - QubitData_10-01-2023_13-41-17" description="Connection to the 'QubitData_10-01-2023_13-41-17' query in the workbook." type="5" refreshedVersion="8" background="1" saveData="1">
    <dbPr connection="Provider=Microsoft.Mashup.OleDb.1;Data Source=$Workbook$;Location=QubitData_10-01-2023_13-41-17;Extended Properties=&quot;&quot;" command="SELECT * FROM [QubitData_10-01-2023_13-41-17]"/>
  </connection>
  <connection id="12" xr16:uid="{F059D1DE-5573-4427-804E-C2C438442A20}" keepAlive="1" name="Query - QubitData_10-07-2024_15-22-50" description="Connection to the 'QubitData_10-07-2024_15-22-50' query in the workbook." type="5" refreshedVersion="8" background="1" saveData="1">
    <dbPr connection="Provider=Microsoft.Mashup.OleDb.1;Data Source=$Workbook$;Location=QubitData_10-07-2024_15-22-50;Extended Properties=&quot;&quot;" command="SELECT * FROM [QubitData_10-07-2024_15-22-50]"/>
  </connection>
  <connection id="13" xr16:uid="{CCA25564-8C68-4083-BC74-E980294E4C15}" keepAlive="1" name="Query - QubitData_11-07-2024_14-17-23" description="Connection to the 'QubitData_11-07-2024_14-17-23' query in the workbook." type="5" refreshedVersion="0" background="1">
    <dbPr connection="Provider=Microsoft.Mashup.OleDb.1;Data Source=$Workbook$;Location=QubitData_11-07-2024_14-17-23;Extended Properties=&quot;&quot;" command="SELECT * FROM [QubitData_11-07-2024_14-17-23]"/>
  </connection>
  <connection id="14" xr16:uid="{057423BA-00E7-4833-BA05-7C132E11818B}" keepAlive="1" name="Query - QubitData_12-10-2022_09-31-51" description="Connection to the 'QubitData_12-10-2022_09-31-51' query in the workbook." type="5" refreshedVersion="7" background="1" saveData="1">
    <dbPr connection="Provider=Microsoft.Mashup.OleDb.1;Data Source=$Workbook$;Location=QubitData_12-10-2022_09-31-51;Extended Properties=&quot;&quot;" command="SELECT * FROM [QubitData_12-10-2022_09-31-51]"/>
  </connection>
  <connection id="15" xr16:uid="{6421E4C0-D3F7-8048-874F-B66C361F6A02}" keepAlive="1" name="Query - QubitData_13-06-2023_17-40-26" description="Connection to the 'QubitData_13-06-2023_17-40-26' query in the workbook." type="5" refreshedVersion="8" background="1" saveData="1">
    <dbPr connection="Provider=Microsoft.Mashup.OleDb.1;Data Source=$Workbook$;Location=QubitData_13-06-2023_17-40-26;Extended Properties=&quot;&quot;" command="SELECT * FROM [QubitData_13-06-2023_17-40-26]"/>
  </connection>
  <connection id="16" xr16:uid="{8E00D4C5-75DE-40E8-AD00-F61862382BCE}" keepAlive="1" name="Query - QubitData_13-10-2022_13-38-08" description="Connection to the 'QubitData_13-10-2022_13-38-08' query in the workbook." type="5" refreshedVersion="7" background="1" saveData="1">
    <dbPr connection="Provider=Microsoft.Mashup.OleDb.1;Data Source=$Workbook$;Location=QubitData_13-10-2022_13-38-08;Extended Properties=&quot;&quot;" command="SELECT * FROM [QubitData_13-10-2022_13-38-08]"/>
  </connection>
  <connection id="17" xr16:uid="{2179F8AD-E03B-422C-81EC-38619607487A}" keepAlive="1" name="Query - QubitData_18-07-2022_08-41-42" description="Connection to the 'QubitData_18-07-2022_08-41-42' query in the workbook." type="5" refreshedVersion="7" background="1" saveData="1">
    <dbPr connection="Provider=Microsoft.Mashup.OleDb.1;Data Source=$Workbook$;Location=QubitData_18-07-2022_08-41-42;Extended Properties=&quot;&quot;" command="SELECT * FROM [QubitData_18-07-2022_08-41-42]"/>
  </connection>
  <connection id="18" xr16:uid="{E91F0A83-CDBF-43CC-811C-7E1D4AB0139C}" keepAlive="1" name="Query - QubitData_19-05-2022_16-14-14" description="Connection to the 'QubitData_19-05-2022_16-14-14' query in the workbook." type="5" refreshedVersion="7" background="1" saveData="1">
    <dbPr connection="Provider=Microsoft.Mashup.OleDb.1;Data Source=$Workbook$;Location=QubitData_19-05-2022_16-14-14;Extended Properties=&quot;&quot;" command="SELECT * FROM [QubitData_19-05-2022_16-14-14]"/>
  </connection>
  <connection id="19" xr16:uid="{359EB1E7-06D4-4734-A3E1-23CDA7B92E0F}" keepAlive="1" name="Query - QubitData_19-07-2022_11-32-44" description="Connection to the 'QubitData_19-07-2022_11-32-44' query in the workbook." type="5" refreshedVersion="7" background="1" saveData="1">
    <dbPr connection="Provider=Microsoft.Mashup.OleDb.1;Data Source=$Workbook$;Location=QubitData_19-07-2022_11-32-44;Extended Properties=&quot;&quot;" command="SELECT * FROM [QubitData_19-07-2022_11-32-44]"/>
  </connection>
  <connection id="20" xr16:uid="{C97E578B-6F6E-5745-BC8A-1DEA28E8F59B}" keepAlive="1" name="Query - QubitData_29-06-2023_08-28-14" description="Connection to the 'QubitData_29-06-2023_08-28-14' query in the workbook." type="5" refreshedVersion="8" background="1" saveData="1">
    <dbPr connection="Provider=Microsoft.Mashup.OleDb.1;Data Source=$Workbook$;Location=QubitData_29-06-2023_08-28-14;Extended Properties=&quot;&quot;" command="SELECT * FROM [QubitData_29-06-2023_08-28-1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<sst xmlns="http://schemas.openxmlformats.org/spreadsheetml/2006/main" count="373" uniqueCount="148">
  <si>
    <t>A</t>
  </si>
  <si>
    <t>B</t>
  </si>
  <si>
    <t>C</t>
  </si>
  <si>
    <t>D</t>
  </si>
  <si>
    <t>E</t>
  </si>
  <si>
    <t>F</t>
  </si>
  <si>
    <t>G</t>
  </si>
  <si>
    <t>H</t>
  </si>
  <si>
    <t>RNA</t>
  </si>
  <si>
    <t>mix, spin</t>
  </si>
  <si>
    <t>cDNA</t>
  </si>
  <si>
    <t xml:space="preserve">comment </t>
  </si>
  <si>
    <t xml:space="preserve">Library person: </t>
  </si>
  <si>
    <t>Library date:</t>
  </si>
  <si>
    <t xml:space="preserve">SOP Version: </t>
  </si>
  <si>
    <t xml:space="preserve">Mix: </t>
  </si>
  <si>
    <t xml:space="preserve">Incubate: </t>
  </si>
  <si>
    <t>µL</t>
  </si>
  <si>
    <t>Volume per reaction</t>
  </si>
  <si>
    <t>Sample</t>
  </si>
  <si>
    <t>mix,spin</t>
  </si>
  <si>
    <t xml:space="preserve">Run the following programm: </t>
  </si>
  <si>
    <t xml:space="preserve">Indicate which Indexes you used: </t>
  </si>
  <si>
    <t>QC (Qubit, BA, pooling)</t>
  </si>
  <si>
    <t>Hannah Riegler</t>
  </si>
  <si>
    <t>Signature:</t>
  </si>
  <si>
    <t>BSF</t>
  </si>
  <si>
    <t>CeMM</t>
  </si>
  <si>
    <t xml:space="preserve">Identification number: </t>
  </si>
  <si>
    <t>Unit:</t>
  </si>
  <si>
    <t>Organization:</t>
  </si>
  <si>
    <t>Title:</t>
  </si>
  <si>
    <t>Author:</t>
  </si>
  <si>
    <t>Reviewer:</t>
  </si>
  <si>
    <t>Version:</t>
  </si>
  <si>
    <t>Review date:</t>
  </si>
  <si>
    <t>Comments:</t>
  </si>
  <si>
    <t>Library prep number:</t>
  </si>
  <si>
    <t>Pooling overview in µL</t>
  </si>
  <si>
    <t>-</t>
  </si>
  <si>
    <t>Number of samples ROWS:</t>
  </si>
  <si>
    <t>Number of samples COLUMNS:</t>
  </si>
  <si>
    <t>sample_num</t>
  </si>
  <si>
    <t>plate_well</t>
  </si>
  <si>
    <t>library_name</t>
  </si>
  <si>
    <t>library_id</t>
  </si>
  <si>
    <t>requestor</t>
  </si>
  <si>
    <t>library_prep_type</t>
  </si>
  <si>
    <t>pcr_cycles</t>
  </si>
  <si>
    <t>index_well</t>
  </si>
  <si>
    <t>kit_i7</t>
  </si>
  <si>
    <t>kit_i5</t>
  </si>
  <si>
    <t>sequence_i7</t>
  </si>
  <si>
    <t>name_i7</t>
  </si>
  <si>
    <t>sequence_i5</t>
  </si>
  <si>
    <t>name_i5</t>
  </si>
  <si>
    <t>ba</t>
  </si>
  <si>
    <t>pooling_factor</t>
  </si>
  <si>
    <t>ul_pooling</t>
  </si>
  <si>
    <t>Adaptor Ligation</t>
  </si>
  <si>
    <r>
      <t>98</t>
    </r>
    <r>
      <rPr>
        <i/>
        <sz val="12"/>
        <color theme="1"/>
        <rFont val="Calibri"/>
        <family val="2"/>
      </rPr>
      <t>˚/30s</t>
    </r>
  </si>
  <si>
    <t>98˚/10s</t>
  </si>
  <si>
    <r>
      <t>65</t>
    </r>
    <r>
      <rPr>
        <i/>
        <sz val="12"/>
        <color theme="1"/>
        <rFont val="Calibri"/>
        <family val="2"/>
      </rPr>
      <t>˚/75s</t>
    </r>
  </si>
  <si>
    <t>65˚/5min</t>
  </si>
  <si>
    <t>20˚/15min</t>
  </si>
  <si>
    <t>Checklist Covid library preparation VarSkip Short v2 Express</t>
  </si>
  <si>
    <t>Indexplate set:</t>
  </si>
  <si>
    <t>NEBNext ARTIC SARS-CoV-2 FS Library Prep Kit
(Illumina) (#E7658-1) LOT#:</t>
  </si>
  <si>
    <t>NEBNext Multiplex Oligos for Illumina® (Dual Index Primers Set 1-5) (#E6440/6442/6443/6444/6445) LOT#:</t>
  </si>
  <si>
    <t>NEBNext ARTIC SARS-CoV-2 Primer Mixes (#E7871) #LOT:</t>
  </si>
  <si>
    <t>NEBNext Sample Purification Beads (#E7659) #LOT:</t>
  </si>
  <si>
    <t xml:space="preserve">primer spike-in LOT#:  </t>
  </si>
  <si>
    <t>cDNA Synthesis- Reverse transcription</t>
  </si>
  <si>
    <t>LunaScript RT SuperMix</t>
  </si>
  <si>
    <r>
      <t>25</t>
    </r>
    <r>
      <rPr>
        <i/>
        <sz val="12"/>
        <color theme="1"/>
        <rFont val="Calibri"/>
        <family val="2"/>
      </rPr>
      <t>˚/2min</t>
    </r>
  </si>
  <si>
    <t>set the lid to 105˚</t>
  </si>
  <si>
    <r>
      <t>55</t>
    </r>
    <r>
      <rPr>
        <i/>
        <sz val="12"/>
        <color theme="1"/>
        <rFont val="Calibri"/>
        <family val="2"/>
      </rPr>
      <t>˚/20min</t>
    </r>
  </si>
  <si>
    <r>
      <t>95</t>
    </r>
    <r>
      <rPr>
        <i/>
        <sz val="12"/>
        <color theme="1"/>
        <rFont val="Calibri"/>
        <family val="2"/>
      </rPr>
      <t>˚/1min</t>
    </r>
  </si>
  <si>
    <t>12˚/hold</t>
  </si>
  <si>
    <t>Split the cDNA into two plates (4,5 µL each).</t>
  </si>
  <si>
    <t>cDNA amplification</t>
  </si>
  <si>
    <t>Q5 Hot Start High-Fidelity 2X</t>
  </si>
  <si>
    <t>SARS-CoV-2 Primer Mix 1 with primer A spike in</t>
  </si>
  <si>
    <t>SARS-CoV-2 Primer Mix 1 with primer B spike in</t>
  </si>
  <si>
    <t>98˚/30sec</t>
  </si>
  <si>
    <t>95˚/15sec</t>
  </si>
  <si>
    <t>35 cycles</t>
  </si>
  <si>
    <t>63˚/5min</t>
  </si>
  <si>
    <t>spin</t>
  </si>
  <si>
    <t>Combine plates A and B</t>
  </si>
  <si>
    <t>Fragmentation/End Prep</t>
  </si>
  <si>
    <t>FS Reaction Buffer</t>
  </si>
  <si>
    <t>Enzyme Mix</t>
  </si>
  <si>
    <t xml:space="preserve">MM (F) </t>
  </si>
  <si>
    <t>Pipet 4.5 µL of master mix (F) into each well</t>
  </si>
  <si>
    <t xml:space="preserve">Add 1.3 µL of the pooled cDNA amplicons </t>
  </si>
  <si>
    <t>Add 11.7 µL of Buffer EB and mix</t>
  </si>
  <si>
    <t>37˚/25min</t>
  </si>
  <si>
    <t>65˚/30min</t>
  </si>
  <si>
    <t>Adaptor (A)</t>
  </si>
  <si>
    <t>Ligation MM</t>
  </si>
  <si>
    <t>lid off</t>
  </si>
  <si>
    <t>User Enzyme (U)</t>
  </si>
  <si>
    <t>37˚/15min</t>
  </si>
  <si>
    <t>lid &gt;47°C</t>
  </si>
  <si>
    <t>Endpoint PCR</t>
  </si>
  <si>
    <t>NEBNext Library PCR Master Mix</t>
  </si>
  <si>
    <t>Index Primer Mix</t>
  </si>
  <si>
    <t>Total Volume</t>
  </si>
  <si>
    <t>Index plate:</t>
  </si>
  <si>
    <t>5 cycles</t>
  </si>
  <si>
    <t>library clean-up (0.7X)</t>
  </si>
  <si>
    <t>clean-up of final pool (0.7X)</t>
  </si>
  <si>
    <t>Do the 0.7X cleanup.</t>
  </si>
  <si>
    <t xml:space="preserve">Pool concentration: </t>
  </si>
  <si>
    <t>Put the Kitnumbers into the working sheet and followingly into the sample annotation sheet</t>
  </si>
  <si>
    <t>Library kit</t>
  </si>
  <si>
    <t>Kitnumber</t>
  </si>
  <si>
    <t>NEBNext ARTIC SARS-CoV-2 FS Library Prep Kit (Illumina)</t>
  </si>
  <si>
    <t>#E7658</t>
  </si>
  <si>
    <t>NEBNext Multiplex Oligos for Illumina® (Dual Index Primers Set 1)</t>
  </si>
  <si>
    <t>#E6440</t>
  </si>
  <si>
    <t>NEBNext Multiplex Oligos for Illumina® (Dual Index Primers Set 2)</t>
  </si>
  <si>
    <t>#E6442</t>
  </si>
  <si>
    <t>NEBNext Multiplex Oligos for Illumina® (Dual Index Primers Set 3)</t>
  </si>
  <si>
    <t>#E6444</t>
  </si>
  <si>
    <t>NEBNext Multiplex Oligos for Illumina® (Dual Index Primers Set 4)</t>
  </si>
  <si>
    <t>#E6446</t>
  </si>
  <si>
    <t>NEBNext Multiplex Oligos for Illumina® (Dual Index Primers Set 5)</t>
  </si>
  <si>
    <t>#E6448</t>
  </si>
  <si>
    <t>BSF_LP_CH_000006</t>
  </si>
  <si>
    <t>Hannah Riegler, Carina Suete</t>
  </si>
  <si>
    <t xml:space="preserve">Hannah Riegler </t>
  </si>
  <si>
    <t>cDNA clean-up (0.8X)</t>
  </si>
  <si>
    <r>
      <t xml:space="preserve">Do the 0.8X cleanup by adding </t>
    </r>
    <r>
      <rPr>
        <b/>
        <sz val="11"/>
        <color theme="1"/>
        <rFont val="Calibri"/>
        <family val="2"/>
        <scheme val="minor"/>
      </rPr>
      <t xml:space="preserve">20 µL NEB </t>
    </r>
    <r>
      <rPr>
        <sz val="11"/>
        <color theme="1"/>
        <rFont val="Calibri"/>
        <family val="2"/>
        <scheme val="minor"/>
      </rPr>
      <t>beads; elute in 16 µL 0.1X TE; recover 13 µl</t>
    </r>
  </si>
  <si>
    <r>
      <t xml:space="preserve">Do the 0.8X cleanup by adding </t>
    </r>
    <r>
      <rPr>
        <b/>
        <sz val="11"/>
        <color theme="1"/>
        <rFont val="Calibri"/>
        <family val="2"/>
        <scheme val="minor"/>
      </rPr>
      <t xml:space="preserve">28 µL NEB </t>
    </r>
    <r>
      <rPr>
        <sz val="11"/>
        <color theme="1"/>
        <rFont val="Calibri"/>
        <family val="2"/>
        <scheme val="minor"/>
      </rPr>
      <t>beads; elute in 10 µL 0.1X TE; recover 7.5 µl</t>
    </r>
  </si>
  <si>
    <r>
      <t>Do the 0.9X cleanup by adding</t>
    </r>
    <r>
      <rPr>
        <b/>
        <sz val="11"/>
        <color theme="1"/>
        <rFont val="Calibri"/>
        <family val="2"/>
        <scheme val="minor"/>
      </rPr>
      <t xml:space="preserve"> 22.5 µL NEB beads</t>
    </r>
    <r>
      <rPr>
        <sz val="11"/>
        <color theme="1"/>
        <rFont val="Calibri"/>
        <family val="2"/>
        <scheme val="minor"/>
      </rPr>
      <t>; elute in 17 µL 0.1X TE; recover 15 µl</t>
    </r>
  </si>
  <si>
    <t>Hannah Riegler, Diana Drobna</t>
  </si>
  <si>
    <t>Mean_of_mass</t>
  </si>
  <si>
    <t>pooling_mass</t>
  </si>
  <si>
    <t>pool</t>
  </si>
  <si>
    <t>lib_conc_ng_ul</t>
  </si>
  <si>
    <t>Take 7.5 µL of cDNA and mix it with 5 µL Index and 12.5 µL MM</t>
  </si>
  <si>
    <r>
      <t xml:space="preserve">Do the 0.7X cleanup by adding </t>
    </r>
    <r>
      <rPr>
        <b/>
        <sz val="11"/>
        <color theme="1"/>
        <rFont val="Calibri"/>
        <family val="2"/>
        <scheme val="minor"/>
      </rPr>
      <t xml:space="preserve">17.5 µL NEB </t>
    </r>
    <r>
      <rPr>
        <sz val="11"/>
        <color theme="1"/>
        <rFont val="Calibri"/>
        <family val="2"/>
        <scheme val="minor"/>
      </rPr>
      <t>beads; elute in 17 µL 0.1X TE; recover 15 µl</t>
    </r>
  </si>
  <si>
    <t>37˚/30min</t>
  </si>
  <si>
    <t xml:space="preserve">Checklist Covid library preparation VarSkip Standard	</t>
  </si>
  <si>
    <t>Checklist Covid library preparation VarSkip Express</t>
  </si>
  <si>
    <t>Checklist Covid library preparation VarSkip Short v2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</si>
</sst>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1"/>
      <name val="Calibri"/>
      <family val="2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84E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12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0" fontId="5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8" fillId="0" borderId="0" xfId="0" applyFont="1"/>
    <xf numFmtId="0" fontId="5" fillId="0" borderId="3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right"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10" fillId="0" borderId="0" xfId="0" applyFont="1"/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6" borderId="0" xfId="0" applyFont="1" applyFill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/>
    <xf numFmtId="164" fontId="0" fillId="0" borderId="0" xfId="0" applyNumberForma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1" fillId="0" borderId="0" xfId="0" applyFont="1"/>
    <xf numFmtId="0" fontId="6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1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right" vertical="center" wrapText="1"/>
    </xf>
    <xf numFmtId="0" fontId="5" fillId="0" borderId="16" xfId="0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5" fillId="0" borderId="4" xfId="0" applyFont="1" applyBorder="1"/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6" fillId="0" borderId="8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0" fillId="0" borderId="19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0" fillId="0" borderId="0" xfId="0" applyAlignment="1">
      <alignment vertical="center"/>
    </xf>
    <xf numFmtId="0" fontId="17" fillId="0" borderId="0" xfId="0" applyFont="1"/>
    <xf numFmtId="0" fontId="0" fillId="0" borderId="0" xfId="0" applyAlignment="1">
      <alignment horizontal="center" vertical="center"/>
    </xf>
    <xf numFmtId="0" fontId="13" fillId="6" borderId="1" xfId="0" applyFont="1" applyFill="1" applyBorder="1"/>
    <xf numFmtId="0" fontId="13" fillId="6" borderId="7" xfId="0" applyFont="1" applyFill="1" applyBorder="1"/>
    <xf numFmtId="0" fontId="6" fillId="0" borderId="0" xfId="0" applyFont="1" applyAlignment="1">
      <alignment vertical="center"/>
    </xf>
    <xf numFmtId="0" fontId="18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right" vertical="center" wrapText="1"/>
    </xf>
    <xf numFmtId="0" fontId="19" fillId="0" borderId="18" xfId="0" applyFont="1" applyBorder="1" applyAlignment="1">
      <alignment horizontal="right" vertical="center" wrapText="1"/>
    </xf>
    <xf numFmtId="0" fontId="19" fillId="0" borderId="4" xfId="0" applyFont="1" applyBorder="1" applyAlignment="1">
      <alignment horizontal="left" vertical="center"/>
    </xf>
    <xf numFmtId="164" fontId="0" fillId="0" borderId="0" xfId="0" applyNumberFormat="1"/>
    <xf numFmtId="0" fontId="5" fillId="0" borderId="1" xfId="0" applyFont="1" applyBorder="1"/>
    <xf numFmtId="0" fontId="0" fillId="0" borderId="1" xfId="0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12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8" borderId="5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12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0" fontId="5" fillId="0" borderId="11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</cellXfs>
  <cellStyles count="4">
    <cellStyle name="Normal" xfId="0" builtinId="0"/>
    <cellStyle name="Normal 2" xfId="1" xr:uid="{7B404F19-0144-4F3E-A063-4D55832E10EA}"/>
    <cellStyle name="Stand. 2" xfId="2" xr:uid="{5A6D8027-83B3-4CFC-B764-1D9734900A5E}"/>
    <cellStyle name="Standard 2" xfId="3" xr:uid="{10535F53-4074-4448-B3FE-F945A31FECF9}"/>
  </cellStyles>
  <dxfs count="0"/>
  <tableStyles count="0" defaultTableStyle="TableStyleMedium2" defaultPivotStyle="PivotStyleLight16"/>
  <colors>
    <mruColors>
      <color rgb="FFFF7D7D"/>
      <color rgb="FFFF7C80"/>
      <color rgb="FF808000"/>
      <color rgb="FFD60093"/>
      <color rgb="FF9900CC"/>
      <color rgb="FFCC00FF"/>
      <color rgb="FF339966"/>
      <color rgb="FFCC3300"/>
      <color rgb="FF00FF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prep_table!$U$1</c:f>
              <c:strCache>
                <c:ptCount val="1"/>
                <c:pt idx="0">
                  <c:v>pooling_mass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prep_table!$A$2:$A$102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</c:numCache>
            </c:numRef>
          </c:xVal>
          <c:yVal>
            <c:numRef>
              <c:f>prep_table!$U$2:$U$102</c:f>
              <c:numCache>
                <c:formatCode>0.0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78-4D0B-B2C3-15AC189D0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698560"/>
        <c:axId val="584696640"/>
      </c:scatterChart>
      <c:valAx>
        <c:axId val="58469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696640"/>
        <c:crosses val="autoZero"/>
        <c:crossBetween val="midCat"/>
      </c:valAx>
      <c:valAx>
        <c:axId val="58469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69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427037</xdr:colOff>
      <xdr:row>4</xdr:row>
      <xdr:rowOff>134937</xdr:rowOff>
    </xdr:from>
    <xdr:to>
      <xdr:col>29</xdr:col>
      <xdr:colOff>401637</xdr:colOff>
      <xdr:row>19</xdr:row>
      <xdr:rowOff>141287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5B545F-1BD3-D997-5B39-1F7E46846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1</xdr:col>
          <xdr:colOff>38100</xdr:colOff>
          <xdr:row>92</xdr:row>
          <xdr:rowOff>38100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1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84</xdr:row>
          <xdr:rowOff>0</xdr:rowOff>
        </xdr:from>
        <xdr:to>
          <xdr:col>1</xdr:col>
          <xdr:colOff>47625</xdr:colOff>
          <xdr:row>85</xdr:row>
          <xdr:rowOff>38100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1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73</xdr:row>
          <xdr:rowOff>276225</xdr:rowOff>
        </xdr:from>
        <xdr:to>
          <xdr:col>1</xdr:col>
          <xdr:colOff>76200</xdr:colOff>
          <xdr:row>75</xdr:row>
          <xdr:rowOff>9525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1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67</xdr:row>
          <xdr:rowOff>0</xdr:rowOff>
        </xdr:from>
        <xdr:to>
          <xdr:col>1</xdr:col>
          <xdr:colOff>76200</xdr:colOff>
          <xdr:row>68</xdr:row>
          <xdr:rowOff>76200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1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60</xdr:row>
          <xdr:rowOff>0</xdr:rowOff>
        </xdr:from>
        <xdr:to>
          <xdr:col>1</xdr:col>
          <xdr:colOff>85725</xdr:colOff>
          <xdr:row>61</xdr:row>
          <xdr:rowOff>47625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1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53</xdr:row>
          <xdr:rowOff>304800</xdr:rowOff>
        </xdr:from>
        <xdr:to>
          <xdr:col>1</xdr:col>
          <xdr:colOff>76200</xdr:colOff>
          <xdr:row>55</xdr:row>
          <xdr:rowOff>38100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1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1</xdr:col>
          <xdr:colOff>38100</xdr:colOff>
          <xdr:row>51</xdr:row>
          <xdr:rowOff>47625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1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44</xdr:row>
          <xdr:rowOff>0</xdr:rowOff>
        </xdr:from>
        <xdr:to>
          <xdr:col>1</xdr:col>
          <xdr:colOff>76200</xdr:colOff>
          <xdr:row>44</xdr:row>
          <xdr:rowOff>276225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1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304800</xdr:rowOff>
        </xdr:from>
        <xdr:to>
          <xdr:col>1</xdr:col>
          <xdr:colOff>38100</xdr:colOff>
          <xdr:row>43</xdr:row>
          <xdr:rowOff>9525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1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36</xdr:row>
          <xdr:rowOff>0</xdr:rowOff>
        </xdr:from>
        <xdr:to>
          <xdr:col>1</xdr:col>
          <xdr:colOff>38100</xdr:colOff>
          <xdr:row>37</xdr:row>
          <xdr:rowOff>38100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1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23</xdr:row>
          <xdr:rowOff>314325</xdr:rowOff>
        </xdr:from>
        <xdr:to>
          <xdr:col>1</xdr:col>
          <xdr:colOff>76200</xdr:colOff>
          <xdr:row>25</xdr:row>
          <xdr:rowOff>38100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1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18</xdr:row>
          <xdr:rowOff>0</xdr:rowOff>
        </xdr:from>
        <xdr:to>
          <xdr:col>1</xdr:col>
          <xdr:colOff>47625</xdr:colOff>
          <xdr:row>19</xdr:row>
          <xdr:rowOff>38100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1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15</xdr:row>
          <xdr:rowOff>47625</xdr:rowOff>
        </xdr:from>
        <xdr:to>
          <xdr:col>1</xdr:col>
          <xdr:colOff>76200</xdr:colOff>
          <xdr:row>16</xdr:row>
          <xdr:rowOff>85725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1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</xdr:row>
          <xdr:rowOff>47625</xdr:rowOff>
        </xdr:from>
        <xdr:to>
          <xdr:col>1</xdr:col>
          <xdr:colOff>76200</xdr:colOff>
          <xdr:row>15</xdr:row>
          <xdr:rowOff>85725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1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349249</xdr:colOff>
      <xdr:row>114</xdr:row>
      <xdr:rowOff>30163</xdr:rowOff>
    </xdr:from>
    <xdr:to>
      <xdr:col>5</xdr:col>
      <xdr:colOff>50799</xdr:colOff>
      <xdr:row>115</xdr:row>
      <xdr:rowOff>185738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19ECA4DD-D565-480B-B380-2B6926D1B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49" y="34993263"/>
          <a:ext cx="2800350" cy="48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30</xdr:row>
          <xdr:rowOff>0</xdr:rowOff>
        </xdr:from>
        <xdr:to>
          <xdr:col>1</xdr:col>
          <xdr:colOff>76200</xdr:colOff>
          <xdr:row>31</xdr:row>
          <xdr:rowOff>47625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1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22</xdr:row>
          <xdr:rowOff>0</xdr:rowOff>
        </xdr:from>
        <xdr:to>
          <xdr:col>1</xdr:col>
          <xdr:colOff>76200</xdr:colOff>
          <xdr:row>23</xdr:row>
          <xdr:rowOff>47625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1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54</xdr:row>
          <xdr:rowOff>304800</xdr:rowOff>
        </xdr:from>
        <xdr:to>
          <xdr:col>1</xdr:col>
          <xdr:colOff>76200</xdr:colOff>
          <xdr:row>56</xdr:row>
          <xdr:rowOff>38100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1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60</xdr:row>
          <xdr:rowOff>304800</xdr:rowOff>
        </xdr:from>
        <xdr:to>
          <xdr:col>1</xdr:col>
          <xdr:colOff>76200</xdr:colOff>
          <xdr:row>62</xdr:row>
          <xdr:rowOff>38100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1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89</xdr:row>
          <xdr:rowOff>238125</xdr:rowOff>
        </xdr:from>
        <xdr:to>
          <xdr:col>1</xdr:col>
          <xdr:colOff>76200</xdr:colOff>
          <xdr:row>90</xdr:row>
          <xdr:rowOff>304800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1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56</xdr:row>
          <xdr:rowOff>419100</xdr:rowOff>
        </xdr:from>
        <xdr:to>
          <xdr:col>1</xdr:col>
          <xdr:colOff>76200</xdr:colOff>
          <xdr:row>58</xdr:row>
          <xdr:rowOff>47625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1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64</xdr:row>
          <xdr:rowOff>304800</xdr:rowOff>
        </xdr:from>
        <xdr:to>
          <xdr:col>1</xdr:col>
          <xdr:colOff>76200</xdr:colOff>
          <xdr:row>66</xdr:row>
          <xdr:rowOff>9525</xdr:rowOff>
        </xdr:to>
        <xdr:sp macro="" textlink="">
          <xdr:nvSpPr>
            <xdr:cNvPr id="9239" name="Check Box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1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39</xdr:row>
          <xdr:rowOff>342900</xdr:rowOff>
        </xdr:from>
        <xdr:to>
          <xdr:col>1</xdr:col>
          <xdr:colOff>76200</xdr:colOff>
          <xdr:row>41</xdr:row>
          <xdr:rowOff>38100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1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63</xdr:row>
          <xdr:rowOff>0</xdr:rowOff>
        </xdr:from>
        <xdr:to>
          <xdr:col>1</xdr:col>
          <xdr:colOff>76200</xdr:colOff>
          <xdr:row>64</xdr:row>
          <xdr:rowOff>38100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00000000-0008-0000-0100-00001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89</xdr:row>
          <xdr:rowOff>238125</xdr:rowOff>
        </xdr:from>
        <xdr:to>
          <xdr:col>1</xdr:col>
          <xdr:colOff>76200</xdr:colOff>
          <xdr:row>90</xdr:row>
          <xdr:rowOff>304800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1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102</xdr:row>
          <xdr:rowOff>238125</xdr:rowOff>
        </xdr:from>
        <xdr:to>
          <xdr:col>1</xdr:col>
          <xdr:colOff>76200</xdr:colOff>
          <xdr:row>103</xdr:row>
          <xdr:rowOff>304800</xdr:rowOff>
        </xdr:to>
        <xdr:sp macro="" textlink="">
          <xdr:nvSpPr>
            <xdr:cNvPr id="9244" name="Check Box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0000000-0008-0000-0100-00001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102</xdr:row>
          <xdr:rowOff>238125</xdr:rowOff>
        </xdr:from>
        <xdr:to>
          <xdr:col>1</xdr:col>
          <xdr:colOff>76200</xdr:colOff>
          <xdr:row>103</xdr:row>
          <xdr:rowOff>304800</xdr:rowOff>
        </xdr:to>
        <xdr:sp macro="" textlink="">
          <xdr:nvSpPr>
            <xdr:cNvPr id="9245" name="Check Box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00000000-0008-0000-0100-00001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103</xdr:row>
          <xdr:rowOff>238125</xdr:rowOff>
        </xdr:from>
        <xdr:to>
          <xdr:col>1</xdr:col>
          <xdr:colOff>76200</xdr:colOff>
          <xdr:row>104</xdr:row>
          <xdr:rowOff>304800</xdr:rowOff>
        </xdr:to>
        <xdr:sp macro="" textlink="">
          <xdr:nvSpPr>
            <xdr:cNvPr id="9246" name="Check Box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00000000-0008-0000-0100-00001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103</xdr:row>
          <xdr:rowOff>238125</xdr:rowOff>
        </xdr:from>
        <xdr:to>
          <xdr:col>1</xdr:col>
          <xdr:colOff>76200</xdr:colOff>
          <xdr:row>104</xdr:row>
          <xdr:rowOff>304800</xdr:rowOff>
        </xdr:to>
        <xdr:sp macro="" textlink="">
          <xdr:nvSpPr>
            <xdr:cNvPr id="9247" name="Check Box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00000000-0008-0000-0100-00001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104</xdr:row>
          <xdr:rowOff>304800</xdr:rowOff>
        </xdr:from>
        <xdr:to>
          <xdr:col>1</xdr:col>
          <xdr:colOff>76200</xdr:colOff>
          <xdr:row>106</xdr:row>
          <xdr:rowOff>28575</xdr:rowOff>
        </xdr:to>
        <xdr:sp macro="" textlink="">
          <xdr:nvSpPr>
            <xdr:cNvPr id="9248" name="Check Box 32" hidden="1">
              <a:extLst>
                <a:ext uri="{63B3BB69-23CF-44E3-9099-C40C66FF867C}">
                  <a14:compatExt spid="_x0000_s9248"/>
                </a:ext>
                <a:ext uri="{FF2B5EF4-FFF2-40B4-BE49-F238E27FC236}">
                  <a16:creationId xmlns:a16="http://schemas.microsoft.com/office/drawing/2014/main" id="{00000000-0008-0000-0100-00002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68</xdr:row>
          <xdr:rowOff>0</xdr:rowOff>
        </xdr:from>
        <xdr:to>
          <xdr:col>1</xdr:col>
          <xdr:colOff>76200</xdr:colOff>
          <xdr:row>69</xdr:row>
          <xdr:rowOff>76200</xdr:rowOff>
        </xdr:to>
        <xdr:sp macro="" textlink="">
          <xdr:nvSpPr>
            <xdr:cNvPr id="9249" name="Check Box 33" hidden="1">
              <a:extLst>
                <a:ext uri="{63B3BB69-23CF-44E3-9099-C40C66FF867C}">
                  <a14:compatExt spid="_x0000_s9249"/>
                </a:ext>
                <a:ext uri="{FF2B5EF4-FFF2-40B4-BE49-F238E27FC236}">
                  <a16:creationId xmlns:a16="http://schemas.microsoft.com/office/drawing/2014/main" id="{00000000-0008-0000-0100-00002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1</xdr:col>
          <xdr:colOff>38100</xdr:colOff>
          <xdr:row>93</xdr:row>
          <xdr:rowOff>38100</xdr:rowOff>
        </xdr:to>
        <xdr:sp macro="" textlink="">
          <xdr:nvSpPr>
            <xdr:cNvPr id="12289" name="Check Box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2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85</xdr:row>
          <xdr:rowOff>0</xdr:rowOff>
        </xdr:from>
        <xdr:to>
          <xdr:col>1</xdr:col>
          <xdr:colOff>47625</xdr:colOff>
          <xdr:row>86</xdr:row>
          <xdr:rowOff>38100</xdr:rowOff>
        </xdr:to>
        <xdr:sp macro="" textlink="">
          <xdr:nvSpPr>
            <xdr:cNvPr id="12290" name="Check Box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2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74</xdr:row>
          <xdr:rowOff>276225</xdr:rowOff>
        </xdr:from>
        <xdr:to>
          <xdr:col>1</xdr:col>
          <xdr:colOff>76200</xdr:colOff>
          <xdr:row>76</xdr:row>
          <xdr:rowOff>9525</xdr:rowOff>
        </xdr:to>
        <xdr:sp macro="" textlink="">
          <xdr:nvSpPr>
            <xdr:cNvPr id="12291" name="Check Box 3" hidden="1">
              <a:extLst>
                <a:ext uri="{63B3BB69-23CF-44E3-9099-C40C66FF867C}">
                  <a14:compatExt spid="_x0000_s12291"/>
                </a:ext>
                <a:ext uri="{FF2B5EF4-FFF2-40B4-BE49-F238E27FC236}">
                  <a16:creationId xmlns:a16="http://schemas.microsoft.com/office/drawing/2014/main" id="{00000000-0008-0000-0200-00000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69</xdr:row>
          <xdr:rowOff>0</xdr:rowOff>
        </xdr:from>
        <xdr:to>
          <xdr:col>1</xdr:col>
          <xdr:colOff>76200</xdr:colOff>
          <xdr:row>70</xdr:row>
          <xdr:rowOff>76200</xdr:rowOff>
        </xdr:to>
        <xdr:sp macro="" textlink="">
          <xdr:nvSpPr>
            <xdr:cNvPr id="12292" name="Check Box 4" hidden="1">
              <a:extLst>
                <a:ext uri="{63B3BB69-23CF-44E3-9099-C40C66FF867C}">
                  <a14:compatExt spid="_x0000_s12292"/>
                </a:ext>
                <a:ext uri="{FF2B5EF4-FFF2-40B4-BE49-F238E27FC236}">
                  <a16:creationId xmlns:a16="http://schemas.microsoft.com/office/drawing/2014/main" id="{00000000-0008-0000-0200-00000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60</xdr:row>
          <xdr:rowOff>0</xdr:rowOff>
        </xdr:from>
        <xdr:to>
          <xdr:col>1</xdr:col>
          <xdr:colOff>85725</xdr:colOff>
          <xdr:row>61</xdr:row>
          <xdr:rowOff>47625</xdr:rowOff>
        </xdr:to>
        <xdr:sp macro="" textlink="">
          <xdr:nvSpPr>
            <xdr:cNvPr id="12293" name="Check Box 5" hidden="1">
              <a:extLst>
                <a:ext uri="{63B3BB69-23CF-44E3-9099-C40C66FF867C}">
                  <a14:compatExt spid="_x0000_s12293"/>
                </a:ext>
                <a:ext uri="{FF2B5EF4-FFF2-40B4-BE49-F238E27FC236}">
                  <a16:creationId xmlns:a16="http://schemas.microsoft.com/office/drawing/2014/main" id="{00000000-0008-0000-0200-00000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53</xdr:row>
          <xdr:rowOff>304800</xdr:rowOff>
        </xdr:from>
        <xdr:to>
          <xdr:col>1</xdr:col>
          <xdr:colOff>76200</xdr:colOff>
          <xdr:row>55</xdr:row>
          <xdr:rowOff>38100</xdr:rowOff>
        </xdr:to>
        <xdr:sp macro="" textlink="">
          <xdr:nvSpPr>
            <xdr:cNvPr id="12294" name="Check Box 6" hidden="1">
              <a:extLst>
                <a:ext uri="{63B3BB69-23CF-44E3-9099-C40C66FF867C}">
                  <a14:compatExt spid="_x0000_s12294"/>
                </a:ext>
                <a:ext uri="{FF2B5EF4-FFF2-40B4-BE49-F238E27FC236}">
                  <a16:creationId xmlns:a16="http://schemas.microsoft.com/office/drawing/2014/main" id="{00000000-0008-0000-0200-00000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1</xdr:col>
          <xdr:colOff>38100</xdr:colOff>
          <xdr:row>51</xdr:row>
          <xdr:rowOff>47625</xdr:rowOff>
        </xdr:to>
        <xdr:sp macro="" textlink="">
          <xdr:nvSpPr>
            <xdr:cNvPr id="12295" name="Check Box 7" hidden="1">
              <a:extLst>
                <a:ext uri="{63B3BB69-23CF-44E3-9099-C40C66FF867C}">
                  <a14:compatExt spid="_x0000_s12295"/>
                </a:ext>
                <a:ext uri="{FF2B5EF4-FFF2-40B4-BE49-F238E27FC236}">
                  <a16:creationId xmlns:a16="http://schemas.microsoft.com/office/drawing/2014/main" id="{00000000-0008-0000-0200-00000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47</xdr:row>
          <xdr:rowOff>0</xdr:rowOff>
        </xdr:from>
        <xdr:to>
          <xdr:col>1</xdr:col>
          <xdr:colOff>76200</xdr:colOff>
          <xdr:row>48</xdr:row>
          <xdr:rowOff>76200</xdr:rowOff>
        </xdr:to>
        <xdr:sp macro="" textlink="">
          <xdr:nvSpPr>
            <xdr:cNvPr id="12296" name="Check Box 8" hidden="1">
              <a:extLst>
                <a:ext uri="{63B3BB69-23CF-44E3-9099-C40C66FF867C}">
                  <a14:compatExt spid="_x0000_s12296"/>
                </a:ext>
                <a:ext uri="{FF2B5EF4-FFF2-40B4-BE49-F238E27FC236}">
                  <a16:creationId xmlns:a16="http://schemas.microsoft.com/office/drawing/2014/main" id="{00000000-0008-0000-0200-00000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304800</xdr:rowOff>
        </xdr:from>
        <xdr:to>
          <xdr:col>1</xdr:col>
          <xdr:colOff>38100</xdr:colOff>
          <xdr:row>45</xdr:row>
          <xdr:rowOff>9525</xdr:rowOff>
        </xdr:to>
        <xdr:sp macro="" textlink="">
          <xdr:nvSpPr>
            <xdr:cNvPr id="12297" name="Check Box 9" hidden="1">
              <a:extLst>
                <a:ext uri="{63B3BB69-23CF-44E3-9099-C40C66FF867C}">
                  <a14:compatExt spid="_x0000_s12297"/>
                </a:ext>
                <a:ext uri="{FF2B5EF4-FFF2-40B4-BE49-F238E27FC236}">
                  <a16:creationId xmlns:a16="http://schemas.microsoft.com/office/drawing/2014/main" id="{00000000-0008-0000-0200-00000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36</xdr:row>
          <xdr:rowOff>0</xdr:rowOff>
        </xdr:from>
        <xdr:to>
          <xdr:col>1</xdr:col>
          <xdr:colOff>38100</xdr:colOff>
          <xdr:row>37</xdr:row>
          <xdr:rowOff>38100</xdr:rowOff>
        </xdr:to>
        <xdr:sp macro="" textlink="">
          <xdr:nvSpPr>
            <xdr:cNvPr id="12298" name="Check Box 10" hidden="1">
              <a:extLst>
                <a:ext uri="{63B3BB69-23CF-44E3-9099-C40C66FF867C}">
                  <a14:compatExt spid="_x0000_s12298"/>
                </a:ext>
                <a:ext uri="{FF2B5EF4-FFF2-40B4-BE49-F238E27FC236}">
                  <a16:creationId xmlns:a16="http://schemas.microsoft.com/office/drawing/2014/main" id="{00000000-0008-0000-0200-00000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23</xdr:row>
          <xdr:rowOff>314325</xdr:rowOff>
        </xdr:from>
        <xdr:to>
          <xdr:col>1</xdr:col>
          <xdr:colOff>76200</xdr:colOff>
          <xdr:row>25</xdr:row>
          <xdr:rowOff>38100</xdr:rowOff>
        </xdr:to>
        <xdr:sp macro="" textlink="">
          <xdr:nvSpPr>
            <xdr:cNvPr id="12299" name="Check Box 11" hidden="1">
              <a:extLst>
                <a:ext uri="{63B3BB69-23CF-44E3-9099-C40C66FF867C}">
                  <a14:compatExt spid="_x0000_s12299"/>
                </a:ext>
                <a:ext uri="{FF2B5EF4-FFF2-40B4-BE49-F238E27FC236}">
                  <a16:creationId xmlns:a16="http://schemas.microsoft.com/office/drawing/2014/main" id="{00000000-0008-0000-0200-00000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18</xdr:row>
          <xdr:rowOff>0</xdr:rowOff>
        </xdr:from>
        <xdr:to>
          <xdr:col>1</xdr:col>
          <xdr:colOff>47625</xdr:colOff>
          <xdr:row>19</xdr:row>
          <xdr:rowOff>38100</xdr:rowOff>
        </xdr:to>
        <xdr:sp macro="" textlink="">
          <xdr:nvSpPr>
            <xdr:cNvPr id="12300" name="Check Box 12" hidden="1">
              <a:extLst>
                <a:ext uri="{63B3BB69-23CF-44E3-9099-C40C66FF867C}">
                  <a14:compatExt spid="_x0000_s12300"/>
                </a:ext>
                <a:ext uri="{FF2B5EF4-FFF2-40B4-BE49-F238E27FC236}">
                  <a16:creationId xmlns:a16="http://schemas.microsoft.com/office/drawing/2014/main" id="{00000000-0008-0000-0200-00000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15</xdr:row>
          <xdr:rowOff>47625</xdr:rowOff>
        </xdr:from>
        <xdr:to>
          <xdr:col>1</xdr:col>
          <xdr:colOff>76200</xdr:colOff>
          <xdr:row>16</xdr:row>
          <xdr:rowOff>85725</xdr:rowOff>
        </xdr:to>
        <xdr:sp macro="" textlink="">
          <xdr:nvSpPr>
            <xdr:cNvPr id="12301" name="Check Box 13" hidden="1">
              <a:extLst>
                <a:ext uri="{63B3BB69-23CF-44E3-9099-C40C66FF867C}">
                  <a14:compatExt spid="_x0000_s12301"/>
                </a:ext>
                <a:ext uri="{FF2B5EF4-FFF2-40B4-BE49-F238E27FC236}">
                  <a16:creationId xmlns:a16="http://schemas.microsoft.com/office/drawing/2014/main" id="{00000000-0008-0000-0200-00000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</xdr:row>
          <xdr:rowOff>47625</xdr:rowOff>
        </xdr:from>
        <xdr:to>
          <xdr:col>1</xdr:col>
          <xdr:colOff>76200</xdr:colOff>
          <xdr:row>15</xdr:row>
          <xdr:rowOff>85725</xdr:rowOff>
        </xdr:to>
        <xdr:sp macro="" textlink="">
          <xdr:nvSpPr>
            <xdr:cNvPr id="12302" name="Check Box 14" hidden="1">
              <a:extLst>
                <a:ext uri="{63B3BB69-23CF-44E3-9099-C40C66FF867C}">
                  <a14:compatExt spid="_x0000_s12302"/>
                </a:ext>
                <a:ext uri="{FF2B5EF4-FFF2-40B4-BE49-F238E27FC236}">
                  <a16:creationId xmlns:a16="http://schemas.microsoft.com/office/drawing/2014/main" id="{00000000-0008-0000-0200-00000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349249</xdr:colOff>
      <xdr:row>115</xdr:row>
      <xdr:rowOff>30163</xdr:rowOff>
    </xdr:from>
    <xdr:to>
      <xdr:col>5</xdr:col>
      <xdr:colOff>50799</xdr:colOff>
      <xdr:row>116</xdr:row>
      <xdr:rowOff>185738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B35A61E-80C0-4E45-AE49-ACB5C5FF6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49" y="35564763"/>
          <a:ext cx="2800350" cy="48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30</xdr:row>
          <xdr:rowOff>0</xdr:rowOff>
        </xdr:from>
        <xdr:to>
          <xdr:col>1</xdr:col>
          <xdr:colOff>76200</xdr:colOff>
          <xdr:row>31</xdr:row>
          <xdr:rowOff>47625</xdr:rowOff>
        </xdr:to>
        <xdr:sp macro="" textlink="">
          <xdr:nvSpPr>
            <xdr:cNvPr id="12303" name="Check Box 15" hidden="1">
              <a:extLst>
                <a:ext uri="{63B3BB69-23CF-44E3-9099-C40C66FF867C}">
                  <a14:compatExt spid="_x0000_s12303"/>
                </a:ext>
                <a:ext uri="{FF2B5EF4-FFF2-40B4-BE49-F238E27FC236}">
                  <a16:creationId xmlns:a16="http://schemas.microsoft.com/office/drawing/2014/main" id="{00000000-0008-0000-0200-00000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22</xdr:row>
          <xdr:rowOff>0</xdr:rowOff>
        </xdr:from>
        <xdr:to>
          <xdr:col>1</xdr:col>
          <xdr:colOff>76200</xdr:colOff>
          <xdr:row>23</xdr:row>
          <xdr:rowOff>47625</xdr:rowOff>
        </xdr:to>
        <xdr:sp macro="" textlink="">
          <xdr:nvSpPr>
            <xdr:cNvPr id="12304" name="Check Box 16" hidden="1">
              <a:extLst>
                <a:ext uri="{63B3BB69-23CF-44E3-9099-C40C66FF867C}">
                  <a14:compatExt spid="_x0000_s12304"/>
                </a:ext>
                <a:ext uri="{FF2B5EF4-FFF2-40B4-BE49-F238E27FC236}">
                  <a16:creationId xmlns:a16="http://schemas.microsoft.com/office/drawing/2014/main" id="{00000000-0008-0000-0200-00001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54</xdr:row>
          <xdr:rowOff>304800</xdr:rowOff>
        </xdr:from>
        <xdr:to>
          <xdr:col>1</xdr:col>
          <xdr:colOff>76200</xdr:colOff>
          <xdr:row>56</xdr:row>
          <xdr:rowOff>38100</xdr:rowOff>
        </xdr:to>
        <xdr:sp macro="" textlink="">
          <xdr:nvSpPr>
            <xdr:cNvPr id="12305" name="Check Box 17" hidden="1">
              <a:extLst>
                <a:ext uri="{63B3BB69-23CF-44E3-9099-C40C66FF867C}">
                  <a14:compatExt spid="_x0000_s12305"/>
                </a:ext>
                <a:ext uri="{FF2B5EF4-FFF2-40B4-BE49-F238E27FC236}">
                  <a16:creationId xmlns:a16="http://schemas.microsoft.com/office/drawing/2014/main" id="{00000000-0008-0000-0200-00001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60</xdr:row>
          <xdr:rowOff>304800</xdr:rowOff>
        </xdr:from>
        <xdr:to>
          <xdr:col>1</xdr:col>
          <xdr:colOff>76200</xdr:colOff>
          <xdr:row>62</xdr:row>
          <xdr:rowOff>38100</xdr:rowOff>
        </xdr:to>
        <xdr:sp macro="" textlink="">
          <xdr:nvSpPr>
            <xdr:cNvPr id="12306" name="Check Box 18" hidden="1">
              <a:extLst>
                <a:ext uri="{63B3BB69-23CF-44E3-9099-C40C66FF867C}">
                  <a14:compatExt spid="_x0000_s12306"/>
                </a:ext>
                <a:ext uri="{FF2B5EF4-FFF2-40B4-BE49-F238E27FC236}">
                  <a16:creationId xmlns:a16="http://schemas.microsoft.com/office/drawing/2014/main" id="{00000000-0008-0000-0200-00001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90</xdr:row>
          <xdr:rowOff>238125</xdr:rowOff>
        </xdr:from>
        <xdr:to>
          <xdr:col>1</xdr:col>
          <xdr:colOff>76200</xdr:colOff>
          <xdr:row>91</xdr:row>
          <xdr:rowOff>304800</xdr:rowOff>
        </xdr:to>
        <xdr:sp macro="" textlink="">
          <xdr:nvSpPr>
            <xdr:cNvPr id="12307" name="Check Box 19" hidden="1">
              <a:extLst>
                <a:ext uri="{63B3BB69-23CF-44E3-9099-C40C66FF867C}">
                  <a14:compatExt spid="_x0000_s12307"/>
                </a:ext>
                <a:ext uri="{FF2B5EF4-FFF2-40B4-BE49-F238E27FC236}">
                  <a16:creationId xmlns:a16="http://schemas.microsoft.com/office/drawing/2014/main" id="{00000000-0008-0000-0200-00001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56</xdr:row>
          <xdr:rowOff>419100</xdr:rowOff>
        </xdr:from>
        <xdr:to>
          <xdr:col>1</xdr:col>
          <xdr:colOff>76200</xdr:colOff>
          <xdr:row>58</xdr:row>
          <xdr:rowOff>47625</xdr:rowOff>
        </xdr:to>
        <xdr:sp macro="" textlink="">
          <xdr:nvSpPr>
            <xdr:cNvPr id="12308" name="Check Box 20" hidden="1">
              <a:extLst>
                <a:ext uri="{63B3BB69-23CF-44E3-9099-C40C66FF867C}">
                  <a14:compatExt spid="_x0000_s12308"/>
                </a:ext>
                <a:ext uri="{FF2B5EF4-FFF2-40B4-BE49-F238E27FC236}">
                  <a16:creationId xmlns:a16="http://schemas.microsoft.com/office/drawing/2014/main" id="{00000000-0008-0000-0200-00001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64</xdr:row>
          <xdr:rowOff>304800</xdr:rowOff>
        </xdr:from>
        <xdr:to>
          <xdr:col>1</xdr:col>
          <xdr:colOff>76200</xdr:colOff>
          <xdr:row>66</xdr:row>
          <xdr:rowOff>9525</xdr:rowOff>
        </xdr:to>
        <xdr:sp macro="" textlink="">
          <xdr:nvSpPr>
            <xdr:cNvPr id="12309" name="Check Box 21" hidden="1">
              <a:extLst>
                <a:ext uri="{63B3BB69-23CF-44E3-9099-C40C66FF867C}">
                  <a14:compatExt spid="_x0000_s12309"/>
                </a:ext>
                <a:ext uri="{FF2B5EF4-FFF2-40B4-BE49-F238E27FC236}">
                  <a16:creationId xmlns:a16="http://schemas.microsoft.com/office/drawing/2014/main" id="{00000000-0008-0000-0200-00001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39</xdr:row>
          <xdr:rowOff>342900</xdr:rowOff>
        </xdr:from>
        <xdr:to>
          <xdr:col>1</xdr:col>
          <xdr:colOff>76200</xdr:colOff>
          <xdr:row>41</xdr:row>
          <xdr:rowOff>38100</xdr:rowOff>
        </xdr:to>
        <xdr:sp macro="" textlink="">
          <xdr:nvSpPr>
            <xdr:cNvPr id="12310" name="Check Box 22" hidden="1">
              <a:extLst>
                <a:ext uri="{63B3BB69-23CF-44E3-9099-C40C66FF867C}">
                  <a14:compatExt spid="_x0000_s12310"/>
                </a:ext>
                <a:ext uri="{FF2B5EF4-FFF2-40B4-BE49-F238E27FC236}">
                  <a16:creationId xmlns:a16="http://schemas.microsoft.com/office/drawing/2014/main" id="{00000000-0008-0000-0200-00001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63</xdr:row>
          <xdr:rowOff>0</xdr:rowOff>
        </xdr:from>
        <xdr:to>
          <xdr:col>1</xdr:col>
          <xdr:colOff>76200</xdr:colOff>
          <xdr:row>64</xdr:row>
          <xdr:rowOff>38100</xdr:rowOff>
        </xdr:to>
        <xdr:sp macro="" textlink="">
          <xdr:nvSpPr>
            <xdr:cNvPr id="12311" name="Check Box 23" hidden="1">
              <a:extLst>
                <a:ext uri="{63B3BB69-23CF-44E3-9099-C40C66FF867C}">
                  <a14:compatExt spid="_x0000_s12311"/>
                </a:ext>
                <a:ext uri="{FF2B5EF4-FFF2-40B4-BE49-F238E27FC236}">
                  <a16:creationId xmlns:a16="http://schemas.microsoft.com/office/drawing/2014/main" id="{00000000-0008-0000-0200-00001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90</xdr:row>
          <xdr:rowOff>238125</xdr:rowOff>
        </xdr:from>
        <xdr:to>
          <xdr:col>1</xdr:col>
          <xdr:colOff>76200</xdr:colOff>
          <xdr:row>91</xdr:row>
          <xdr:rowOff>304800</xdr:rowOff>
        </xdr:to>
        <xdr:sp macro="" textlink="">
          <xdr:nvSpPr>
            <xdr:cNvPr id="12312" name="Check Box 24" hidden="1">
              <a:extLst>
                <a:ext uri="{63B3BB69-23CF-44E3-9099-C40C66FF867C}">
                  <a14:compatExt spid="_x0000_s12312"/>
                </a:ext>
                <a:ext uri="{FF2B5EF4-FFF2-40B4-BE49-F238E27FC236}">
                  <a16:creationId xmlns:a16="http://schemas.microsoft.com/office/drawing/2014/main" id="{00000000-0008-0000-0200-00001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103</xdr:row>
          <xdr:rowOff>238125</xdr:rowOff>
        </xdr:from>
        <xdr:to>
          <xdr:col>1</xdr:col>
          <xdr:colOff>76200</xdr:colOff>
          <xdr:row>104</xdr:row>
          <xdr:rowOff>304800</xdr:rowOff>
        </xdr:to>
        <xdr:sp macro="" textlink="">
          <xdr:nvSpPr>
            <xdr:cNvPr id="12313" name="Check Box 25" hidden="1">
              <a:extLst>
                <a:ext uri="{63B3BB69-23CF-44E3-9099-C40C66FF867C}">
                  <a14:compatExt spid="_x0000_s12313"/>
                </a:ext>
                <a:ext uri="{FF2B5EF4-FFF2-40B4-BE49-F238E27FC236}">
                  <a16:creationId xmlns:a16="http://schemas.microsoft.com/office/drawing/2014/main" id="{00000000-0008-0000-0200-00001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103</xdr:row>
          <xdr:rowOff>238125</xdr:rowOff>
        </xdr:from>
        <xdr:to>
          <xdr:col>1</xdr:col>
          <xdr:colOff>76200</xdr:colOff>
          <xdr:row>104</xdr:row>
          <xdr:rowOff>304800</xdr:rowOff>
        </xdr:to>
        <xdr:sp macro="" textlink="">
          <xdr:nvSpPr>
            <xdr:cNvPr id="12314" name="Check Box 26" hidden="1">
              <a:extLst>
                <a:ext uri="{63B3BB69-23CF-44E3-9099-C40C66FF867C}">
                  <a14:compatExt spid="_x0000_s12314"/>
                </a:ext>
                <a:ext uri="{FF2B5EF4-FFF2-40B4-BE49-F238E27FC236}">
                  <a16:creationId xmlns:a16="http://schemas.microsoft.com/office/drawing/2014/main" id="{00000000-0008-0000-0200-00001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104</xdr:row>
          <xdr:rowOff>238125</xdr:rowOff>
        </xdr:from>
        <xdr:to>
          <xdr:col>1</xdr:col>
          <xdr:colOff>76200</xdr:colOff>
          <xdr:row>105</xdr:row>
          <xdr:rowOff>304800</xdr:rowOff>
        </xdr:to>
        <xdr:sp macro="" textlink="">
          <xdr:nvSpPr>
            <xdr:cNvPr id="12315" name="Check Box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00000000-0008-0000-0200-00001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104</xdr:row>
          <xdr:rowOff>238125</xdr:rowOff>
        </xdr:from>
        <xdr:to>
          <xdr:col>1</xdr:col>
          <xdr:colOff>76200</xdr:colOff>
          <xdr:row>105</xdr:row>
          <xdr:rowOff>304800</xdr:rowOff>
        </xdr:to>
        <xdr:sp macro="" textlink="">
          <xdr:nvSpPr>
            <xdr:cNvPr id="12316" name="Check Box 28" hidden="1">
              <a:extLst>
                <a:ext uri="{63B3BB69-23CF-44E3-9099-C40C66FF867C}">
                  <a14:compatExt spid="_x0000_s12316"/>
                </a:ext>
                <a:ext uri="{FF2B5EF4-FFF2-40B4-BE49-F238E27FC236}">
                  <a16:creationId xmlns:a16="http://schemas.microsoft.com/office/drawing/2014/main" id="{00000000-0008-0000-0200-00001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105</xdr:row>
          <xdr:rowOff>304800</xdr:rowOff>
        </xdr:from>
        <xdr:to>
          <xdr:col>1</xdr:col>
          <xdr:colOff>76200</xdr:colOff>
          <xdr:row>107</xdr:row>
          <xdr:rowOff>28575</xdr:rowOff>
        </xdr:to>
        <xdr:sp macro="" textlink="">
          <xdr:nvSpPr>
            <xdr:cNvPr id="12317" name="Check Box 29" hidden="1">
              <a:extLst>
                <a:ext uri="{63B3BB69-23CF-44E3-9099-C40C66FF867C}">
                  <a14:compatExt spid="_x0000_s12317"/>
                </a:ext>
                <a:ext uri="{FF2B5EF4-FFF2-40B4-BE49-F238E27FC236}">
                  <a16:creationId xmlns:a16="http://schemas.microsoft.com/office/drawing/2014/main" id="{00000000-0008-0000-0200-00001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41</xdr:row>
          <xdr:rowOff>314325</xdr:rowOff>
        </xdr:from>
        <xdr:to>
          <xdr:col>1</xdr:col>
          <xdr:colOff>76200</xdr:colOff>
          <xdr:row>43</xdr:row>
          <xdr:rowOff>28575</xdr:rowOff>
        </xdr:to>
        <xdr:sp macro="" textlink="">
          <xdr:nvSpPr>
            <xdr:cNvPr id="12319" name="Check Box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00000000-0008-0000-0200-00001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39</xdr:row>
          <xdr:rowOff>342900</xdr:rowOff>
        </xdr:from>
        <xdr:to>
          <xdr:col>1</xdr:col>
          <xdr:colOff>76200</xdr:colOff>
          <xdr:row>41</xdr:row>
          <xdr:rowOff>38100</xdr:rowOff>
        </xdr:to>
        <xdr:sp macro="" textlink="">
          <xdr:nvSpPr>
            <xdr:cNvPr id="12320" name="Check Box 32" hidden="1">
              <a:extLst>
                <a:ext uri="{63B3BB69-23CF-44E3-9099-C40C66FF867C}">
                  <a14:compatExt spid="_x0000_s12320"/>
                </a:ext>
                <a:ext uri="{FF2B5EF4-FFF2-40B4-BE49-F238E27FC236}">
                  <a16:creationId xmlns:a16="http://schemas.microsoft.com/office/drawing/2014/main" id="{00000000-0008-0000-0200-00002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t1%20-%20Row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t2%20-%20Row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t4%20-%20Row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t3%20-%20Row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1 - Row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2 - Row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4 - Row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3 - Row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40.xml"/><Relationship Id="rId18" Type="http://schemas.openxmlformats.org/officeDocument/2006/relationships/ctrlProp" Target="../ctrlProps/ctrlProp45.xml"/><Relationship Id="rId26" Type="http://schemas.openxmlformats.org/officeDocument/2006/relationships/ctrlProp" Target="../ctrlProps/ctrlProp53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48.xml"/><Relationship Id="rId34" Type="http://schemas.openxmlformats.org/officeDocument/2006/relationships/ctrlProp" Target="../ctrlProps/ctrlProp61.xml"/><Relationship Id="rId7" Type="http://schemas.openxmlformats.org/officeDocument/2006/relationships/ctrlProp" Target="../ctrlProps/ctrlProp34.xml"/><Relationship Id="rId12" Type="http://schemas.openxmlformats.org/officeDocument/2006/relationships/ctrlProp" Target="../ctrlProps/ctrlProp39.xml"/><Relationship Id="rId17" Type="http://schemas.openxmlformats.org/officeDocument/2006/relationships/ctrlProp" Target="../ctrlProps/ctrlProp44.xml"/><Relationship Id="rId25" Type="http://schemas.openxmlformats.org/officeDocument/2006/relationships/ctrlProp" Target="../ctrlProps/ctrlProp52.xml"/><Relationship Id="rId33" Type="http://schemas.openxmlformats.org/officeDocument/2006/relationships/ctrlProp" Target="../ctrlProps/ctrlProp60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43.xml"/><Relationship Id="rId20" Type="http://schemas.openxmlformats.org/officeDocument/2006/relationships/ctrlProp" Target="../ctrlProps/ctrlProp47.xml"/><Relationship Id="rId29" Type="http://schemas.openxmlformats.org/officeDocument/2006/relationships/ctrlProp" Target="../ctrlProps/ctrlProp5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3.xml"/><Relationship Id="rId11" Type="http://schemas.openxmlformats.org/officeDocument/2006/relationships/ctrlProp" Target="../ctrlProps/ctrlProp38.xml"/><Relationship Id="rId24" Type="http://schemas.openxmlformats.org/officeDocument/2006/relationships/ctrlProp" Target="../ctrlProps/ctrlProp51.xml"/><Relationship Id="rId32" Type="http://schemas.openxmlformats.org/officeDocument/2006/relationships/ctrlProp" Target="../ctrlProps/ctrlProp59.xml"/><Relationship Id="rId5" Type="http://schemas.openxmlformats.org/officeDocument/2006/relationships/ctrlProp" Target="../ctrlProps/ctrlProp32.xml"/><Relationship Id="rId15" Type="http://schemas.openxmlformats.org/officeDocument/2006/relationships/ctrlProp" Target="../ctrlProps/ctrlProp42.xml"/><Relationship Id="rId23" Type="http://schemas.openxmlformats.org/officeDocument/2006/relationships/ctrlProp" Target="../ctrlProps/ctrlProp50.xml"/><Relationship Id="rId28" Type="http://schemas.openxmlformats.org/officeDocument/2006/relationships/ctrlProp" Target="../ctrlProps/ctrlProp55.xml"/><Relationship Id="rId10" Type="http://schemas.openxmlformats.org/officeDocument/2006/relationships/ctrlProp" Target="../ctrlProps/ctrlProp37.xml"/><Relationship Id="rId19" Type="http://schemas.openxmlformats.org/officeDocument/2006/relationships/ctrlProp" Target="../ctrlProps/ctrlProp46.xml"/><Relationship Id="rId31" Type="http://schemas.openxmlformats.org/officeDocument/2006/relationships/ctrlProp" Target="../ctrlProps/ctrlProp58.xml"/><Relationship Id="rId4" Type="http://schemas.openxmlformats.org/officeDocument/2006/relationships/ctrlProp" Target="../ctrlProps/ctrlProp31.xml"/><Relationship Id="rId9" Type="http://schemas.openxmlformats.org/officeDocument/2006/relationships/ctrlProp" Target="../ctrlProps/ctrlProp36.xml"/><Relationship Id="rId14" Type="http://schemas.openxmlformats.org/officeDocument/2006/relationships/ctrlProp" Target="../ctrlProps/ctrlProp41.xml"/><Relationship Id="rId22" Type="http://schemas.openxmlformats.org/officeDocument/2006/relationships/ctrlProp" Target="../ctrlProps/ctrlProp49.xml"/><Relationship Id="rId27" Type="http://schemas.openxmlformats.org/officeDocument/2006/relationships/ctrlProp" Target="../ctrlProps/ctrlProp54.xml"/><Relationship Id="rId30" Type="http://schemas.openxmlformats.org/officeDocument/2006/relationships/ctrlProp" Target="../ctrlProps/ctrlProp57.xml"/><Relationship Id="rId8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851C-3DEB-A547-BF76-A50AAFDF4154}">
  <sheetPr codeName="Sheet1"/>
  <dimension ref="A1:AD97"/>
  <sheetViews>
    <sheetView workbookViewId="0">
      <selection activeCell="T2" sqref="T2:T97"/>
    </sheetView>
  </sheetViews>
  <sheetFormatPr defaultColWidth="9.140625" defaultRowHeight="15" x14ac:dyDescent="0.25"/>
  <cols>
    <col min="1" max="1" width="12.42578125" bestFit="1" customWidth="1"/>
    <col min="2" max="3" width="12.42578125" customWidth="1"/>
    <col min="4" max="4" width="8.85546875" customWidth="1"/>
    <col min="5" max="5" width="13.42578125" customWidth="1"/>
    <col min="6" max="8" width="12.42578125" customWidth="1"/>
    <col min="9" max="9" width="7.85546875" customWidth="1"/>
    <col min="10" max="12" width="12.42578125" customWidth="1"/>
    <col min="13" max="13" width="12.42578125" bestFit="1" customWidth="1"/>
    <col min="14" max="14" width="16.140625" bestFit="1" customWidth="1"/>
    <col min="15" max="15" width="9.42578125" bestFit="1" customWidth="1"/>
    <col min="16" max="16" width="16.140625" bestFit="1" customWidth="1"/>
    <col min="17" max="17" width="14.42578125" customWidth="1"/>
    <col min="18" max="21" width="7.85546875" customWidth="1"/>
    <col min="22" max="29" width="9.42578125" customWidth="1"/>
  </cols>
  <sheetData>
    <row r="1" spans="1:30" ht="30" x14ac:dyDescent="0.2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140</v>
      </c>
      <c r="G1" s="2" t="s">
        <v>47</v>
      </c>
      <c r="H1" s="2" t="s">
        <v>11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141</v>
      </c>
      <c r="R1" s="2" t="s">
        <v>56</v>
      </c>
      <c r="S1" s="2" t="s">
        <v>57</v>
      </c>
      <c r="T1" s="2" t="s">
        <v>58</v>
      </c>
      <c r="U1" s="2" t="s">
        <v>139</v>
      </c>
      <c r="V1" s="2" t="s">
        <v>138</v>
      </c>
    </row>
    <row r="2" spans="1:30" s="1" customFormat="1" x14ac:dyDescent="0.25">
      <c r="A2" s="1">
        <v>1</v>
      </c>
      <c r="Q2" s="35"/>
      <c r="R2" s="35"/>
      <c r="S2" s="35" t="e">
        <f>IF(ABS(Q2 - $V$2) &lt;= 0.2 * $V$2,1, IF( Q2 &gt; $V$2, $V$2 * 1.2/Q2, $V$2 * 0.8/Q2))</f>
        <v>#DIV/0!</v>
      </c>
      <c r="T2" s="35">
        <v>1</v>
      </c>
      <c r="U2" s="35">
        <f t="shared" ref="U2:U33" si="0">Q2*T2</f>
        <v>0</v>
      </c>
      <c r="V2" s="77" t="e" cm="1">
        <f t="array" ref="V2">AVERAGE(IF(Q2:Q97&lt;&gt;0, Q2:Q97))</f>
        <v>#DIV/0!</v>
      </c>
      <c r="W2"/>
      <c r="X2"/>
      <c r="Y2"/>
      <c r="Z2"/>
      <c r="AA2"/>
      <c r="AB2"/>
      <c r="AC2"/>
      <c r="AD2"/>
    </row>
    <row r="3" spans="1:30" s="1" customFormat="1" x14ac:dyDescent="0.25">
      <c r="A3" s="1">
        <v>2</v>
      </c>
      <c r="Q3" s="35"/>
      <c r="R3" s="35"/>
      <c r="S3" s="35" t="e">
        <f t="shared" ref="S3:S66" si="1">IF(ABS(Q3 - $V$2) &lt;= 0.2 * $V$2,1, IF( Q3 &gt; $V$2, $V$2 * 1.2/Q3, $V$2 * 0.8/Q3))</f>
        <v>#DIV/0!</v>
      </c>
      <c r="T3" s="35">
        <v>2</v>
      </c>
      <c r="U3" s="35">
        <f t="shared" si="0"/>
        <v>0</v>
      </c>
      <c r="V3" s="77"/>
      <c r="W3"/>
      <c r="X3"/>
      <c r="Y3"/>
      <c r="Z3"/>
      <c r="AA3"/>
      <c r="AB3"/>
      <c r="AC3"/>
      <c r="AD3"/>
    </row>
    <row r="4" spans="1:30" s="1" customFormat="1" x14ac:dyDescent="0.25">
      <c r="A4" s="1">
        <v>3</v>
      </c>
      <c r="Q4" s="35"/>
      <c r="R4" s="35"/>
      <c r="S4" s="35" t="e">
        <f t="shared" si="1"/>
        <v>#DIV/0!</v>
      </c>
      <c r="T4" s="35">
        <v>3</v>
      </c>
      <c r="U4" s="35">
        <f t="shared" si="0"/>
        <v>0</v>
      </c>
      <c r="V4" s="77"/>
      <c r="W4"/>
      <c r="X4"/>
      <c r="Y4"/>
      <c r="Z4"/>
      <c r="AA4"/>
      <c r="AB4"/>
      <c r="AC4"/>
      <c r="AD4"/>
    </row>
    <row r="5" spans="1:30" s="1" customFormat="1" x14ac:dyDescent="0.25">
      <c r="A5" s="1">
        <v>4</v>
      </c>
      <c r="Q5" s="35"/>
      <c r="R5" s="35"/>
      <c r="S5" s="35" t="e">
        <f t="shared" si="1"/>
        <v>#DIV/0!</v>
      </c>
      <c r="T5" s="35">
        <v>4</v>
      </c>
      <c r="U5" s="35">
        <f t="shared" si="0"/>
        <v>0</v>
      </c>
      <c r="V5" s="77"/>
      <c r="W5"/>
      <c r="X5"/>
      <c r="Y5"/>
      <c r="Z5"/>
      <c r="AA5"/>
      <c r="AB5"/>
      <c r="AC5"/>
      <c r="AD5"/>
    </row>
    <row r="6" spans="1:30" s="1" customFormat="1" x14ac:dyDescent="0.25">
      <c r="A6" s="1">
        <v>5</v>
      </c>
      <c r="Q6" s="35"/>
      <c r="R6" s="35"/>
      <c r="S6" s="35" t="e">
        <f t="shared" si="1"/>
        <v>#DIV/0!</v>
      </c>
      <c r="T6" s="35">
        <v>5</v>
      </c>
      <c r="U6" s="35">
        <f t="shared" si="0"/>
        <v>0</v>
      </c>
      <c r="V6" s="77"/>
      <c r="W6"/>
      <c r="X6"/>
      <c r="Y6"/>
      <c r="Z6"/>
      <c r="AA6"/>
      <c r="AB6"/>
      <c r="AC6"/>
      <c r="AD6"/>
    </row>
    <row r="7" spans="1:30" s="1" customFormat="1" x14ac:dyDescent="0.25">
      <c r="A7" s="1">
        <v>6</v>
      </c>
      <c r="Q7" s="35"/>
      <c r="R7" s="35"/>
      <c r="S7" s="35" t="e">
        <f t="shared" si="1"/>
        <v>#DIV/0!</v>
      </c>
      <c r="T7" s="35">
        <v>6</v>
      </c>
      <c r="U7" s="35">
        <f t="shared" si="0"/>
        <v>0</v>
      </c>
      <c r="V7" s="77"/>
      <c r="W7"/>
      <c r="X7"/>
      <c r="Y7"/>
      <c r="Z7"/>
      <c r="AA7"/>
      <c r="AB7"/>
      <c r="AC7"/>
      <c r="AD7"/>
    </row>
    <row r="8" spans="1:30" s="1" customFormat="1" x14ac:dyDescent="0.25">
      <c r="A8" s="1">
        <v>7</v>
      </c>
      <c r="Q8" s="35"/>
      <c r="R8" s="35"/>
      <c r="S8" s="35" t="e">
        <f t="shared" si="1"/>
        <v>#DIV/0!</v>
      </c>
      <c r="T8" s="35">
        <v>7</v>
      </c>
      <c r="U8" s="35">
        <f t="shared" si="0"/>
        <v>0</v>
      </c>
      <c r="V8" s="77"/>
      <c r="W8"/>
      <c r="X8"/>
      <c r="Y8"/>
      <c r="Z8"/>
      <c r="AA8"/>
      <c r="AB8"/>
      <c r="AC8"/>
      <c r="AD8"/>
    </row>
    <row r="9" spans="1:30" s="1" customFormat="1" x14ac:dyDescent="0.25">
      <c r="A9" s="1">
        <v>8</v>
      </c>
      <c r="Q9" s="35"/>
      <c r="R9" s="35"/>
      <c r="S9" s="35" t="e">
        <f t="shared" si="1"/>
        <v>#DIV/0!</v>
      </c>
      <c r="T9" s="35">
        <v>8</v>
      </c>
      <c r="U9" s="35">
        <f t="shared" si="0"/>
        <v>0</v>
      </c>
      <c r="V9" s="77"/>
      <c r="W9"/>
      <c r="X9"/>
      <c r="Y9"/>
      <c r="Z9"/>
      <c r="AA9"/>
      <c r="AB9"/>
      <c r="AC9"/>
      <c r="AD9"/>
    </row>
    <row r="10" spans="1:30" s="1" customFormat="1" x14ac:dyDescent="0.25">
      <c r="A10" s="1">
        <v>9</v>
      </c>
      <c r="Q10" s="35"/>
      <c r="R10" s="35"/>
      <c r="S10" s="35" t="e">
        <f t="shared" si="1"/>
        <v>#DIV/0!</v>
      </c>
      <c r="T10" s="35">
        <v>9</v>
      </c>
      <c r="U10" s="35">
        <f t="shared" si="0"/>
        <v>0</v>
      </c>
      <c r="V10" s="77"/>
      <c r="W10"/>
      <c r="X10"/>
      <c r="Y10"/>
      <c r="Z10"/>
      <c r="AA10"/>
      <c r="AB10"/>
      <c r="AC10"/>
      <c r="AD10"/>
    </row>
    <row r="11" spans="1:30" s="1" customFormat="1" x14ac:dyDescent="0.25">
      <c r="A11" s="1">
        <v>10</v>
      </c>
      <c r="Q11" s="35"/>
      <c r="R11" s="35"/>
      <c r="S11" s="35" t="e">
        <f t="shared" si="1"/>
        <v>#DIV/0!</v>
      </c>
      <c r="T11" s="35">
        <v>10</v>
      </c>
      <c r="U11" s="35">
        <f t="shared" si="0"/>
        <v>0</v>
      </c>
      <c r="V11" s="77"/>
      <c r="W11"/>
      <c r="X11"/>
      <c r="Y11"/>
      <c r="Z11"/>
      <c r="AA11"/>
      <c r="AB11"/>
      <c r="AC11"/>
      <c r="AD11"/>
    </row>
    <row r="12" spans="1:30" s="1" customFormat="1" x14ac:dyDescent="0.25">
      <c r="A12" s="1">
        <v>11</v>
      </c>
      <c r="Q12" s="35"/>
      <c r="R12" s="35"/>
      <c r="S12" s="35" t="e">
        <f t="shared" si="1"/>
        <v>#DIV/0!</v>
      </c>
      <c r="T12" s="35">
        <v>11</v>
      </c>
      <c r="U12" s="35">
        <f t="shared" si="0"/>
        <v>0</v>
      </c>
      <c r="V12" s="77"/>
      <c r="W12"/>
      <c r="X12"/>
      <c r="Y12"/>
      <c r="Z12"/>
      <c r="AA12"/>
      <c r="AB12"/>
      <c r="AC12"/>
      <c r="AD12"/>
    </row>
    <row r="13" spans="1:30" s="1" customFormat="1" x14ac:dyDescent="0.25">
      <c r="A13" s="1">
        <v>12</v>
      </c>
      <c r="Q13" s="35"/>
      <c r="R13" s="35"/>
      <c r="S13" s="35" t="e">
        <f t="shared" si="1"/>
        <v>#DIV/0!</v>
      </c>
      <c r="T13" s="35">
        <v>12</v>
      </c>
      <c r="U13" s="35">
        <f t="shared" si="0"/>
        <v>0</v>
      </c>
      <c r="V13" s="77"/>
      <c r="W13"/>
      <c r="X13"/>
      <c r="Y13"/>
      <c r="Z13"/>
      <c r="AA13"/>
      <c r="AB13"/>
      <c r="AC13"/>
      <c r="AD13"/>
    </row>
    <row r="14" spans="1:30" s="1" customFormat="1" x14ac:dyDescent="0.25">
      <c r="A14" s="1">
        <v>13</v>
      </c>
      <c r="Q14" s="35"/>
      <c r="R14" s="35"/>
      <c r="S14" s="35" t="e">
        <f t="shared" si="1"/>
        <v>#DIV/0!</v>
      </c>
      <c r="T14" s="35">
        <v>13</v>
      </c>
      <c r="U14" s="35">
        <f t="shared" si="0"/>
        <v>0</v>
      </c>
      <c r="V14" s="77"/>
      <c r="W14"/>
      <c r="X14"/>
      <c r="Y14"/>
      <c r="Z14"/>
      <c r="AA14"/>
      <c r="AB14"/>
      <c r="AC14"/>
      <c r="AD14"/>
    </row>
    <row r="15" spans="1:30" s="1" customFormat="1" x14ac:dyDescent="0.25">
      <c r="A15" s="1">
        <v>14</v>
      </c>
      <c r="Q15" s="35"/>
      <c r="R15" s="35"/>
      <c r="S15" s="35" t="e">
        <f t="shared" si="1"/>
        <v>#DIV/0!</v>
      </c>
      <c r="T15" s="35">
        <v>14</v>
      </c>
      <c r="U15" s="35">
        <f t="shared" si="0"/>
        <v>0</v>
      </c>
      <c r="V15" s="77"/>
      <c r="W15"/>
      <c r="X15"/>
      <c r="Y15"/>
      <c r="Z15"/>
      <c r="AA15"/>
      <c r="AB15"/>
      <c r="AC15"/>
      <c r="AD15"/>
    </row>
    <row r="16" spans="1:30" s="1" customFormat="1" x14ac:dyDescent="0.25">
      <c r="A16" s="1">
        <v>15</v>
      </c>
      <c r="Q16" s="35"/>
      <c r="R16" s="35"/>
      <c r="S16" s="35" t="e">
        <f t="shared" si="1"/>
        <v>#DIV/0!</v>
      </c>
      <c r="T16" s="35">
        <v>15</v>
      </c>
      <c r="U16" s="35">
        <f t="shared" si="0"/>
        <v>0</v>
      </c>
      <c r="V16" s="77"/>
      <c r="W16"/>
      <c r="X16"/>
      <c r="Y16"/>
      <c r="Z16"/>
      <c r="AA16"/>
      <c r="AB16"/>
      <c r="AC16"/>
      <c r="AD16"/>
    </row>
    <row r="17" spans="1:30" s="1" customFormat="1" x14ac:dyDescent="0.25">
      <c r="A17" s="1">
        <v>16</v>
      </c>
      <c r="Q17" s="35"/>
      <c r="R17" s="35"/>
      <c r="S17" s="35" t="e">
        <f t="shared" si="1"/>
        <v>#DIV/0!</v>
      </c>
      <c r="T17" s="35">
        <v>16</v>
      </c>
      <c r="U17" s="35">
        <f t="shared" si="0"/>
        <v>0</v>
      </c>
      <c r="V17" s="77"/>
      <c r="W17"/>
      <c r="X17"/>
      <c r="Y17"/>
      <c r="Z17"/>
      <c r="AA17"/>
      <c r="AB17"/>
      <c r="AC17"/>
      <c r="AD17"/>
    </row>
    <row r="18" spans="1:30" s="1" customFormat="1" x14ac:dyDescent="0.25">
      <c r="A18" s="1">
        <v>17</v>
      </c>
      <c r="Q18" s="35"/>
      <c r="R18" s="35"/>
      <c r="S18" s="35" t="e">
        <f t="shared" si="1"/>
        <v>#DIV/0!</v>
      </c>
      <c r="T18" s="35">
        <v>17</v>
      </c>
      <c r="U18" s="35">
        <f t="shared" si="0"/>
        <v>0</v>
      </c>
      <c r="V18" s="77"/>
      <c r="W18"/>
      <c r="X18"/>
      <c r="Y18"/>
      <c r="Z18"/>
      <c r="AA18"/>
      <c r="AB18"/>
      <c r="AC18"/>
      <c r="AD18"/>
    </row>
    <row r="19" spans="1:30" s="1" customFormat="1" x14ac:dyDescent="0.25">
      <c r="A19" s="1">
        <v>18</v>
      </c>
      <c r="Q19" s="35"/>
      <c r="R19" s="35"/>
      <c r="S19" s="35" t="e">
        <f t="shared" si="1"/>
        <v>#DIV/0!</v>
      </c>
      <c r="T19" s="35">
        <v>18</v>
      </c>
      <c r="U19" s="35">
        <f t="shared" si="0"/>
        <v>0</v>
      </c>
      <c r="V19" s="77"/>
      <c r="W19"/>
      <c r="X19"/>
      <c r="Y19"/>
      <c r="Z19"/>
      <c r="AA19"/>
      <c r="AB19"/>
      <c r="AC19"/>
      <c r="AD19"/>
    </row>
    <row r="20" spans="1:30" s="1" customFormat="1" x14ac:dyDescent="0.25">
      <c r="A20" s="1">
        <v>19</v>
      </c>
      <c r="Q20" s="35"/>
      <c r="R20" s="35"/>
      <c r="S20" s="35" t="e">
        <f t="shared" si="1"/>
        <v>#DIV/0!</v>
      </c>
      <c r="T20" s="35">
        <v>19</v>
      </c>
      <c r="U20" s="35">
        <f t="shared" si="0"/>
        <v>0</v>
      </c>
      <c r="V20" s="77"/>
      <c r="W20"/>
      <c r="X20"/>
      <c r="Y20"/>
      <c r="Z20"/>
      <c r="AA20"/>
      <c r="AB20"/>
      <c r="AC20"/>
      <c r="AD20"/>
    </row>
    <row r="21" spans="1:30" s="1" customFormat="1" x14ac:dyDescent="0.25">
      <c r="A21" s="1">
        <v>20</v>
      </c>
      <c r="Q21" s="35"/>
      <c r="R21" s="35"/>
      <c r="S21" s="35" t="e">
        <f t="shared" si="1"/>
        <v>#DIV/0!</v>
      </c>
      <c r="T21" s="35">
        <v>20</v>
      </c>
      <c r="U21" s="35">
        <f t="shared" si="0"/>
        <v>0</v>
      </c>
      <c r="V21" s="77"/>
      <c r="W21"/>
      <c r="X21"/>
      <c r="Y21"/>
      <c r="Z21"/>
      <c r="AA21"/>
      <c r="AB21"/>
      <c r="AC21"/>
      <c r="AD21"/>
    </row>
    <row r="22" spans="1:30" s="1" customFormat="1" x14ac:dyDescent="0.25">
      <c r="A22" s="1">
        <v>21</v>
      </c>
      <c r="Q22" s="35"/>
      <c r="R22" s="35"/>
      <c r="S22" s="35" t="e">
        <f t="shared" si="1"/>
        <v>#DIV/0!</v>
      </c>
      <c r="T22" s="35">
        <v>21</v>
      </c>
      <c r="U22" s="35">
        <f t="shared" si="0"/>
        <v>0</v>
      </c>
      <c r="V22" s="77"/>
      <c r="W22"/>
      <c r="X22"/>
      <c r="Y22"/>
      <c r="Z22"/>
      <c r="AA22"/>
      <c r="AB22"/>
      <c r="AC22"/>
      <c r="AD22"/>
    </row>
    <row r="23" spans="1:30" s="1" customFormat="1" x14ac:dyDescent="0.25">
      <c r="A23" s="1">
        <v>22</v>
      </c>
      <c r="Q23" s="35"/>
      <c r="R23" s="35"/>
      <c r="S23" s="35" t="e">
        <f t="shared" si="1"/>
        <v>#DIV/0!</v>
      </c>
      <c r="T23" s="35">
        <v>22</v>
      </c>
      <c r="U23" s="35">
        <f t="shared" si="0"/>
        <v>0</v>
      </c>
      <c r="V23" s="77"/>
      <c r="W23"/>
      <c r="X23"/>
      <c r="Y23"/>
      <c r="Z23"/>
      <c r="AA23"/>
      <c r="AB23"/>
      <c r="AC23"/>
      <c r="AD23"/>
    </row>
    <row r="24" spans="1:30" s="1" customFormat="1" x14ac:dyDescent="0.25">
      <c r="A24" s="1">
        <v>23</v>
      </c>
      <c r="Q24" s="35"/>
      <c r="R24" s="35"/>
      <c r="S24" s="35" t="e">
        <f t="shared" si="1"/>
        <v>#DIV/0!</v>
      </c>
      <c r="T24" s="35">
        <v>23</v>
      </c>
      <c r="U24" s="35">
        <f t="shared" si="0"/>
        <v>0</v>
      </c>
      <c r="V24" s="77"/>
      <c r="W24"/>
      <c r="X24"/>
      <c r="Y24"/>
      <c r="Z24"/>
      <c r="AA24"/>
      <c r="AB24"/>
      <c r="AC24"/>
      <c r="AD24"/>
    </row>
    <row r="25" spans="1:30" s="1" customFormat="1" x14ac:dyDescent="0.25">
      <c r="A25" s="1">
        <v>24</v>
      </c>
      <c r="Q25" s="35"/>
      <c r="R25" s="35"/>
      <c r="S25" s="35" t="e">
        <f t="shared" si="1"/>
        <v>#DIV/0!</v>
      </c>
      <c r="T25" s="35">
        <v>24</v>
      </c>
      <c r="U25" s="35">
        <f t="shared" si="0"/>
        <v>0</v>
      </c>
      <c r="V25" s="77"/>
      <c r="W25"/>
      <c r="X25"/>
      <c r="Y25"/>
      <c r="Z25"/>
      <c r="AA25"/>
      <c r="AB25"/>
      <c r="AC25"/>
      <c r="AD25"/>
    </row>
    <row r="26" spans="1:30" s="1" customFormat="1" x14ac:dyDescent="0.25">
      <c r="A26" s="1">
        <v>25</v>
      </c>
      <c r="Q26" s="35"/>
      <c r="R26" s="35"/>
      <c r="S26" s="35" t="e">
        <f t="shared" si="1"/>
        <v>#DIV/0!</v>
      </c>
      <c r="T26" s="35">
        <v>25</v>
      </c>
      <c r="U26" s="35">
        <f t="shared" si="0"/>
        <v>0</v>
      </c>
      <c r="V26" s="77"/>
      <c r="W26"/>
      <c r="X26"/>
      <c r="Y26"/>
      <c r="Z26"/>
      <c r="AA26"/>
      <c r="AB26"/>
      <c r="AC26"/>
      <c r="AD26"/>
    </row>
    <row r="27" spans="1:30" s="1" customFormat="1" x14ac:dyDescent="0.25">
      <c r="A27" s="1">
        <v>26</v>
      </c>
      <c r="Q27" s="35"/>
      <c r="R27" s="35"/>
      <c r="S27" s="35" t="e">
        <f t="shared" si="1"/>
        <v>#DIV/0!</v>
      </c>
      <c r="T27" s="35">
        <v>26</v>
      </c>
      <c r="U27" s="35">
        <f t="shared" si="0"/>
        <v>0</v>
      </c>
      <c r="V27" s="77"/>
      <c r="W27"/>
      <c r="X27"/>
      <c r="Y27"/>
      <c r="Z27"/>
      <c r="AA27"/>
      <c r="AB27"/>
      <c r="AC27"/>
      <c r="AD27"/>
    </row>
    <row r="28" spans="1:30" s="1" customFormat="1" x14ac:dyDescent="0.25">
      <c r="A28" s="1">
        <v>27</v>
      </c>
      <c r="Q28" s="35"/>
      <c r="R28" s="35"/>
      <c r="S28" s="35" t="e">
        <f t="shared" si="1"/>
        <v>#DIV/0!</v>
      </c>
      <c r="T28" s="35">
        <v>27</v>
      </c>
      <c r="U28" s="35">
        <f t="shared" si="0"/>
        <v>0</v>
      </c>
      <c r="V28" s="77"/>
      <c r="W28"/>
      <c r="X28"/>
      <c r="Y28"/>
      <c r="Z28"/>
      <c r="AA28"/>
      <c r="AB28"/>
      <c r="AC28"/>
      <c r="AD28"/>
    </row>
    <row r="29" spans="1:30" s="1" customFormat="1" x14ac:dyDescent="0.25">
      <c r="A29" s="1">
        <v>28</v>
      </c>
      <c r="Q29" s="35"/>
      <c r="R29" s="35"/>
      <c r="S29" s="35" t="e">
        <f t="shared" si="1"/>
        <v>#DIV/0!</v>
      </c>
      <c r="T29" s="35">
        <v>28</v>
      </c>
      <c r="U29" s="35">
        <f t="shared" si="0"/>
        <v>0</v>
      </c>
      <c r="V29" s="77"/>
      <c r="W29"/>
      <c r="X29"/>
      <c r="Y29"/>
      <c r="Z29"/>
      <c r="AA29"/>
      <c r="AB29"/>
      <c r="AC29"/>
      <c r="AD29"/>
    </row>
    <row r="30" spans="1:30" s="1" customFormat="1" x14ac:dyDescent="0.25">
      <c r="A30" s="1">
        <v>29</v>
      </c>
      <c r="Q30" s="35"/>
      <c r="R30" s="35"/>
      <c r="S30" s="35" t="e">
        <f t="shared" si="1"/>
        <v>#DIV/0!</v>
      </c>
      <c r="T30" s="35">
        <v>29</v>
      </c>
      <c r="U30" s="35">
        <f t="shared" si="0"/>
        <v>0</v>
      </c>
      <c r="V30" s="77"/>
      <c r="W30"/>
      <c r="X30"/>
      <c r="Y30"/>
      <c r="Z30"/>
      <c r="AA30"/>
      <c r="AB30"/>
      <c r="AC30"/>
      <c r="AD30"/>
    </row>
    <row r="31" spans="1:30" s="1" customFormat="1" x14ac:dyDescent="0.25">
      <c r="A31" s="1">
        <v>30</v>
      </c>
      <c r="Q31" s="35"/>
      <c r="R31" s="35"/>
      <c r="S31" s="35" t="e">
        <f t="shared" si="1"/>
        <v>#DIV/0!</v>
      </c>
      <c r="T31" s="35">
        <v>30</v>
      </c>
      <c r="U31" s="35">
        <f t="shared" si="0"/>
        <v>0</v>
      </c>
      <c r="V31" s="77"/>
      <c r="W31"/>
      <c r="X31"/>
      <c r="Y31"/>
      <c r="Z31"/>
      <c r="AA31"/>
      <c r="AB31"/>
      <c r="AC31"/>
      <c r="AD31"/>
    </row>
    <row r="32" spans="1:30" s="1" customFormat="1" x14ac:dyDescent="0.25">
      <c r="A32" s="1">
        <v>31</v>
      </c>
      <c r="Q32" s="35"/>
      <c r="R32" s="35"/>
      <c r="S32" s="35" t="e">
        <f t="shared" si="1"/>
        <v>#DIV/0!</v>
      </c>
      <c r="T32" s="35">
        <v>31</v>
      </c>
      <c r="U32" s="35">
        <f t="shared" si="0"/>
        <v>0</v>
      </c>
      <c r="V32" s="77"/>
      <c r="W32"/>
      <c r="X32"/>
      <c r="Y32"/>
      <c r="Z32"/>
      <c r="AA32"/>
      <c r="AB32"/>
      <c r="AC32"/>
      <c r="AD32"/>
    </row>
    <row r="33" spans="1:30" s="1" customFormat="1" x14ac:dyDescent="0.25">
      <c r="A33" s="1">
        <v>32</v>
      </c>
      <c r="Q33" s="35"/>
      <c r="R33" s="35"/>
      <c r="S33" s="35" t="e">
        <f t="shared" si="1"/>
        <v>#DIV/0!</v>
      </c>
      <c r="T33" s="35">
        <v>32</v>
      </c>
      <c r="U33" s="35">
        <f t="shared" si="0"/>
        <v>0</v>
      </c>
      <c r="V33" s="77"/>
      <c r="W33"/>
      <c r="X33"/>
      <c r="Y33"/>
      <c r="Z33"/>
      <c r="AA33"/>
      <c r="AB33"/>
      <c r="AC33"/>
      <c r="AD33"/>
    </row>
    <row r="34" spans="1:30" s="1" customFormat="1" x14ac:dyDescent="0.25">
      <c r="A34" s="1">
        <v>33</v>
      </c>
      <c r="Q34" s="35"/>
      <c r="R34" s="35"/>
      <c r="S34" s="35" t="e">
        <f t="shared" si="1"/>
        <v>#DIV/0!</v>
      </c>
      <c r="T34" s="35">
        <v>33</v>
      </c>
      <c r="U34" s="35">
        <f t="shared" ref="U34:U65" si="2">Q34*T34</f>
        <v>0</v>
      </c>
      <c r="V34" s="77"/>
      <c r="W34"/>
      <c r="X34"/>
      <c r="Y34"/>
      <c r="Z34"/>
      <c r="AA34"/>
      <c r="AB34"/>
      <c r="AC34"/>
      <c r="AD34"/>
    </row>
    <row r="35" spans="1:30" s="1" customFormat="1" x14ac:dyDescent="0.25">
      <c r="A35" s="1">
        <v>34</v>
      </c>
      <c r="Q35" s="35"/>
      <c r="R35" s="35"/>
      <c r="S35" s="35" t="e">
        <f t="shared" si="1"/>
        <v>#DIV/0!</v>
      </c>
      <c r="T35" s="35">
        <v>34</v>
      </c>
      <c r="U35" s="35">
        <f t="shared" si="2"/>
        <v>0</v>
      </c>
      <c r="V35" s="77"/>
      <c r="W35"/>
      <c r="X35"/>
      <c r="Y35"/>
      <c r="Z35"/>
      <c r="AA35"/>
      <c r="AB35"/>
      <c r="AC35"/>
      <c r="AD35"/>
    </row>
    <row r="36" spans="1:30" s="1" customFormat="1" x14ac:dyDescent="0.25">
      <c r="A36" s="1">
        <v>35</v>
      </c>
      <c r="Q36" s="35"/>
      <c r="R36" s="35"/>
      <c r="S36" s="35" t="e">
        <f t="shared" si="1"/>
        <v>#DIV/0!</v>
      </c>
      <c r="T36" s="35">
        <v>35</v>
      </c>
      <c r="U36" s="35">
        <f t="shared" si="2"/>
        <v>0</v>
      </c>
      <c r="V36" s="77"/>
      <c r="W36"/>
      <c r="X36"/>
      <c r="Y36"/>
      <c r="Z36"/>
      <c r="AA36"/>
      <c r="AB36"/>
      <c r="AC36"/>
      <c r="AD36"/>
    </row>
    <row r="37" spans="1:30" s="1" customFormat="1" x14ac:dyDescent="0.25">
      <c r="A37" s="1">
        <v>36</v>
      </c>
      <c r="Q37" s="35"/>
      <c r="R37" s="35"/>
      <c r="S37" s="35" t="e">
        <f t="shared" si="1"/>
        <v>#DIV/0!</v>
      </c>
      <c r="T37" s="35">
        <v>36</v>
      </c>
      <c r="U37" s="35">
        <f t="shared" si="2"/>
        <v>0</v>
      </c>
      <c r="V37" s="77"/>
      <c r="W37"/>
      <c r="X37"/>
      <c r="Y37"/>
      <c r="Z37"/>
      <c r="AA37"/>
      <c r="AB37"/>
      <c r="AC37"/>
      <c r="AD37"/>
    </row>
    <row r="38" spans="1:30" s="1" customFormat="1" x14ac:dyDescent="0.25">
      <c r="A38" s="1">
        <v>37</v>
      </c>
      <c r="Q38" s="35"/>
      <c r="R38" s="35"/>
      <c r="S38" s="35" t="e">
        <f t="shared" si="1"/>
        <v>#DIV/0!</v>
      </c>
      <c r="T38" s="35">
        <v>37</v>
      </c>
      <c r="U38" s="35">
        <f t="shared" si="2"/>
        <v>0</v>
      </c>
      <c r="V38" s="77"/>
      <c r="W38"/>
      <c r="X38"/>
      <c r="Y38"/>
      <c r="Z38"/>
      <c r="AA38"/>
      <c r="AB38"/>
      <c r="AC38"/>
      <c r="AD38"/>
    </row>
    <row r="39" spans="1:30" s="1" customFormat="1" x14ac:dyDescent="0.25">
      <c r="A39" s="1">
        <v>38</v>
      </c>
      <c r="Q39" s="35"/>
      <c r="R39" s="35"/>
      <c r="S39" s="35" t="e">
        <f t="shared" si="1"/>
        <v>#DIV/0!</v>
      </c>
      <c r="T39" s="35">
        <v>38</v>
      </c>
      <c r="U39" s="35">
        <f t="shared" si="2"/>
        <v>0</v>
      </c>
      <c r="V39" s="77"/>
      <c r="W39"/>
      <c r="X39"/>
      <c r="Y39"/>
      <c r="Z39"/>
      <c r="AA39"/>
      <c r="AB39"/>
      <c r="AC39"/>
      <c r="AD39"/>
    </row>
    <row r="40" spans="1:30" s="1" customFormat="1" x14ac:dyDescent="0.25">
      <c r="A40" s="1">
        <v>39</v>
      </c>
      <c r="Q40" s="35"/>
      <c r="R40" s="35"/>
      <c r="S40" s="35" t="e">
        <f t="shared" si="1"/>
        <v>#DIV/0!</v>
      </c>
      <c r="T40" s="35">
        <v>39</v>
      </c>
      <c r="U40" s="35">
        <f t="shared" si="2"/>
        <v>0</v>
      </c>
      <c r="V40" s="77"/>
      <c r="W40"/>
      <c r="X40"/>
      <c r="Y40"/>
      <c r="Z40"/>
      <c r="AA40"/>
      <c r="AB40"/>
      <c r="AC40"/>
      <c r="AD40"/>
    </row>
    <row r="41" spans="1:30" s="1" customFormat="1" x14ac:dyDescent="0.25">
      <c r="A41" s="1">
        <v>40</v>
      </c>
      <c r="Q41" s="35"/>
      <c r="R41" s="35"/>
      <c r="S41" s="35" t="e">
        <f t="shared" si="1"/>
        <v>#DIV/0!</v>
      </c>
      <c r="T41" s="35">
        <v>40</v>
      </c>
      <c r="U41" s="35">
        <f t="shared" si="2"/>
        <v>0</v>
      </c>
      <c r="V41" s="77"/>
      <c r="W41"/>
      <c r="X41"/>
      <c r="Y41"/>
      <c r="Z41"/>
      <c r="AA41"/>
      <c r="AB41"/>
      <c r="AC41"/>
      <c r="AD41"/>
    </row>
    <row r="42" spans="1:30" s="1" customFormat="1" x14ac:dyDescent="0.25">
      <c r="A42" s="1">
        <v>41</v>
      </c>
      <c r="Q42" s="35"/>
      <c r="R42" s="35"/>
      <c r="S42" s="35" t="e">
        <f t="shared" si="1"/>
        <v>#DIV/0!</v>
      </c>
      <c r="T42" s="35">
        <v>41</v>
      </c>
      <c r="U42" s="35">
        <f t="shared" si="2"/>
        <v>0</v>
      </c>
      <c r="V42" s="77"/>
      <c r="W42"/>
      <c r="X42"/>
      <c r="Y42"/>
      <c r="Z42"/>
      <c r="AA42"/>
      <c r="AB42"/>
      <c r="AC42"/>
      <c r="AD42"/>
    </row>
    <row r="43" spans="1:30" s="1" customFormat="1" x14ac:dyDescent="0.25">
      <c r="A43" s="1">
        <v>42</v>
      </c>
      <c r="Q43" s="35"/>
      <c r="R43" s="35"/>
      <c r="S43" s="35" t="e">
        <f t="shared" si="1"/>
        <v>#DIV/0!</v>
      </c>
      <c r="T43" s="35">
        <v>42</v>
      </c>
      <c r="U43" s="35">
        <f t="shared" si="2"/>
        <v>0</v>
      </c>
      <c r="V43" s="77"/>
      <c r="W43"/>
      <c r="X43"/>
      <c r="Y43"/>
      <c r="Z43"/>
      <c r="AA43"/>
      <c r="AB43"/>
      <c r="AC43"/>
      <c r="AD43"/>
    </row>
    <row r="44" spans="1:30" s="1" customFormat="1" x14ac:dyDescent="0.25">
      <c r="A44" s="1">
        <v>43</v>
      </c>
      <c r="Q44" s="35"/>
      <c r="R44" s="35"/>
      <c r="S44" s="35" t="e">
        <f t="shared" si="1"/>
        <v>#DIV/0!</v>
      </c>
      <c r="T44" s="35">
        <v>43</v>
      </c>
      <c r="U44" s="35">
        <f t="shared" si="2"/>
        <v>0</v>
      </c>
      <c r="V44" s="77"/>
      <c r="W44"/>
      <c r="X44"/>
      <c r="Y44"/>
      <c r="Z44"/>
      <c r="AA44"/>
      <c r="AB44"/>
      <c r="AC44"/>
      <c r="AD44"/>
    </row>
    <row r="45" spans="1:30" s="1" customFormat="1" x14ac:dyDescent="0.25">
      <c r="A45" s="1">
        <v>44</v>
      </c>
      <c r="Q45" s="35"/>
      <c r="R45" s="35"/>
      <c r="S45" s="35" t="e">
        <f t="shared" si="1"/>
        <v>#DIV/0!</v>
      </c>
      <c r="T45" s="35">
        <v>44</v>
      </c>
      <c r="U45" s="35">
        <f t="shared" si="2"/>
        <v>0</v>
      </c>
      <c r="V45" s="77"/>
      <c r="W45"/>
      <c r="X45"/>
      <c r="Y45"/>
      <c r="Z45"/>
      <c r="AA45"/>
      <c r="AB45"/>
      <c r="AC45"/>
      <c r="AD45"/>
    </row>
    <row r="46" spans="1:30" s="1" customFormat="1" x14ac:dyDescent="0.25">
      <c r="A46" s="1">
        <v>45</v>
      </c>
      <c r="Q46" s="35"/>
      <c r="R46" s="35"/>
      <c r="S46" s="35" t="e">
        <f t="shared" si="1"/>
        <v>#DIV/0!</v>
      </c>
      <c r="T46" s="35">
        <v>45</v>
      </c>
      <c r="U46" s="35">
        <f t="shared" si="2"/>
        <v>0</v>
      </c>
      <c r="V46" s="77"/>
      <c r="W46"/>
      <c r="X46"/>
      <c r="Y46"/>
      <c r="Z46"/>
      <c r="AA46"/>
      <c r="AB46"/>
      <c r="AC46"/>
      <c r="AD46"/>
    </row>
    <row r="47" spans="1:30" s="1" customFormat="1" x14ac:dyDescent="0.25">
      <c r="A47" s="1">
        <v>46</v>
      </c>
      <c r="Q47" s="35"/>
      <c r="R47" s="35"/>
      <c r="S47" s="35" t="e">
        <f t="shared" si="1"/>
        <v>#DIV/0!</v>
      </c>
      <c r="T47" s="35">
        <v>46</v>
      </c>
      <c r="U47" s="35">
        <f t="shared" si="2"/>
        <v>0</v>
      </c>
      <c r="V47" s="77"/>
      <c r="W47"/>
      <c r="X47"/>
      <c r="Y47"/>
      <c r="Z47"/>
      <c r="AA47"/>
      <c r="AB47"/>
      <c r="AC47"/>
      <c r="AD47"/>
    </row>
    <row r="48" spans="1:30" s="1" customFormat="1" x14ac:dyDescent="0.25">
      <c r="A48" s="1">
        <v>47</v>
      </c>
      <c r="Q48" s="35"/>
      <c r="R48" s="35"/>
      <c r="S48" s="35" t="e">
        <f t="shared" si="1"/>
        <v>#DIV/0!</v>
      </c>
      <c r="T48" s="35">
        <v>47</v>
      </c>
      <c r="U48" s="35">
        <f t="shared" si="2"/>
        <v>0</v>
      </c>
      <c r="V48" s="77"/>
      <c r="W48"/>
      <c r="X48"/>
      <c r="Y48"/>
      <c r="Z48"/>
      <c r="AA48"/>
      <c r="AB48"/>
      <c r="AC48"/>
      <c r="AD48"/>
    </row>
    <row r="49" spans="1:30" s="1" customFormat="1" x14ac:dyDescent="0.25">
      <c r="A49" s="1">
        <v>48</v>
      </c>
      <c r="Q49" s="35"/>
      <c r="R49" s="35"/>
      <c r="S49" s="35" t="e">
        <f t="shared" si="1"/>
        <v>#DIV/0!</v>
      </c>
      <c r="T49" s="35">
        <v>48</v>
      </c>
      <c r="U49" s="35">
        <f t="shared" si="2"/>
        <v>0</v>
      </c>
      <c r="V49" s="77"/>
      <c r="W49"/>
      <c r="X49"/>
      <c r="Y49"/>
      <c r="Z49"/>
      <c r="AA49"/>
      <c r="AB49"/>
      <c r="AC49"/>
      <c r="AD49"/>
    </row>
    <row r="50" spans="1:30" s="1" customFormat="1" x14ac:dyDescent="0.25">
      <c r="A50" s="1">
        <v>49</v>
      </c>
      <c r="Q50" s="35"/>
      <c r="R50" s="35"/>
      <c r="S50" s="35" t="e">
        <f t="shared" si="1"/>
        <v>#DIV/0!</v>
      </c>
      <c r="T50" s="35">
        <v>49</v>
      </c>
      <c r="U50" s="35">
        <f t="shared" si="2"/>
        <v>0</v>
      </c>
      <c r="V50" s="77"/>
      <c r="W50"/>
      <c r="X50"/>
      <c r="Y50"/>
      <c r="Z50"/>
      <c r="AA50"/>
      <c r="AB50"/>
      <c r="AC50"/>
      <c r="AD50"/>
    </row>
    <row r="51" spans="1:30" s="1" customFormat="1" x14ac:dyDescent="0.25">
      <c r="A51" s="1">
        <v>50</v>
      </c>
      <c r="Q51" s="35"/>
      <c r="R51" s="35"/>
      <c r="S51" s="35" t="e">
        <f t="shared" si="1"/>
        <v>#DIV/0!</v>
      </c>
      <c r="T51" s="35">
        <v>50</v>
      </c>
      <c r="U51" s="35">
        <f t="shared" si="2"/>
        <v>0</v>
      </c>
      <c r="V51" s="77"/>
      <c r="W51"/>
      <c r="X51"/>
      <c r="Y51"/>
      <c r="Z51"/>
      <c r="AA51"/>
      <c r="AB51"/>
      <c r="AC51"/>
      <c r="AD51"/>
    </row>
    <row r="52" spans="1:30" s="1" customFormat="1" x14ac:dyDescent="0.25">
      <c r="A52" s="1">
        <v>51</v>
      </c>
      <c r="Q52" s="35"/>
      <c r="R52" s="35"/>
      <c r="S52" s="35" t="e">
        <f t="shared" si="1"/>
        <v>#DIV/0!</v>
      </c>
      <c r="T52" s="35">
        <v>51</v>
      </c>
      <c r="U52" s="35">
        <f t="shared" si="2"/>
        <v>0</v>
      </c>
      <c r="V52" s="77"/>
      <c r="W52"/>
      <c r="X52"/>
      <c r="Y52"/>
      <c r="Z52"/>
      <c r="AA52"/>
      <c r="AB52"/>
      <c r="AC52"/>
      <c r="AD52"/>
    </row>
    <row r="53" spans="1:30" s="1" customFormat="1" x14ac:dyDescent="0.25">
      <c r="A53" s="1">
        <v>52</v>
      </c>
      <c r="Q53" s="35"/>
      <c r="R53" s="35"/>
      <c r="S53" s="35" t="e">
        <f t="shared" si="1"/>
        <v>#DIV/0!</v>
      </c>
      <c r="T53" s="35">
        <v>52</v>
      </c>
      <c r="U53" s="35">
        <f t="shared" si="2"/>
        <v>0</v>
      </c>
      <c r="V53" s="77"/>
      <c r="W53"/>
      <c r="X53"/>
      <c r="Y53"/>
      <c r="Z53"/>
      <c r="AA53"/>
      <c r="AB53"/>
      <c r="AC53"/>
      <c r="AD53"/>
    </row>
    <row r="54" spans="1:30" s="1" customFormat="1" x14ac:dyDescent="0.25">
      <c r="A54" s="1">
        <v>53</v>
      </c>
      <c r="Q54" s="35"/>
      <c r="R54" s="35"/>
      <c r="S54" s="35" t="e">
        <f t="shared" si="1"/>
        <v>#DIV/0!</v>
      </c>
      <c r="T54" s="35">
        <v>53</v>
      </c>
      <c r="U54" s="35">
        <f t="shared" si="2"/>
        <v>0</v>
      </c>
      <c r="V54" s="77"/>
      <c r="W54"/>
      <c r="X54"/>
      <c r="Y54"/>
      <c r="Z54"/>
      <c r="AA54"/>
      <c r="AB54"/>
      <c r="AC54"/>
      <c r="AD54"/>
    </row>
    <row r="55" spans="1:30" s="1" customFormat="1" x14ac:dyDescent="0.25">
      <c r="A55" s="1">
        <v>54</v>
      </c>
      <c r="Q55" s="35"/>
      <c r="R55" s="35"/>
      <c r="S55" s="35" t="e">
        <f t="shared" si="1"/>
        <v>#DIV/0!</v>
      </c>
      <c r="T55" s="35">
        <v>54</v>
      </c>
      <c r="U55" s="35">
        <f t="shared" si="2"/>
        <v>0</v>
      </c>
      <c r="V55" s="77"/>
      <c r="W55"/>
      <c r="X55"/>
      <c r="Y55"/>
      <c r="Z55"/>
      <c r="AA55"/>
      <c r="AB55"/>
      <c r="AC55"/>
      <c r="AD55"/>
    </row>
    <row r="56" spans="1:30" s="1" customFormat="1" x14ac:dyDescent="0.25">
      <c r="A56" s="1">
        <v>55</v>
      </c>
      <c r="Q56" s="35"/>
      <c r="R56" s="35"/>
      <c r="S56" s="35" t="e">
        <f t="shared" si="1"/>
        <v>#DIV/0!</v>
      </c>
      <c r="T56" s="35">
        <v>55</v>
      </c>
      <c r="U56" s="35">
        <f t="shared" si="2"/>
        <v>0</v>
      </c>
      <c r="V56" s="77"/>
      <c r="W56"/>
      <c r="X56"/>
      <c r="Y56"/>
      <c r="Z56"/>
      <c r="AA56"/>
      <c r="AB56"/>
      <c r="AC56"/>
      <c r="AD56"/>
    </row>
    <row r="57" spans="1:30" s="1" customFormat="1" x14ac:dyDescent="0.25">
      <c r="A57" s="1">
        <v>56</v>
      </c>
      <c r="Q57" s="35"/>
      <c r="R57" s="35"/>
      <c r="S57" s="35" t="e">
        <f t="shared" si="1"/>
        <v>#DIV/0!</v>
      </c>
      <c r="T57" s="35">
        <v>56</v>
      </c>
      <c r="U57" s="35">
        <f t="shared" si="2"/>
        <v>0</v>
      </c>
      <c r="V57" s="77"/>
      <c r="W57"/>
      <c r="X57"/>
      <c r="Y57"/>
      <c r="Z57"/>
      <c r="AA57"/>
      <c r="AB57"/>
      <c r="AC57"/>
      <c r="AD57"/>
    </row>
    <row r="58" spans="1:30" s="1" customFormat="1" x14ac:dyDescent="0.25">
      <c r="A58" s="1">
        <v>57</v>
      </c>
      <c r="Q58" s="35"/>
      <c r="R58" s="35"/>
      <c r="S58" s="35" t="e">
        <f t="shared" si="1"/>
        <v>#DIV/0!</v>
      </c>
      <c r="T58" s="35">
        <v>57</v>
      </c>
      <c r="U58" s="35">
        <f t="shared" si="2"/>
        <v>0</v>
      </c>
      <c r="V58" s="77"/>
      <c r="W58"/>
      <c r="X58"/>
      <c r="Y58"/>
      <c r="Z58"/>
      <c r="AA58"/>
      <c r="AB58"/>
      <c r="AC58"/>
      <c r="AD58"/>
    </row>
    <row r="59" spans="1:30" s="1" customFormat="1" x14ac:dyDescent="0.25">
      <c r="A59" s="1">
        <v>58</v>
      </c>
      <c r="Q59" s="35"/>
      <c r="R59" s="35"/>
      <c r="S59" s="35" t="e">
        <f t="shared" si="1"/>
        <v>#DIV/0!</v>
      </c>
      <c r="T59" s="35">
        <v>58</v>
      </c>
      <c r="U59" s="35">
        <f t="shared" si="2"/>
        <v>0</v>
      </c>
      <c r="V59" s="77"/>
      <c r="W59"/>
      <c r="X59"/>
      <c r="Y59"/>
      <c r="Z59"/>
      <c r="AA59"/>
      <c r="AB59"/>
      <c r="AC59"/>
      <c r="AD59"/>
    </row>
    <row r="60" spans="1:30" s="1" customFormat="1" x14ac:dyDescent="0.25">
      <c r="A60" s="1">
        <v>59</v>
      </c>
      <c r="Q60" s="35"/>
      <c r="R60" s="35"/>
      <c r="S60" s="35" t="e">
        <f t="shared" si="1"/>
        <v>#DIV/0!</v>
      </c>
      <c r="T60" s="35">
        <v>59</v>
      </c>
      <c r="U60" s="35">
        <f t="shared" si="2"/>
        <v>0</v>
      </c>
      <c r="V60" s="77"/>
      <c r="W60"/>
      <c r="X60"/>
      <c r="Y60"/>
      <c r="Z60"/>
      <c r="AA60"/>
      <c r="AB60"/>
      <c r="AC60"/>
      <c r="AD60"/>
    </row>
    <row r="61" spans="1:30" s="1" customFormat="1" x14ac:dyDescent="0.25">
      <c r="A61" s="1">
        <v>60</v>
      </c>
      <c r="Q61" s="35"/>
      <c r="R61" s="35"/>
      <c r="S61" s="35" t="e">
        <f t="shared" si="1"/>
        <v>#DIV/0!</v>
      </c>
      <c r="T61" s="35">
        <v>60</v>
      </c>
      <c r="U61" s="35">
        <f t="shared" si="2"/>
        <v>0</v>
      </c>
      <c r="V61" s="77"/>
      <c r="W61"/>
      <c r="X61"/>
      <c r="Y61"/>
      <c r="Z61"/>
      <c r="AA61"/>
      <c r="AB61"/>
      <c r="AC61"/>
      <c r="AD61"/>
    </row>
    <row r="62" spans="1:30" s="1" customFormat="1" x14ac:dyDescent="0.25">
      <c r="A62" s="1">
        <v>61</v>
      </c>
      <c r="Q62" s="35"/>
      <c r="R62" s="35"/>
      <c r="S62" s="35" t="e">
        <f t="shared" si="1"/>
        <v>#DIV/0!</v>
      </c>
      <c r="T62" s="35">
        <v>61</v>
      </c>
      <c r="U62" s="35">
        <f t="shared" si="2"/>
        <v>0</v>
      </c>
      <c r="V62" s="77"/>
      <c r="W62"/>
      <c r="X62"/>
      <c r="Y62"/>
      <c r="Z62"/>
      <c r="AA62"/>
      <c r="AB62"/>
      <c r="AC62"/>
      <c r="AD62"/>
    </row>
    <row r="63" spans="1:30" s="1" customFormat="1" x14ac:dyDescent="0.25">
      <c r="A63" s="1">
        <v>62</v>
      </c>
      <c r="Q63" s="35"/>
      <c r="R63" s="35"/>
      <c r="S63" s="35" t="e">
        <f t="shared" si="1"/>
        <v>#DIV/0!</v>
      </c>
      <c r="T63" s="35">
        <v>62</v>
      </c>
      <c r="U63" s="35">
        <f t="shared" si="2"/>
        <v>0</v>
      </c>
      <c r="V63" s="77"/>
      <c r="W63"/>
      <c r="X63"/>
      <c r="Y63"/>
      <c r="Z63"/>
      <c r="AA63"/>
      <c r="AB63"/>
      <c r="AC63"/>
      <c r="AD63"/>
    </row>
    <row r="64" spans="1:30" s="1" customFormat="1" x14ac:dyDescent="0.25">
      <c r="A64" s="1">
        <v>63</v>
      </c>
      <c r="Q64" s="35"/>
      <c r="R64" s="35"/>
      <c r="S64" s="35" t="e">
        <f t="shared" si="1"/>
        <v>#DIV/0!</v>
      </c>
      <c r="T64" s="35">
        <v>63</v>
      </c>
      <c r="U64" s="35">
        <f t="shared" si="2"/>
        <v>0</v>
      </c>
      <c r="V64" s="77"/>
      <c r="W64"/>
      <c r="X64"/>
      <c r="Y64"/>
      <c r="Z64"/>
      <c r="AA64"/>
      <c r="AB64"/>
      <c r="AC64"/>
      <c r="AD64"/>
    </row>
    <row r="65" spans="1:30" s="1" customFormat="1" x14ac:dyDescent="0.25">
      <c r="A65" s="1">
        <v>64</v>
      </c>
      <c r="Q65" s="35"/>
      <c r="R65" s="35"/>
      <c r="S65" s="35" t="e">
        <f t="shared" si="1"/>
        <v>#DIV/0!</v>
      </c>
      <c r="T65" s="35">
        <v>64</v>
      </c>
      <c r="U65" s="35">
        <f t="shared" si="2"/>
        <v>0</v>
      </c>
      <c r="V65" s="77"/>
      <c r="W65"/>
      <c r="X65"/>
      <c r="Y65"/>
      <c r="Z65"/>
      <c r="AA65"/>
      <c r="AB65"/>
      <c r="AC65"/>
      <c r="AD65"/>
    </row>
    <row r="66" spans="1:30" s="1" customFormat="1" x14ac:dyDescent="0.25">
      <c r="A66" s="1">
        <v>65</v>
      </c>
      <c r="Q66" s="35"/>
      <c r="R66" s="35"/>
      <c r="S66" s="35" t="e">
        <f t="shared" si="1"/>
        <v>#DIV/0!</v>
      </c>
      <c r="T66" s="35">
        <v>65</v>
      </c>
      <c r="U66" s="35">
        <f t="shared" ref="U66:U97" si="3">Q66*T66</f>
        <v>0</v>
      </c>
      <c r="V66" s="77"/>
      <c r="W66"/>
      <c r="X66"/>
      <c r="Y66"/>
      <c r="Z66"/>
      <c r="AA66"/>
      <c r="AB66"/>
      <c r="AC66"/>
      <c r="AD66"/>
    </row>
    <row r="67" spans="1:30" s="1" customFormat="1" x14ac:dyDescent="0.25">
      <c r="A67" s="1">
        <v>66</v>
      </c>
      <c r="Q67" s="35"/>
      <c r="R67" s="35"/>
      <c r="S67" s="35" t="e">
        <f t="shared" ref="S67:S97" si="4">IF(ABS(Q67 - $V$2) &lt;= 0.2 * $V$2,1, IF( Q67 &gt; $V$2, $V$2 * 1.2/Q67, $V$2 * 0.8/Q67))</f>
        <v>#DIV/0!</v>
      </c>
      <c r="T67" s="35">
        <v>66</v>
      </c>
      <c r="U67" s="35">
        <f t="shared" si="3"/>
        <v>0</v>
      </c>
      <c r="V67" s="77"/>
      <c r="W67"/>
      <c r="X67"/>
      <c r="Y67"/>
      <c r="Z67"/>
      <c r="AA67"/>
      <c r="AB67"/>
      <c r="AC67"/>
      <c r="AD67"/>
    </row>
    <row r="68" spans="1:30" s="1" customFormat="1" x14ac:dyDescent="0.25">
      <c r="A68" s="1">
        <v>67</v>
      </c>
      <c r="Q68" s="35"/>
      <c r="R68" s="35"/>
      <c r="S68" s="35" t="e">
        <f t="shared" si="4"/>
        <v>#DIV/0!</v>
      </c>
      <c r="T68" s="35">
        <v>67</v>
      </c>
      <c r="U68" s="35">
        <f t="shared" si="3"/>
        <v>0</v>
      </c>
      <c r="V68" s="77"/>
      <c r="W68"/>
      <c r="X68"/>
      <c r="Y68"/>
      <c r="Z68"/>
      <c r="AA68"/>
      <c r="AB68"/>
      <c r="AC68"/>
      <c r="AD68"/>
    </row>
    <row r="69" spans="1:30" s="1" customFormat="1" x14ac:dyDescent="0.25">
      <c r="A69" s="1">
        <v>68</v>
      </c>
      <c r="Q69" s="35"/>
      <c r="R69" s="35"/>
      <c r="S69" s="35" t="e">
        <f t="shared" si="4"/>
        <v>#DIV/0!</v>
      </c>
      <c r="T69" s="35">
        <v>68</v>
      </c>
      <c r="U69" s="35">
        <f t="shared" si="3"/>
        <v>0</v>
      </c>
      <c r="V69" s="77"/>
      <c r="W69"/>
      <c r="X69"/>
      <c r="Y69"/>
      <c r="Z69"/>
      <c r="AA69"/>
      <c r="AB69"/>
      <c r="AC69"/>
      <c r="AD69"/>
    </row>
    <row r="70" spans="1:30" s="1" customFormat="1" x14ac:dyDescent="0.25">
      <c r="A70" s="1">
        <v>69</v>
      </c>
      <c r="Q70" s="35"/>
      <c r="R70" s="35"/>
      <c r="S70" s="35" t="e">
        <f t="shared" si="4"/>
        <v>#DIV/0!</v>
      </c>
      <c r="T70" s="35">
        <v>69</v>
      </c>
      <c r="U70" s="35">
        <f t="shared" si="3"/>
        <v>0</v>
      </c>
      <c r="V70" s="77"/>
      <c r="W70"/>
      <c r="X70"/>
      <c r="Y70"/>
      <c r="Z70"/>
      <c r="AA70"/>
      <c r="AB70"/>
      <c r="AC70"/>
      <c r="AD70"/>
    </row>
    <row r="71" spans="1:30" s="1" customFormat="1" x14ac:dyDescent="0.25">
      <c r="A71" s="1">
        <v>70</v>
      </c>
      <c r="Q71" s="35"/>
      <c r="R71" s="35"/>
      <c r="S71" s="35" t="e">
        <f t="shared" si="4"/>
        <v>#DIV/0!</v>
      </c>
      <c r="T71" s="35">
        <v>70</v>
      </c>
      <c r="U71" s="35">
        <f t="shared" si="3"/>
        <v>0</v>
      </c>
      <c r="V71" s="77"/>
      <c r="W71"/>
      <c r="X71"/>
      <c r="Y71"/>
      <c r="Z71"/>
      <c r="AA71"/>
      <c r="AB71"/>
      <c r="AC71"/>
      <c r="AD71"/>
    </row>
    <row r="72" spans="1:30" s="1" customFormat="1" x14ac:dyDescent="0.25">
      <c r="A72" s="1">
        <v>71</v>
      </c>
      <c r="Q72" s="35"/>
      <c r="R72" s="35"/>
      <c r="S72" s="35" t="e">
        <f t="shared" si="4"/>
        <v>#DIV/0!</v>
      </c>
      <c r="T72" s="35">
        <v>71</v>
      </c>
      <c r="U72" s="35">
        <f t="shared" si="3"/>
        <v>0</v>
      </c>
      <c r="V72" s="77"/>
      <c r="W72"/>
      <c r="X72"/>
      <c r="Y72"/>
      <c r="Z72"/>
      <c r="AA72"/>
      <c r="AB72"/>
      <c r="AC72"/>
      <c r="AD72"/>
    </row>
    <row r="73" spans="1:30" s="1" customFormat="1" x14ac:dyDescent="0.25">
      <c r="A73" s="1">
        <v>72</v>
      </c>
      <c r="Q73" s="35"/>
      <c r="R73" s="35"/>
      <c r="S73" s="35" t="e">
        <f t="shared" si="4"/>
        <v>#DIV/0!</v>
      </c>
      <c r="T73" s="35">
        <v>72</v>
      </c>
      <c r="U73" s="35">
        <f t="shared" si="3"/>
        <v>0</v>
      </c>
      <c r="V73" s="77"/>
      <c r="W73"/>
      <c r="X73"/>
      <c r="Y73"/>
      <c r="Z73"/>
      <c r="AA73"/>
      <c r="AB73"/>
      <c r="AC73"/>
      <c r="AD73"/>
    </row>
    <row r="74" spans="1:30" s="1" customFormat="1" x14ac:dyDescent="0.25">
      <c r="A74" s="1">
        <v>73</v>
      </c>
      <c r="Q74" s="35"/>
      <c r="R74" s="35"/>
      <c r="S74" s="35" t="e">
        <f t="shared" si="4"/>
        <v>#DIV/0!</v>
      </c>
      <c r="T74" s="35">
        <v>73</v>
      </c>
      <c r="U74" s="35">
        <f t="shared" si="3"/>
        <v>0</v>
      </c>
      <c r="V74" s="77"/>
      <c r="W74"/>
      <c r="X74"/>
      <c r="Y74"/>
      <c r="Z74"/>
      <c r="AA74"/>
      <c r="AB74"/>
      <c r="AC74"/>
      <c r="AD74"/>
    </row>
    <row r="75" spans="1:30" s="1" customFormat="1" x14ac:dyDescent="0.25">
      <c r="A75" s="1">
        <v>74</v>
      </c>
      <c r="Q75" s="35"/>
      <c r="R75" s="35"/>
      <c r="S75" s="35" t="e">
        <f t="shared" si="4"/>
        <v>#DIV/0!</v>
      </c>
      <c r="T75" s="35">
        <v>74</v>
      </c>
      <c r="U75" s="35">
        <f t="shared" si="3"/>
        <v>0</v>
      </c>
      <c r="V75" s="77"/>
      <c r="W75"/>
      <c r="X75"/>
      <c r="Y75"/>
      <c r="Z75"/>
      <c r="AA75"/>
      <c r="AB75"/>
      <c r="AC75"/>
      <c r="AD75"/>
    </row>
    <row r="76" spans="1:30" s="1" customFormat="1" x14ac:dyDescent="0.25">
      <c r="A76" s="1">
        <v>75</v>
      </c>
      <c r="Q76" s="35"/>
      <c r="R76" s="35"/>
      <c r="S76" s="35" t="e">
        <f t="shared" si="4"/>
        <v>#DIV/0!</v>
      </c>
      <c r="T76" s="35">
        <v>75</v>
      </c>
      <c r="U76" s="35">
        <f t="shared" si="3"/>
        <v>0</v>
      </c>
      <c r="V76" s="77"/>
      <c r="W76"/>
      <c r="X76"/>
      <c r="Y76"/>
      <c r="Z76"/>
      <c r="AA76"/>
      <c r="AB76"/>
      <c r="AC76"/>
      <c r="AD76"/>
    </row>
    <row r="77" spans="1:30" s="1" customFormat="1" x14ac:dyDescent="0.25">
      <c r="A77" s="1">
        <v>76</v>
      </c>
      <c r="Q77" s="35"/>
      <c r="R77" s="35"/>
      <c r="S77" s="35" t="e">
        <f t="shared" si="4"/>
        <v>#DIV/0!</v>
      </c>
      <c r="T77" s="35">
        <v>76</v>
      </c>
      <c r="U77" s="35">
        <f t="shared" si="3"/>
        <v>0</v>
      </c>
      <c r="V77" s="77"/>
      <c r="W77"/>
      <c r="X77"/>
      <c r="Y77"/>
      <c r="Z77"/>
      <c r="AA77"/>
      <c r="AB77"/>
      <c r="AC77"/>
      <c r="AD77"/>
    </row>
    <row r="78" spans="1:30" s="1" customFormat="1" x14ac:dyDescent="0.25">
      <c r="A78" s="1">
        <v>77</v>
      </c>
      <c r="Q78" s="35"/>
      <c r="R78" s="35"/>
      <c r="S78" s="35" t="e">
        <f t="shared" si="4"/>
        <v>#DIV/0!</v>
      </c>
      <c r="T78" s="35">
        <v>77</v>
      </c>
      <c r="U78" s="35">
        <f t="shared" si="3"/>
        <v>0</v>
      </c>
      <c r="V78" s="77"/>
      <c r="W78"/>
      <c r="X78"/>
      <c r="Y78"/>
      <c r="Z78"/>
      <c r="AA78"/>
      <c r="AB78"/>
      <c r="AC78"/>
      <c r="AD78"/>
    </row>
    <row r="79" spans="1:30" s="1" customFormat="1" x14ac:dyDescent="0.25">
      <c r="A79" s="1">
        <v>78</v>
      </c>
      <c r="Q79" s="35"/>
      <c r="R79" s="35"/>
      <c r="S79" s="35" t="e">
        <f t="shared" si="4"/>
        <v>#DIV/0!</v>
      </c>
      <c r="T79" s="35">
        <v>78</v>
      </c>
      <c r="U79" s="35">
        <f t="shared" si="3"/>
        <v>0</v>
      </c>
      <c r="V79" s="77"/>
      <c r="W79"/>
      <c r="X79"/>
      <c r="Y79"/>
      <c r="Z79"/>
      <c r="AA79"/>
      <c r="AB79"/>
      <c r="AC79"/>
      <c r="AD79"/>
    </row>
    <row r="80" spans="1:30" s="1" customFormat="1" x14ac:dyDescent="0.25">
      <c r="A80" s="1">
        <v>79</v>
      </c>
      <c r="Q80" s="35"/>
      <c r="R80" s="35"/>
      <c r="S80" s="35" t="e">
        <f t="shared" si="4"/>
        <v>#DIV/0!</v>
      </c>
      <c r="T80" s="35">
        <v>79</v>
      </c>
      <c r="U80" s="35">
        <f t="shared" si="3"/>
        <v>0</v>
      </c>
      <c r="V80" s="77"/>
      <c r="W80"/>
      <c r="X80"/>
      <c r="Y80"/>
      <c r="Z80"/>
      <c r="AA80"/>
      <c r="AB80"/>
      <c r="AC80"/>
      <c r="AD80"/>
    </row>
    <row r="81" spans="1:30" s="1" customFormat="1" x14ac:dyDescent="0.25">
      <c r="A81" s="1">
        <v>80</v>
      </c>
      <c r="Q81" s="35"/>
      <c r="R81" s="35"/>
      <c r="S81" s="35" t="e">
        <f t="shared" si="4"/>
        <v>#DIV/0!</v>
      </c>
      <c r="T81" s="35">
        <v>80</v>
      </c>
      <c r="U81" s="35">
        <f t="shared" si="3"/>
        <v>0</v>
      </c>
      <c r="V81" s="77"/>
      <c r="W81"/>
      <c r="X81"/>
      <c r="Y81"/>
      <c r="Z81"/>
      <c r="AA81"/>
      <c r="AB81"/>
      <c r="AC81"/>
      <c r="AD81"/>
    </row>
    <row r="82" spans="1:30" s="1" customFormat="1" x14ac:dyDescent="0.25">
      <c r="A82" s="1">
        <v>81</v>
      </c>
      <c r="Q82" s="35"/>
      <c r="R82" s="35"/>
      <c r="S82" s="35" t="e">
        <f t="shared" si="4"/>
        <v>#DIV/0!</v>
      </c>
      <c r="T82" s="35">
        <v>81</v>
      </c>
      <c r="U82" s="35">
        <f t="shared" si="3"/>
        <v>0</v>
      </c>
      <c r="V82" s="77"/>
      <c r="W82"/>
      <c r="X82"/>
      <c r="Y82"/>
      <c r="Z82"/>
      <c r="AA82"/>
      <c r="AB82"/>
      <c r="AC82"/>
      <c r="AD82"/>
    </row>
    <row r="83" spans="1:30" s="1" customFormat="1" x14ac:dyDescent="0.25">
      <c r="A83" s="1">
        <v>82</v>
      </c>
      <c r="Q83" s="35"/>
      <c r="R83" s="35"/>
      <c r="S83" s="35" t="e">
        <f t="shared" si="4"/>
        <v>#DIV/0!</v>
      </c>
      <c r="T83" s="35">
        <v>82</v>
      </c>
      <c r="U83" s="35">
        <f t="shared" si="3"/>
        <v>0</v>
      </c>
      <c r="V83" s="77"/>
      <c r="W83"/>
      <c r="X83"/>
      <c r="Y83"/>
      <c r="Z83"/>
      <c r="AA83"/>
      <c r="AB83"/>
      <c r="AC83"/>
      <c r="AD83"/>
    </row>
    <row r="84" spans="1:30" s="1" customFormat="1" x14ac:dyDescent="0.25">
      <c r="A84" s="1">
        <v>83</v>
      </c>
      <c r="Q84" s="35"/>
      <c r="R84" s="35"/>
      <c r="S84" s="35" t="e">
        <f t="shared" si="4"/>
        <v>#DIV/0!</v>
      </c>
      <c r="T84" s="35">
        <v>83</v>
      </c>
      <c r="U84" s="35">
        <f t="shared" si="3"/>
        <v>0</v>
      </c>
      <c r="V84" s="77"/>
      <c r="W84"/>
      <c r="X84"/>
      <c r="Y84"/>
      <c r="Z84"/>
      <c r="AA84"/>
      <c r="AB84"/>
      <c r="AC84"/>
      <c r="AD84"/>
    </row>
    <row r="85" spans="1:30" s="1" customFormat="1" x14ac:dyDescent="0.25">
      <c r="A85" s="1">
        <v>84</v>
      </c>
      <c r="Q85" s="35"/>
      <c r="R85" s="35"/>
      <c r="S85" s="35" t="e">
        <f t="shared" si="4"/>
        <v>#DIV/0!</v>
      </c>
      <c r="T85" s="35">
        <v>84</v>
      </c>
      <c r="U85" s="35">
        <f t="shared" si="3"/>
        <v>0</v>
      </c>
      <c r="V85" s="77"/>
      <c r="W85"/>
      <c r="X85"/>
      <c r="Y85"/>
      <c r="Z85"/>
      <c r="AA85"/>
      <c r="AB85"/>
      <c r="AC85"/>
      <c r="AD85"/>
    </row>
    <row r="86" spans="1:30" s="1" customFormat="1" x14ac:dyDescent="0.25">
      <c r="A86" s="1">
        <v>85</v>
      </c>
      <c r="Q86" s="35"/>
      <c r="R86" s="35"/>
      <c r="S86" s="35" t="e">
        <f t="shared" si="4"/>
        <v>#DIV/0!</v>
      </c>
      <c r="T86" s="35">
        <v>85</v>
      </c>
      <c r="U86" s="35">
        <f t="shared" si="3"/>
        <v>0</v>
      </c>
      <c r="V86" s="77"/>
      <c r="W86"/>
      <c r="X86"/>
      <c r="Y86"/>
      <c r="Z86"/>
      <c r="AA86"/>
      <c r="AB86"/>
      <c r="AC86"/>
      <c r="AD86"/>
    </row>
    <row r="87" spans="1:30" s="1" customFormat="1" x14ac:dyDescent="0.25">
      <c r="A87" s="1">
        <v>86</v>
      </c>
      <c r="Q87" s="35"/>
      <c r="R87" s="35"/>
      <c r="S87" s="35" t="e">
        <f t="shared" si="4"/>
        <v>#DIV/0!</v>
      </c>
      <c r="T87" s="35">
        <v>86</v>
      </c>
      <c r="U87" s="35">
        <f t="shared" si="3"/>
        <v>0</v>
      </c>
      <c r="V87" s="77"/>
      <c r="W87"/>
      <c r="X87"/>
      <c r="Y87"/>
      <c r="Z87"/>
      <c r="AA87"/>
      <c r="AB87"/>
      <c r="AC87"/>
      <c r="AD87"/>
    </row>
    <row r="88" spans="1:30" s="1" customFormat="1" x14ac:dyDescent="0.25">
      <c r="A88" s="1">
        <v>87</v>
      </c>
      <c r="Q88" s="35"/>
      <c r="R88" s="35"/>
      <c r="S88" s="35" t="e">
        <f t="shared" si="4"/>
        <v>#DIV/0!</v>
      </c>
      <c r="T88" s="35">
        <v>87</v>
      </c>
      <c r="U88" s="35">
        <f t="shared" si="3"/>
        <v>0</v>
      </c>
      <c r="V88" s="77"/>
      <c r="W88"/>
      <c r="X88"/>
      <c r="Y88"/>
      <c r="Z88"/>
      <c r="AA88"/>
      <c r="AB88"/>
      <c r="AC88"/>
      <c r="AD88"/>
    </row>
    <row r="89" spans="1:30" s="1" customFormat="1" x14ac:dyDescent="0.25">
      <c r="A89" s="1">
        <v>88</v>
      </c>
      <c r="Q89" s="35"/>
      <c r="R89" s="35"/>
      <c r="S89" s="35" t="e">
        <f t="shared" si="4"/>
        <v>#DIV/0!</v>
      </c>
      <c r="T89" s="35">
        <v>88</v>
      </c>
      <c r="U89" s="35">
        <f t="shared" si="3"/>
        <v>0</v>
      </c>
      <c r="V89" s="77"/>
      <c r="W89"/>
      <c r="X89"/>
      <c r="Y89"/>
      <c r="Z89"/>
      <c r="AA89"/>
      <c r="AB89"/>
      <c r="AC89"/>
      <c r="AD89"/>
    </row>
    <row r="90" spans="1:30" s="1" customFormat="1" x14ac:dyDescent="0.25">
      <c r="A90" s="1">
        <v>89</v>
      </c>
      <c r="Q90" s="35"/>
      <c r="R90" s="35"/>
      <c r="S90" s="35" t="e">
        <f t="shared" si="4"/>
        <v>#DIV/0!</v>
      </c>
      <c r="T90" s="35">
        <v>89</v>
      </c>
      <c r="U90" s="35">
        <f t="shared" si="3"/>
        <v>0</v>
      </c>
      <c r="V90" s="77"/>
      <c r="W90"/>
      <c r="X90"/>
      <c r="Y90"/>
      <c r="Z90"/>
      <c r="AA90"/>
      <c r="AB90"/>
      <c r="AC90"/>
      <c r="AD90"/>
    </row>
    <row r="91" spans="1:30" s="1" customFormat="1" x14ac:dyDescent="0.25">
      <c r="A91" s="1">
        <v>90</v>
      </c>
      <c r="Q91" s="35"/>
      <c r="R91" s="35"/>
      <c r="S91" s="35" t="e">
        <f t="shared" si="4"/>
        <v>#DIV/0!</v>
      </c>
      <c r="T91" s="35">
        <v>90</v>
      </c>
      <c r="U91" s="35">
        <f t="shared" si="3"/>
        <v>0</v>
      </c>
      <c r="V91" s="77"/>
      <c r="W91"/>
      <c r="X91"/>
      <c r="Y91"/>
      <c r="Z91"/>
      <c r="AA91"/>
      <c r="AB91"/>
      <c r="AC91"/>
      <c r="AD91"/>
    </row>
    <row r="92" spans="1:30" s="1" customFormat="1" x14ac:dyDescent="0.25">
      <c r="A92" s="1">
        <v>91</v>
      </c>
      <c r="Q92" s="35"/>
      <c r="R92" s="35"/>
      <c r="S92" s="35" t="e">
        <f t="shared" si="4"/>
        <v>#DIV/0!</v>
      </c>
      <c r="T92" s="35">
        <v>91</v>
      </c>
      <c r="U92" s="35">
        <f t="shared" si="3"/>
        <v>0</v>
      </c>
      <c r="V92" s="77"/>
      <c r="W92"/>
      <c r="X92"/>
      <c r="Y92"/>
      <c r="Z92"/>
      <c r="AA92"/>
      <c r="AB92"/>
      <c r="AC92"/>
      <c r="AD92"/>
    </row>
    <row r="93" spans="1:30" s="1" customFormat="1" x14ac:dyDescent="0.25">
      <c r="A93" s="1">
        <v>92</v>
      </c>
      <c r="Q93" s="35"/>
      <c r="R93" s="35"/>
      <c r="S93" s="35" t="e">
        <f t="shared" si="4"/>
        <v>#DIV/0!</v>
      </c>
      <c r="T93" s="35">
        <v>92</v>
      </c>
      <c r="U93" s="35">
        <f t="shared" si="3"/>
        <v>0</v>
      </c>
      <c r="V93" s="77"/>
      <c r="W93"/>
      <c r="X93"/>
      <c r="Y93"/>
      <c r="Z93"/>
      <c r="AA93"/>
      <c r="AB93"/>
      <c r="AC93"/>
      <c r="AD93"/>
    </row>
    <row r="94" spans="1:30" s="1" customFormat="1" x14ac:dyDescent="0.25">
      <c r="A94" s="1">
        <v>93</v>
      </c>
      <c r="Q94" s="35"/>
      <c r="R94" s="35"/>
      <c r="S94" s="35" t="e">
        <f t="shared" si="4"/>
        <v>#DIV/0!</v>
      </c>
      <c r="T94" s="35">
        <v>93</v>
      </c>
      <c r="U94" s="35">
        <f t="shared" si="3"/>
        <v>0</v>
      </c>
      <c r="V94" s="77"/>
      <c r="W94"/>
      <c r="X94"/>
      <c r="Y94"/>
      <c r="Z94"/>
      <c r="AA94"/>
      <c r="AB94"/>
      <c r="AC94"/>
      <c r="AD94"/>
    </row>
    <row r="95" spans="1:30" s="1" customFormat="1" x14ac:dyDescent="0.25">
      <c r="A95" s="1">
        <v>94</v>
      </c>
      <c r="Q95" s="35"/>
      <c r="R95" s="35"/>
      <c r="S95" s="35" t="e">
        <f t="shared" si="4"/>
        <v>#DIV/0!</v>
      </c>
      <c r="T95" s="35">
        <v>94</v>
      </c>
      <c r="U95" s="35">
        <f t="shared" si="3"/>
        <v>0</v>
      </c>
      <c r="V95" s="77"/>
      <c r="W95"/>
      <c r="X95"/>
      <c r="Y95"/>
      <c r="Z95"/>
      <c r="AA95"/>
      <c r="AB95"/>
      <c r="AC95"/>
      <c r="AD95"/>
    </row>
    <row r="96" spans="1:30" s="1" customFormat="1" x14ac:dyDescent="0.25">
      <c r="A96" s="1">
        <v>95</v>
      </c>
      <c r="Q96" s="35"/>
      <c r="R96" s="35"/>
      <c r="S96" s="35" t="e">
        <f t="shared" si="4"/>
        <v>#DIV/0!</v>
      </c>
      <c r="T96" s="35">
        <v>95</v>
      </c>
      <c r="U96" s="35">
        <f t="shared" si="3"/>
        <v>0</v>
      </c>
      <c r="V96" s="77"/>
      <c r="W96"/>
      <c r="X96"/>
      <c r="Y96"/>
      <c r="Z96"/>
      <c r="AA96"/>
      <c r="AB96"/>
      <c r="AC96"/>
      <c r="AD96"/>
    </row>
    <row r="97" spans="1:30" s="1" customFormat="1" x14ac:dyDescent="0.25">
      <c r="A97" s="1">
        <v>96</v>
      </c>
      <c r="Q97" s="35"/>
      <c r="R97" s="35"/>
      <c r="S97" s="35" t="e">
        <f t="shared" si="4"/>
        <v>#DIV/0!</v>
      </c>
      <c r="T97" s="35">
        <v>96</v>
      </c>
      <c r="U97" s="35">
        <f t="shared" si="3"/>
        <v>0</v>
      </c>
      <c r="V97" s="77"/>
      <c r="W97"/>
      <c r="X97"/>
      <c r="Y97"/>
      <c r="Z97"/>
      <c r="AA97"/>
      <c r="AB97"/>
      <c r="AC97"/>
      <c r="AD9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799-4773-44A4-8118-3FED6C4511D6}">
  <dimension ref="A1:AK124"/>
  <sheetViews>
    <sheetView topLeftCell="A98" zoomScale="110" zoomScaleNormal="110" workbookViewId="0">
      <selection activeCell="N120" sqref="N120"/>
    </sheetView>
  </sheetViews>
  <sheetFormatPr defaultColWidth="8.85546875" defaultRowHeight="26.25" customHeight="1" x14ac:dyDescent="0.25"/>
  <cols>
    <col min="1" max="1" width="4.42578125" style="4" customWidth="1"/>
    <col min="2" max="2" width="5.140625" style="4" customWidth="1"/>
    <col min="3" max="3" width="15" style="4" customWidth="1"/>
    <col min="4" max="4" width="12.42578125" style="4" customWidth="1"/>
    <col min="5" max="5" width="11.85546875" style="4" customWidth="1"/>
    <col min="6" max="6" width="9.140625" style="4" customWidth="1"/>
    <col min="7" max="7" width="12.42578125" style="4" customWidth="1"/>
    <col min="8" max="11" width="7.42578125" style="4" customWidth="1"/>
    <col min="12" max="12" width="8.140625" style="4" customWidth="1"/>
    <col min="13" max="13" width="8" style="4" customWidth="1"/>
    <col min="14" max="14" width="8.42578125" style="4" customWidth="1"/>
    <col min="15" max="15" width="8.85546875" style="4"/>
    <col min="16" max="16" width="8.140625" style="4" customWidth="1"/>
    <col min="17" max="17" width="5.42578125" style="4" customWidth="1"/>
    <col min="18" max="18" width="5.85546875" style="4" customWidth="1"/>
    <col min="19" max="19" width="5.42578125" style="4" customWidth="1"/>
    <col min="20" max="20" width="6.42578125" style="4" customWidth="1"/>
    <col min="21" max="21" width="5.85546875" style="4" customWidth="1"/>
    <col min="22" max="22" width="5.42578125" style="4" customWidth="1"/>
    <col min="23" max="23" width="6.140625" style="4" customWidth="1"/>
    <col min="24" max="25" width="5.85546875" style="4" customWidth="1"/>
    <col min="26" max="27" width="6.42578125" style="4" customWidth="1"/>
    <col min="28" max="28" width="6.140625" style="4" customWidth="1"/>
    <col min="29" max="29" width="5.85546875" style="4" customWidth="1"/>
    <col min="30" max="31" width="8.85546875" style="4"/>
    <col min="32" max="32" width="9.42578125" style="4" customWidth="1"/>
    <col min="33" max="16384" width="8.85546875" style="4"/>
  </cols>
  <sheetData>
    <row r="1" spans="1:37" ht="26.25" customHeight="1" x14ac:dyDescent="0.25">
      <c r="B1" s="5"/>
      <c r="C1" s="124" t="s">
        <v>65</v>
      </c>
      <c r="D1" s="124"/>
      <c r="E1" s="124"/>
      <c r="F1" s="124"/>
      <c r="G1" s="124"/>
      <c r="H1" s="124"/>
      <c r="I1" s="124"/>
      <c r="J1" s="124"/>
      <c r="Q1" s="5"/>
    </row>
    <row r="2" spans="1:37" ht="26.25" customHeight="1" x14ac:dyDescent="0.25">
      <c r="A2" s="84" t="s">
        <v>37</v>
      </c>
      <c r="B2" s="84"/>
      <c r="C2" s="84"/>
      <c r="D2" s="84"/>
      <c r="E2" s="84"/>
      <c r="F2" s="84"/>
      <c r="G2" s="105"/>
      <c r="H2" s="106"/>
      <c r="I2" s="106"/>
      <c r="J2" s="107"/>
    </row>
    <row r="3" spans="1:37" ht="26.25" customHeight="1" x14ac:dyDescent="0.25">
      <c r="A3" s="84" t="s">
        <v>14</v>
      </c>
      <c r="B3" s="84"/>
      <c r="C3" s="84"/>
      <c r="D3" s="84"/>
      <c r="E3" s="84"/>
      <c r="F3" s="84"/>
      <c r="G3" s="105"/>
      <c r="H3" s="106"/>
      <c r="I3" s="106"/>
      <c r="J3" s="107"/>
      <c r="L3" s="6" t="s">
        <v>66</v>
      </c>
      <c r="M3" s="7"/>
    </row>
    <row r="4" spans="1:37" ht="32.25" customHeight="1" x14ac:dyDescent="0.25">
      <c r="A4" s="84" t="s">
        <v>67</v>
      </c>
      <c r="B4" s="84"/>
      <c r="C4" s="84"/>
      <c r="D4" s="84"/>
      <c r="E4" s="84"/>
      <c r="F4" s="84"/>
      <c r="G4" s="105"/>
      <c r="H4" s="106"/>
      <c r="I4" s="106"/>
      <c r="J4" s="107"/>
      <c r="K4" s="119" t="s">
        <v>25</v>
      </c>
      <c r="L4" s="120"/>
      <c r="M4" s="7"/>
      <c r="AK4" s="8"/>
    </row>
    <row r="5" spans="1:37" ht="33" customHeight="1" x14ac:dyDescent="0.25">
      <c r="A5" s="84" t="s">
        <v>68</v>
      </c>
      <c r="B5" s="84"/>
      <c r="C5" s="84"/>
      <c r="D5" s="84"/>
      <c r="E5" s="84"/>
      <c r="F5" s="84"/>
      <c r="G5" s="105"/>
      <c r="H5" s="106"/>
      <c r="I5" s="106"/>
      <c r="J5" s="107"/>
      <c r="AK5" s="8"/>
    </row>
    <row r="6" spans="1:37" ht="17.25" customHeight="1" x14ac:dyDescent="0.25">
      <c r="A6" s="84" t="s">
        <v>69</v>
      </c>
      <c r="B6" s="84"/>
      <c r="C6" s="84"/>
      <c r="D6" s="84"/>
      <c r="E6" s="84"/>
      <c r="F6" s="84"/>
      <c r="G6" s="46"/>
      <c r="H6" s="47"/>
      <c r="I6" s="47"/>
      <c r="J6" s="48"/>
      <c r="AK6" s="8"/>
    </row>
    <row r="7" spans="1:37" ht="17.25" customHeight="1" x14ac:dyDescent="0.25">
      <c r="A7" s="121" t="s">
        <v>70</v>
      </c>
      <c r="B7" s="122"/>
      <c r="C7" s="122"/>
      <c r="D7" s="122"/>
      <c r="E7" s="122"/>
      <c r="F7" s="123"/>
      <c r="G7" s="46"/>
      <c r="H7" s="47"/>
      <c r="I7" s="47"/>
      <c r="J7" s="48"/>
      <c r="AK7" s="8"/>
    </row>
    <row r="8" spans="1:37" ht="20.45" customHeight="1" x14ac:dyDescent="0.25">
      <c r="A8" s="84" t="s">
        <v>71</v>
      </c>
      <c r="B8" s="84"/>
      <c r="C8" s="84"/>
      <c r="D8" s="84"/>
      <c r="E8" s="84"/>
      <c r="F8" s="84"/>
      <c r="G8" s="105"/>
      <c r="H8" s="106"/>
      <c r="I8" s="106"/>
      <c r="J8" s="107"/>
    </row>
    <row r="9" spans="1:37" ht="24.75" customHeight="1" x14ac:dyDescent="0.25">
      <c r="A9" s="84" t="s">
        <v>12</v>
      </c>
      <c r="B9" s="84"/>
      <c r="C9" s="84"/>
      <c r="D9" s="84"/>
      <c r="E9" s="84"/>
      <c r="F9" s="84"/>
      <c r="G9" s="105"/>
      <c r="H9" s="106"/>
      <c r="I9" s="106"/>
      <c r="J9" s="107"/>
    </row>
    <row r="10" spans="1:37" ht="20.45" customHeight="1" x14ac:dyDescent="0.25">
      <c r="A10" s="84" t="s">
        <v>13</v>
      </c>
      <c r="B10" s="84"/>
      <c r="C10" s="84"/>
      <c r="D10" s="84"/>
      <c r="E10" s="84"/>
      <c r="F10" s="84"/>
      <c r="G10" s="105"/>
      <c r="H10" s="106"/>
      <c r="I10" s="106"/>
      <c r="J10" s="107"/>
    </row>
    <row r="11" spans="1:37" ht="18.75" customHeight="1" x14ac:dyDescent="0.25">
      <c r="A11" s="84" t="s">
        <v>36</v>
      </c>
      <c r="B11" s="84"/>
      <c r="C11" s="84"/>
      <c r="D11" s="84"/>
      <c r="E11" s="84"/>
      <c r="F11" s="84"/>
      <c r="G11" s="105"/>
      <c r="H11" s="106"/>
      <c r="I11" s="106"/>
      <c r="J11" s="107"/>
    </row>
    <row r="12" spans="1:37" ht="20.45" customHeight="1" x14ac:dyDescent="0.25">
      <c r="A12" s="84" t="s">
        <v>41</v>
      </c>
      <c r="B12" s="84"/>
      <c r="C12" s="84"/>
      <c r="D12" s="84"/>
      <c r="E12" s="84"/>
      <c r="F12" s="84"/>
      <c r="G12" s="70"/>
      <c r="H12" s="9" t="b">
        <f>MOD(G12,8)=0</f>
        <v>1</v>
      </c>
      <c r="I12" s="9">
        <f>ROUNDDOWN((G12/8),0)</f>
        <v>0</v>
      </c>
      <c r="J12" s="9">
        <f>G12-I12*8</f>
        <v>0</v>
      </c>
      <c r="K12" s="9"/>
    </row>
    <row r="13" spans="1:37" ht="20.45" customHeight="1" thickBot="1" x14ac:dyDescent="0.3">
      <c r="A13" s="84" t="s">
        <v>40</v>
      </c>
      <c r="B13" s="108"/>
      <c r="C13" s="108"/>
      <c r="D13" s="108"/>
      <c r="E13" s="108"/>
      <c r="F13" s="108"/>
      <c r="G13" s="71">
        <v>15</v>
      </c>
      <c r="H13" s="9" t="b">
        <f>MOD(G13,12)=0</f>
        <v>0</v>
      </c>
      <c r="I13" s="9">
        <f>ROUNDDOWN((G13/12),0)</f>
        <v>1</v>
      </c>
      <c r="J13" s="9">
        <f>G13-I13*12</f>
        <v>3</v>
      </c>
      <c r="K13" s="9"/>
    </row>
    <row r="14" spans="1:37" ht="26.25" customHeight="1" thickBot="1" x14ac:dyDescent="0.3">
      <c r="A14" s="11"/>
      <c r="B14" s="109" t="s">
        <v>72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  <c r="O14" s="17"/>
    </row>
    <row r="15" spans="1:37" ht="26.25" customHeight="1" thickBot="1" x14ac:dyDescent="0.3">
      <c r="A15" s="10"/>
      <c r="B15" s="3" t="str">
        <f>IF(ISNUMBER($G$13),IF($H$13=TRUE,CONCATENATE("Pipet ",FIXED($G$13*D17/12*1.1)," µL of LunaScript RT SuperMix into each well of row A of MM plate"),CONCATENATE("Pipet ",FIXED(($I$13+1)*D17*1.1)," µL of LunaScript RT SuperMix into first ",$J$13," wells and ",FIXED(($I$13)*D17*1.1)," µL into the other wells of MM plate row A")), IF($H$12=TRUE,CONCATENATE("Pipet ",FIXED($G$12*D17/8*1.1)," µL of FS1 into each well of column 1 of MM plate"),CONCATENATE("Pipet ",FIXED(($I$12+1)*D17*1.1)," µL of FS1 into first ",$J$12," wells and ",FIXED(($I$12)*D17*1.1)," µL into the other wells of MM plate column 1")))</f>
        <v>Pipet 4.40 µL of LunaScript RT SuperMix into first 3 wells and 2.20 µL into the other wells of MM plate row A</v>
      </c>
      <c r="C15" s="3"/>
      <c r="D15" s="3"/>
      <c r="E15" s="3"/>
      <c r="O15" s="17"/>
    </row>
    <row r="16" spans="1:37" ht="26.25" customHeight="1" thickBot="1" x14ac:dyDescent="0.3">
      <c r="A16" s="10"/>
      <c r="B16" s="3" t="s">
        <v>15</v>
      </c>
      <c r="C16" s="18" t="s">
        <v>8</v>
      </c>
      <c r="D16" s="19">
        <v>8</v>
      </c>
      <c r="E16" s="42" t="s">
        <v>17</v>
      </c>
      <c r="O16" s="17"/>
      <c r="Q16" s="3"/>
    </row>
    <row r="17" spans="1:15" ht="36" customHeight="1" thickBot="1" x14ac:dyDescent="0.3">
      <c r="A17" s="11"/>
      <c r="B17" s="3"/>
      <c r="C17" s="45" t="s">
        <v>73</v>
      </c>
      <c r="D17" s="21">
        <v>2</v>
      </c>
      <c r="E17" s="49" t="s">
        <v>17</v>
      </c>
      <c r="O17" s="17"/>
    </row>
    <row r="18" spans="1:15" ht="15.95" customHeight="1" thickBot="1" x14ac:dyDescent="0.3">
      <c r="A18" s="11"/>
      <c r="B18" s="3"/>
      <c r="C18" s="23"/>
      <c r="D18" s="24">
        <v>10</v>
      </c>
      <c r="E18" s="50" t="s">
        <v>17</v>
      </c>
      <c r="F18" s="4" t="s">
        <v>9</v>
      </c>
      <c r="O18" s="17"/>
    </row>
    <row r="19" spans="1:15" ht="26.25" customHeight="1" thickBot="1" x14ac:dyDescent="0.3">
      <c r="A19" s="10"/>
      <c r="B19" s="3" t="s">
        <v>16</v>
      </c>
      <c r="D19" s="25" t="s">
        <v>74</v>
      </c>
      <c r="E19" s="3" t="s">
        <v>75</v>
      </c>
      <c r="F19" s="26"/>
      <c r="O19" s="17"/>
    </row>
    <row r="20" spans="1:15" ht="26.25" customHeight="1" x14ac:dyDescent="0.25">
      <c r="A20" s="11"/>
      <c r="B20" s="3"/>
      <c r="D20" s="25" t="s">
        <v>76</v>
      </c>
      <c r="E20" s="3"/>
      <c r="F20" s="26"/>
      <c r="O20" s="17"/>
    </row>
    <row r="21" spans="1:15" ht="26.25" customHeight="1" x14ac:dyDescent="0.25">
      <c r="A21" s="11"/>
      <c r="B21" s="3"/>
      <c r="D21" s="25" t="s">
        <v>77</v>
      </c>
      <c r="E21" s="3"/>
      <c r="F21" s="26"/>
      <c r="O21" s="17"/>
    </row>
    <row r="22" spans="1:15" ht="26.25" customHeight="1" thickBot="1" x14ac:dyDescent="0.3">
      <c r="A22" s="11"/>
      <c r="B22" s="3"/>
      <c r="D22" s="25" t="s">
        <v>78</v>
      </c>
      <c r="F22" s="3"/>
      <c r="O22" s="17"/>
    </row>
    <row r="23" spans="1:15" ht="26.25" customHeight="1" thickBot="1" x14ac:dyDescent="0.3">
      <c r="A23" s="10"/>
      <c r="B23" s="3" t="s">
        <v>79</v>
      </c>
      <c r="D23" s="3"/>
      <c r="E23" s="3"/>
    </row>
    <row r="24" spans="1:15" ht="26.25" customHeight="1" thickBot="1" x14ac:dyDescent="0.3">
      <c r="A24"/>
      <c r="B24" s="112" t="s">
        <v>80</v>
      </c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4"/>
    </row>
    <row r="25" spans="1:15" ht="26.25" customHeight="1" thickBot="1" x14ac:dyDescent="0.3">
      <c r="A25" s="10"/>
      <c r="B25" s="3" t="str">
        <f>IF($H$13=TRUE,CONCATENATE("Prepare Mastermix (P1) according to the following table and pipet ",FIXED(G13*D30/12*1.1)," µL into each well of row B of MM plate"),CONCATENATE("Prepare Mastermix (P1) according to the following table and pipet ",FIXED((I13+1)*D30*1.1)," µL into first ",$J$13," wells and ",FIXED((I13)*D30*1.1)," µL into the other wells of MM plate row B"))</f>
        <v>Prepare Mastermix (P1) according to the following table and pipet 17.60 µL into first 3 wells and 8.80 µL into the other wells of MM plate row B</v>
      </c>
      <c r="D25" s="3"/>
      <c r="E25" s="3"/>
    </row>
    <row r="26" spans="1:15" ht="31.5" x14ac:dyDescent="0.25">
      <c r="A26" s="11"/>
      <c r="B26" s="3"/>
      <c r="C26" s="3"/>
      <c r="D26" s="51" t="s">
        <v>18</v>
      </c>
      <c r="E26" s="52" t="str">
        <f>IF(ISNUMBER($G$13),CONCATENATE(" Volume for ",$G$13," samples"),CONCATENATE(" Volume for ",$G$12," samples"))</f>
        <v xml:space="preserve"> Volume for 15 samples</v>
      </c>
    </row>
    <row r="27" spans="1:15" ht="20.25" customHeight="1" thickBot="1" x14ac:dyDescent="0.3">
      <c r="A27" s="11"/>
      <c r="B27" s="3"/>
      <c r="C27" s="45" t="s">
        <v>10</v>
      </c>
      <c r="D27" s="21">
        <v>4.5</v>
      </c>
      <c r="E27" s="22" t="s">
        <v>39</v>
      </c>
      <c r="F27" s="22"/>
    </row>
    <row r="28" spans="1:15" ht="25.5" customHeight="1" x14ac:dyDescent="0.25">
      <c r="A28" s="11"/>
      <c r="C28" s="53" t="s">
        <v>81</v>
      </c>
      <c r="D28" s="27">
        <v>6.25</v>
      </c>
      <c r="E28" s="27">
        <f>D28*$G$13*1.1</f>
        <v>103.12500000000001</v>
      </c>
      <c r="F28" s="50" t="s">
        <v>17</v>
      </c>
    </row>
    <row r="29" spans="1:15" ht="33" customHeight="1" thickBot="1" x14ac:dyDescent="0.3">
      <c r="A29" s="11"/>
      <c r="C29" s="43" t="s">
        <v>82</v>
      </c>
      <c r="D29" s="21">
        <v>1.75</v>
      </c>
      <c r="E29" s="21">
        <f>D29*$G$13*1.1</f>
        <v>28.875000000000004</v>
      </c>
      <c r="F29" s="49" t="s">
        <v>17</v>
      </c>
    </row>
    <row r="30" spans="1:15" ht="21" customHeight="1" thickBot="1" x14ac:dyDescent="0.3">
      <c r="A30" s="11"/>
      <c r="C30" s="23"/>
      <c r="D30" s="24">
        <v>8</v>
      </c>
      <c r="E30" s="27">
        <f>E28+E29</f>
        <v>132.00000000000003</v>
      </c>
      <c r="F30" s="50" t="s">
        <v>17</v>
      </c>
      <c r="G30" s="4" t="s">
        <v>20</v>
      </c>
    </row>
    <row r="31" spans="1:15" ht="23.25" customHeight="1" thickBot="1" x14ac:dyDescent="0.3">
      <c r="A31" s="10"/>
      <c r="B31" s="3" t="str">
        <f>IF($H$13=TRUE,CONCATENATE("Prepare Mastermix (P2) according to the following table and pipet ",FIXED($G$13*D36/12*1.1)," µL into each well of row C of MM plate"),CONCATENATE("Prepare Mastermix (P2) according to the following table and pipet ",FIXED((I13+1)*D36*1.1)," µL into first ",$J$13," wells and ",FIXED((I13)*D36*1.1)," µL into the other wells of MM plate row C"))</f>
        <v>Prepare Mastermix (P2) according to the following table and pipet 17.60 µL into first 3 wells and 8.80 µL into the other wells of MM plate row C</v>
      </c>
      <c r="D31" s="3"/>
      <c r="E31" s="3"/>
    </row>
    <row r="32" spans="1:15" ht="31.5" x14ac:dyDescent="0.25">
      <c r="A32" s="11"/>
      <c r="B32" s="3"/>
      <c r="C32" s="3"/>
      <c r="D32" s="52" t="s">
        <v>18</v>
      </c>
      <c r="E32" s="52" t="str">
        <f>IF(ISNUMBER($G$13),CONCATENATE(" Volume for ",$G$13," samples"),CONCATENATE(" Volume for ",$G$12," samples"))</f>
        <v xml:space="preserve"> Volume for 15 samples</v>
      </c>
    </row>
    <row r="33" spans="1:13" ht="26.25" customHeight="1" thickBot="1" x14ac:dyDescent="0.3">
      <c r="A33" s="11"/>
      <c r="B33" s="3"/>
      <c r="C33" s="45" t="s">
        <v>10</v>
      </c>
      <c r="D33" s="21">
        <v>4.5</v>
      </c>
      <c r="E33" s="22" t="s">
        <v>39</v>
      </c>
      <c r="F33" s="22"/>
    </row>
    <row r="34" spans="1:13" ht="23.25" customHeight="1" x14ac:dyDescent="0.25">
      <c r="A34" s="11"/>
      <c r="C34" s="53" t="s">
        <v>81</v>
      </c>
      <c r="D34" s="27">
        <v>6.25</v>
      </c>
      <c r="E34" s="27">
        <f>D34*$G$13*1.1</f>
        <v>103.12500000000001</v>
      </c>
      <c r="F34" s="50" t="s">
        <v>17</v>
      </c>
    </row>
    <row r="35" spans="1:13" ht="34.5" customHeight="1" thickBot="1" x14ac:dyDescent="0.3">
      <c r="A35" s="11"/>
      <c r="C35" s="43" t="s">
        <v>83</v>
      </c>
      <c r="D35" s="21">
        <v>1.75</v>
      </c>
      <c r="E35" s="21">
        <f>D35*$G$13*1.1</f>
        <v>28.875000000000004</v>
      </c>
      <c r="F35" s="49" t="s">
        <v>17</v>
      </c>
    </row>
    <row r="36" spans="1:13" ht="21" customHeight="1" thickBot="1" x14ac:dyDescent="0.3">
      <c r="A36" s="11"/>
      <c r="C36" s="23"/>
      <c r="D36" s="24">
        <v>8</v>
      </c>
      <c r="E36" s="27">
        <f>E34+E35</f>
        <v>132.00000000000003</v>
      </c>
      <c r="F36" s="50" t="s">
        <v>17</v>
      </c>
      <c r="G36" s="4" t="s">
        <v>20</v>
      </c>
    </row>
    <row r="37" spans="1:13" ht="26.25" customHeight="1" thickBot="1" x14ac:dyDescent="0.3">
      <c r="A37" s="10"/>
      <c r="B37" s="28" t="s">
        <v>16</v>
      </c>
      <c r="D37" s="25" t="s">
        <v>84</v>
      </c>
      <c r="F37" s="3" t="s">
        <v>75</v>
      </c>
    </row>
    <row r="38" spans="1:13" ht="20.45" customHeight="1" x14ac:dyDescent="0.25">
      <c r="A38" s="11"/>
      <c r="B38" s="28"/>
      <c r="D38" s="54" t="s">
        <v>85</v>
      </c>
      <c r="E38" s="115" t="s">
        <v>86</v>
      </c>
    </row>
    <row r="39" spans="1:13" ht="23.25" customHeight="1" x14ac:dyDescent="0.25">
      <c r="A39" s="11"/>
      <c r="B39" s="28"/>
      <c r="D39" s="54" t="s">
        <v>87</v>
      </c>
      <c r="E39" s="115"/>
    </row>
    <row r="40" spans="1:13" ht="23.25" customHeight="1" thickBot="1" x14ac:dyDescent="0.3">
      <c r="A40" s="11"/>
      <c r="D40" s="25" t="s">
        <v>78</v>
      </c>
      <c r="F40" s="4" t="s">
        <v>88</v>
      </c>
    </row>
    <row r="41" spans="1:13" ht="26.25" customHeight="1" thickBot="1" x14ac:dyDescent="0.3">
      <c r="A41" s="10"/>
      <c r="B41" s="28" t="s">
        <v>89</v>
      </c>
      <c r="D41" s="29"/>
      <c r="F41" s="3"/>
    </row>
    <row r="42" spans="1:13" ht="26.25" customHeight="1" thickBot="1" x14ac:dyDescent="0.3">
      <c r="A42" s="11"/>
      <c r="B42" s="116" t="s">
        <v>90</v>
      </c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8"/>
    </row>
    <row r="43" spans="1:13" ht="26.25" customHeight="1" thickBot="1" x14ac:dyDescent="0.3">
      <c r="A43" s="10"/>
      <c r="B43" s="4" t="str">
        <f>IF(H13=TRUE,CONCATENATE("Prepare Mastermix (F) according to the following table and pipet ",FIXED(G13*D47/12*1.1)," µL of F into each well of row D of MM plate"),CONCATENATE("Prepare Mastermix (F) according to the following table and pipet ",FIXED((I13+1)*D47*1.1)," µL of F into first ",J13," wells and ",FIXED((I13)*D47*1.1)," µL into the other wells of MM plate row D"))</f>
        <v>Prepare Mastermix (F) according to the following table and pipet 9.90 µL of F into first 3 wells and 4.95 µL into the other wells of MM plate row D</v>
      </c>
    </row>
    <row r="44" spans="1:13" ht="32.25" thickBot="1" x14ac:dyDescent="0.3">
      <c r="A44" s="11"/>
      <c r="D44" s="55" t="s">
        <v>18</v>
      </c>
      <c r="E44" s="79" t="str">
        <f>IF(ISNUMBER($G$13),CONCATENATE(" Volume for ",$G$13," samples"),CONCATENATE(" Volume for ",$G$12," samples"))</f>
        <v xml:space="preserve"> Volume for 15 samples</v>
      </c>
    </row>
    <row r="45" spans="1:13" ht="32.25" customHeight="1" thickBot="1" x14ac:dyDescent="0.3">
      <c r="A45" s="10"/>
      <c r="B45" s="3" t="s">
        <v>15</v>
      </c>
      <c r="C45" s="56" t="s">
        <v>91</v>
      </c>
      <c r="D45" s="57">
        <v>3.5</v>
      </c>
      <c r="E45" s="27">
        <f>D45*$G$13*1.1</f>
        <v>57.750000000000007</v>
      </c>
      <c r="F45" s="42" t="s">
        <v>17</v>
      </c>
    </row>
    <row r="46" spans="1:13" ht="14.25" customHeight="1" thickBot="1" x14ac:dyDescent="0.3">
      <c r="A46" s="11"/>
      <c r="C46" s="20" t="s">
        <v>92</v>
      </c>
      <c r="D46" s="21">
        <v>1</v>
      </c>
      <c r="E46" s="21">
        <f>D46*$G$13*1.1</f>
        <v>16.5</v>
      </c>
      <c r="F46" s="42" t="s">
        <v>17</v>
      </c>
    </row>
    <row r="47" spans="1:13" ht="16.5" customHeight="1" thickBot="1" x14ac:dyDescent="0.3">
      <c r="A47" s="11"/>
      <c r="C47" s="37" t="s">
        <v>93</v>
      </c>
      <c r="D47" s="24">
        <f>SUM(D45:D46)</f>
        <v>4.5</v>
      </c>
      <c r="E47" s="24">
        <f>SUM(E45:E46)</f>
        <v>74.25</v>
      </c>
      <c r="F47" s="58" t="s">
        <v>17</v>
      </c>
      <c r="G47" s="3" t="s">
        <v>9</v>
      </c>
    </row>
    <row r="48" spans="1:13" ht="19.5" customHeight="1" thickBot="1" x14ac:dyDescent="0.3">
      <c r="A48" s="10"/>
      <c r="B48" s="4" t="s">
        <v>94</v>
      </c>
      <c r="C48" s="40"/>
      <c r="D48" s="3"/>
      <c r="E48" s="3"/>
      <c r="F48" s="28"/>
      <c r="G48" s="3"/>
    </row>
    <row r="49" spans="1:13" ht="24.75" customHeight="1" thickBot="1" x14ac:dyDescent="0.3">
      <c r="A49" s="10"/>
      <c r="B49" s="4" t="s">
        <v>95</v>
      </c>
      <c r="C49" s="40"/>
      <c r="D49" s="3"/>
      <c r="E49" s="3"/>
      <c r="F49" s="28"/>
      <c r="G49" s="3"/>
    </row>
    <row r="50" spans="1:13" ht="22.5" customHeight="1" thickBot="1" x14ac:dyDescent="0.3">
      <c r="A50" s="10"/>
      <c r="B50" s="4" t="s">
        <v>96</v>
      </c>
      <c r="C50" s="40"/>
      <c r="D50" s="3"/>
      <c r="E50" s="3"/>
      <c r="F50" s="28"/>
      <c r="G50" s="3"/>
    </row>
    <row r="51" spans="1:13" ht="26.25" customHeight="1" thickBot="1" x14ac:dyDescent="0.3">
      <c r="A51" s="10"/>
      <c r="B51" s="3" t="s">
        <v>16</v>
      </c>
      <c r="D51" s="39" t="s">
        <v>97</v>
      </c>
    </row>
    <row r="52" spans="1:13" ht="26.25" customHeight="1" x14ac:dyDescent="0.25">
      <c r="A52" s="11"/>
      <c r="D52" s="39" t="s">
        <v>98</v>
      </c>
    </row>
    <row r="53" spans="1:13" ht="26.25" customHeight="1" thickBot="1" x14ac:dyDescent="0.3">
      <c r="A53" s="11"/>
      <c r="D53" s="29" t="s">
        <v>78</v>
      </c>
      <c r="E53" s="4" t="s">
        <v>88</v>
      </c>
    </row>
    <row r="54" spans="1:13" ht="26.25" customHeight="1" thickBot="1" x14ac:dyDescent="0.3">
      <c r="A54" s="11"/>
      <c r="B54" s="102" t="s">
        <v>59</v>
      </c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4"/>
    </row>
    <row r="55" spans="1:13" ht="27" customHeight="1" thickBot="1" x14ac:dyDescent="0.3">
      <c r="A55" s="10"/>
      <c r="B55" s="4" t="str">
        <f>IF(H13=TRUE,CONCATENATE("Pipet ",FIXED(G13*D59/12*1.1)," µL of Adaptor (A) into each well of row E of MM plate"),CONCATENATE("Pipet ",FIXED((I13+1)*D59*1.1)," µL of Adaptor (A) into first ",J13," wells and ",FIXED((I13)*D59*1.1)," µL into the other wells of MM plate row E"))</f>
        <v>Pipet 2.75 µL of Adaptor (A) into first 3 wells and 1.38 µL into the other wells of MM plate row E</v>
      </c>
    </row>
    <row r="56" spans="1:13" ht="27" customHeight="1" thickBot="1" x14ac:dyDescent="0.3">
      <c r="A56" s="10"/>
      <c r="B56" s="4" t="str">
        <f>IF($H$13=TRUE,CONCATENATE("Pipet ",FIXED(G13*D60/12*1.1)," µL of Ultra II Ligation Master Mix (L) into each well of row F of MM plate"),CONCATENATE("Pipet ",FIXED((I13+1)*D60*1.1)," µL of Ultra II Ligation Master Mix (L) into first ",$J$13," wells and ",FIXED((I13)*D60*1.1)," µL into the other wells of MM plate row F"))</f>
        <v>Pipet 33.00 µL of Ultra II Ligation Master Mix (L) into first 3 wells and 16.50 µL into the other wells of MM plate row F</v>
      </c>
    </row>
    <row r="57" spans="1:13" ht="32.25" thickBot="1" x14ac:dyDescent="0.3">
      <c r="A57" s="11"/>
      <c r="B57" s="59"/>
      <c r="C57" s="59"/>
      <c r="D57" s="36" t="s">
        <v>18</v>
      </c>
      <c r="E57" s="52" t="str">
        <f>IF(ISNUMBER($G$13),CONCATENATE(" Volume for ",$G$13," samples"),CONCATENATE(" Volume for ",$G$12," samples"))</f>
        <v xml:space="preserve"> Volume for 15 samples</v>
      </c>
    </row>
    <row r="58" spans="1:13" ht="18.95" customHeight="1" thickBot="1" x14ac:dyDescent="0.3">
      <c r="A58" s="10"/>
      <c r="B58" s="3" t="s">
        <v>15</v>
      </c>
      <c r="C58" s="20" t="s">
        <v>19</v>
      </c>
      <c r="D58" s="60">
        <v>17.5</v>
      </c>
      <c r="E58" s="38" t="s">
        <v>39</v>
      </c>
      <c r="F58" s="49" t="s">
        <v>17</v>
      </c>
    </row>
    <row r="59" spans="1:13" ht="17.45" customHeight="1" x14ac:dyDescent="0.25">
      <c r="A59" s="11"/>
      <c r="C59" s="18" t="s">
        <v>99</v>
      </c>
      <c r="D59" s="19">
        <v>1.25</v>
      </c>
      <c r="E59" s="19">
        <f>1.25*G13</f>
        <v>18.75</v>
      </c>
      <c r="F59" s="42" t="s">
        <v>17</v>
      </c>
    </row>
    <row r="60" spans="1:13" ht="17.45" customHeight="1" thickBot="1" x14ac:dyDescent="0.3">
      <c r="A60" s="11"/>
      <c r="C60" s="20" t="s">
        <v>100</v>
      </c>
      <c r="D60" s="21">
        <v>15</v>
      </c>
      <c r="E60" s="22">
        <f>D60*$G$13*1.1</f>
        <v>247.50000000000003</v>
      </c>
      <c r="F60" s="49" t="s">
        <v>17</v>
      </c>
      <c r="G60" s="4" t="s">
        <v>9</v>
      </c>
    </row>
    <row r="61" spans="1:13" ht="26.25" customHeight="1" thickBot="1" x14ac:dyDescent="0.3">
      <c r="A61" s="10"/>
      <c r="B61" s="3" t="s">
        <v>16</v>
      </c>
      <c r="D61" s="61" t="s">
        <v>64</v>
      </c>
      <c r="E61" s="31" t="s">
        <v>101</v>
      </c>
    </row>
    <row r="62" spans="1:13" ht="27" customHeight="1" thickBot="1" x14ac:dyDescent="0.3">
      <c r="A62" s="10"/>
      <c r="B62" s="4" t="str">
        <f>IF($H$13=TRUE,CONCATENATE("Pipet ",FIXED(G13*D65/12*1.1)," µL of User Enzyme (U) into each well of row G of MM plate"),CONCATENATE("Pipet ",FIXED((I13+1)*D65*1.1)," µL of User Enzyme (U) into first ",$J$13," wells and ",FIXED((I13)*D65*1.1)," µL into the other wells of MM plate row G"))</f>
        <v>Pipet 3.30 µL of User Enzyme (U) into first 3 wells and 1.65 µL into the other wells of MM plate row G</v>
      </c>
    </row>
    <row r="63" spans="1:13" ht="27" customHeight="1" thickBot="1" x14ac:dyDescent="0.3">
      <c r="A63" s="11"/>
      <c r="C63" s="59"/>
      <c r="D63" s="36" t="s">
        <v>18</v>
      </c>
      <c r="E63" s="52" t="str">
        <f>IF(ISNUMBER($G$13),CONCATENATE(" Volume for ",$G$13," samples"),CONCATENATE(" Volume for ",$G$12," samples"))</f>
        <v xml:space="preserve"> Volume for 15 samples</v>
      </c>
    </row>
    <row r="64" spans="1:13" ht="26.25" customHeight="1" thickBot="1" x14ac:dyDescent="0.3">
      <c r="A64" s="10"/>
      <c r="B64" s="3" t="s">
        <v>15</v>
      </c>
      <c r="C64" s="44" t="s">
        <v>19</v>
      </c>
      <c r="D64" s="19">
        <v>19.75</v>
      </c>
      <c r="E64" s="33" t="s">
        <v>39</v>
      </c>
      <c r="F64" s="42" t="s">
        <v>17</v>
      </c>
    </row>
    <row r="65" spans="1:14" ht="26.25" customHeight="1" thickBot="1" x14ac:dyDescent="0.3">
      <c r="A65" s="11"/>
      <c r="C65" s="44" t="s">
        <v>102</v>
      </c>
      <c r="D65" s="19">
        <v>1.5</v>
      </c>
      <c r="E65" s="19">
        <f>D65*$G$13*1.1</f>
        <v>24.750000000000004</v>
      </c>
      <c r="F65" s="42" t="s">
        <v>17</v>
      </c>
    </row>
    <row r="66" spans="1:14" ht="26.25" customHeight="1" thickBot="1" x14ac:dyDescent="0.3">
      <c r="A66" s="10"/>
      <c r="B66" s="3" t="s">
        <v>16</v>
      </c>
      <c r="D66" s="61" t="s">
        <v>103</v>
      </c>
      <c r="E66" s="31" t="s">
        <v>104</v>
      </c>
    </row>
    <row r="67" spans="1:14" ht="24.95" customHeight="1" thickBot="1" x14ac:dyDescent="0.3">
      <c r="A67" s="11"/>
      <c r="B67" s="85" t="s">
        <v>105</v>
      </c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7"/>
    </row>
    <row r="68" spans="1:14" ht="24.95" customHeight="1" thickBot="1" x14ac:dyDescent="0.3">
      <c r="A68" s="10"/>
      <c r="B68" s="3" t="str">
        <f>IF(H13=TRUE,CONCATENATE("Pipet ",FIXED(G13*(D72)/12*1.1)," µL of PCR Master Mix into each well of row H of MM plate"),CONCATENATE("Pipet ",FIXED((I13+1)*(D72)*1.1)," µL of PCR Master Mix into first ",J13," wells and ",FIXED((I13)*(D72)*1.1)," µL into the other wells of MM plate row H"))</f>
        <v>Pipet 27.50 µL of PCR Master Mix into first 3 wells and 13.75 µL into the other wells of MM plate row H</v>
      </c>
    </row>
    <row r="69" spans="1:14" ht="24.95" customHeight="1" thickBot="1" x14ac:dyDescent="0.3">
      <c r="A69" s="10"/>
      <c r="B69" s="72" t="s">
        <v>142</v>
      </c>
    </row>
    <row r="70" spans="1:14" ht="33.950000000000003" customHeight="1" x14ac:dyDescent="0.25">
      <c r="A70" s="11"/>
      <c r="B70" s="62"/>
      <c r="D70" s="36" t="s">
        <v>18</v>
      </c>
      <c r="E70" s="79" t="str">
        <f>IF(ISNUMBER($G$13),CONCATENATE(" Volume for ",$G$13," samples"),CONCATENATE(" Volume for ",$G$12," samples"))</f>
        <v xml:space="preserve"> Volume for 15 samples</v>
      </c>
    </row>
    <row r="71" spans="1:14" ht="17.45" customHeight="1" thickBot="1" x14ac:dyDescent="0.3">
      <c r="A71" s="11"/>
      <c r="C71" s="38" t="s">
        <v>10</v>
      </c>
      <c r="D71" s="60">
        <v>7.5</v>
      </c>
      <c r="E71" s="38" t="s">
        <v>39</v>
      </c>
      <c r="F71" s="49" t="s">
        <v>17</v>
      </c>
    </row>
    <row r="72" spans="1:14" ht="48" customHeight="1" x14ac:dyDescent="0.25">
      <c r="A72" s="11"/>
      <c r="C72" s="63" t="s">
        <v>106</v>
      </c>
      <c r="D72" s="27">
        <v>12.5</v>
      </c>
      <c r="E72" s="27">
        <f>D72*G13*1.1</f>
        <v>206.25000000000003</v>
      </c>
      <c r="F72" s="50" t="s">
        <v>17</v>
      </c>
    </row>
    <row r="73" spans="1:14" ht="18.95" customHeight="1" thickBot="1" x14ac:dyDescent="0.3">
      <c r="A73" s="11"/>
      <c r="C73" s="64" t="s">
        <v>107</v>
      </c>
      <c r="D73" s="21">
        <v>5</v>
      </c>
      <c r="E73" s="38" t="s">
        <v>39</v>
      </c>
      <c r="F73" s="49" t="s">
        <v>17</v>
      </c>
    </row>
    <row r="74" spans="1:14" ht="26.25" customHeight="1" thickBot="1" x14ac:dyDescent="0.3">
      <c r="A74" s="11"/>
      <c r="C74" s="27" t="s">
        <v>108</v>
      </c>
      <c r="D74" s="27">
        <f>SUM(D71:D73)</f>
        <v>25</v>
      </c>
      <c r="E74" s="27"/>
      <c r="F74" s="50" t="s">
        <v>17</v>
      </c>
    </row>
    <row r="75" spans="1:14" ht="26.25" customHeight="1" thickBot="1" x14ac:dyDescent="0.3">
      <c r="A75" s="34"/>
      <c r="B75" s="28" t="s">
        <v>22</v>
      </c>
      <c r="G75" s="4" t="s">
        <v>109</v>
      </c>
      <c r="H75" s="32"/>
    </row>
    <row r="76" spans="1:14" ht="17.45" customHeight="1" x14ac:dyDescent="0.25">
      <c r="A76" s="11"/>
      <c r="B76" s="12"/>
      <c r="C76" s="13">
        <v>1</v>
      </c>
      <c r="D76" s="13">
        <v>2</v>
      </c>
      <c r="E76" s="13">
        <v>3</v>
      </c>
      <c r="F76" s="13">
        <v>4</v>
      </c>
      <c r="G76" s="13">
        <v>5</v>
      </c>
      <c r="H76" s="13">
        <v>6</v>
      </c>
      <c r="I76" s="13">
        <v>7</v>
      </c>
      <c r="J76" s="13">
        <v>8</v>
      </c>
      <c r="K76" s="13">
        <v>9</v>
      </c>
      <c r="L76" s="13">
        <v>10</v>
      </c>
      <c r="M76" s="13">
        <v>11</v>
      </c>
      <c r="N76" s="13">
        <v>12</v>
      </c>
    </row>
    <row r="77" spans="1:14" ht="15" customHeight="1" x14ac:dyDescent="0.25">
      <c r="A77" s="11"/>
      <c r="B77" s="14" t="s">
        <v>0</v>
      </c>
      <c r="C77" s="15" t="str" cm="1">
        <f t="array" ref="C77">IF($H$75=1,TRANSPOSE('[1]Set1 - Rows'!$C$3:$C$14),IF($H$75=2,TRANSPOSE('[2]Set2 - Rows'!$C$3:$C$14),IF($H$75=4,TRANSPOSE('[3]Set4 - Rows'!$C$3:$C$14),IF($H$75=3,TRANSPOSE('[4]Set3 - Rows'!$C$3:$C$14),IF(ISBLANK($H$75)," ")))))</f>
        <v xml:space="preserve"> </v>
      </c>
      <c r="D77" s="16"/>
      <c r="E77" s="15"/>
      <c r="F77" s="16"/>
      <c r="G77" s="15"/>
      <c r="H77" s="16"/>
      <c r="I77" s="15"/>
      <c r="J77" s="16"/>
      <c r="K77" s="15"/>
      <c r="L77" s="16"/>
      <c r="M77" s="15"/>
      <c r="N77" s="16"/>
    </row>
    <row r="78" spans="1:14" ht="15" customHeight="1" x14ac:dyDescent="0.25">
      <c r="B78" s="14" t="s">
        <v>1</v>
      </c>
      <c r="C78" s="15" t="str" cm="1">
        <f t="array" ref="C78">IF($H$75=1,TRANSPOSE('[1]Set1 - Rows'!$C$15:$C$26),IF($H$75=2,TRANSPOSE('[2]Set2 - Rows'!$C$15:$C$26),IF($H$75=4,TRANSPOSE('[3]Set4 - Rows'!$C$15:$C$26),IF($H$75=3,TRANSPOSE('[4]Set3 - Rows'!$C$15:$C$26),IF(ISBLANK($H$75)," ")))))</f>
        <v xml:space="preserve"> </v>
      </c>
      <c r="D78" s="16"/>
      <c r="E78" s="15"/>
      <c r="F78" s="16"/>
      <c r="G78" s="15"/>
      <c r="H78" s="16"/>
      <c r="I78" s="15"/>
      <c r="J78" s="16"/>
      <c r="K78" s="15"/>
      <c r="L78" s="16"/>
      <c r="M78" s="15"/>
      <c r="N78" s="16"/>
    </row>
    <row r="79" spans="1:14" ht="15" customHeight="1" x14ac:dyDescent="0.25">
      <c r="B79" s="14" t="s">
        <v>2</v>
      </c>
      <c r="C79" s="15" t="str" cm="1">
        <f t="array" ref="C79">IF($H$75=1,TRANSPOSE('[1]Set1 - Rows'!$C$27:$C$38),IF($H$75=2,TRANSPOSE('[2]Set2 - Rows'!$C$27:$C$38),IF($H$75=4,TRANSPOSE('[3]Set4 - Rows'!$C$27:$C$38),IF($H$75=3,TRANSPOSE('[4]Set3 - Rows'!$C$27:$C$38), IF(ISBLANK($H$75), " ")))))</f>
        <v xml:space="preserve"> </v>
      </c>
      <c r="D79" s="16"/>
      <c r="E79" s="15"/>
      <c r="F79" s="16"/>
      <c r="G79" s="15"/>
      <c r="H79" s="16"/>
      <c r="I79" s="15"/>
      <c r="J79" s="16"/>
      <c r="K79" s="15"/>
      <c r="L79" s="16"/>
      <c r="M79" s="15"/>
      <c r="N79" s="16"/>
    </row>
    <row r="80" spans="1:14" ht="15" customHeight="1" x14ac:dyDescent="0.25">
      <c r="B80" s="14" t="s">
        <v>3</v>
      </c>
      <c r="C80" s="15" t="str" cm="1">
        <f t="array" ref="C80">IF($H$75=1,TRANSPOSE('[1]Set1 - Rows'!$C$39:$C$50),IF($H$75=2,TRANSPOSE('[2]Set2 - Rows'!$C$39:$C$50),IF($H$75=4,TRANSPOSE('[3]Set4 - Rows'!$C$39:$C$50),IF($H$75=3,TRANSPOSE('[4]Set3 - Rows'!$C$39:$C$50),IF(ISBLANK($H$75)," ")))))</f>
        <v xml:space="preserve"> </v>
      </c>
      <c r="D80" s="16"/>
      <c r="E80" s="15"/>
      <c r="F80" s="16"/>
      <c r="G80" s="15"/>
      <c r="H80" s="16"/>
      <c r="I80" s="15"/>
      <c r="J80" s="16"/>
      <c r="K80" s="15"/>
      <c r="L80" s="16"/>
      <c r="M80" s="15"/>
      <c r="N80" s="16"/>
    </row>
    <row r="81" spans="1:14" ht="15" customHeight="1" x14ac:dyDescent="0.25">
      <c r="B81" s="14" t="s">
        <v>4</v>
      </c>
      <c r="C81" s="15" t="str" cm="1">
        <f t="array" ref="C81">IF($H$75=1,TRANSPOSE('[1]Set1 - Rows'!$C$51:$C$62),IF($H$75=2,TRANSPOSE('[2]Set2 - Rows'!$C$51:$C$62),IF($H$75=4,TRANSPOSE('[3]Set4 - Rows'!$C$51:$C$62),IF($H$75=3,TRANSPOSE('[4]Set3 - Rows'!$C$51:$C$62),IF(ISBLANK($H$75)," ")))))</f>
        <v xml:space="preserve"> </v>
      </c>
      <c r="D81" s="16"/>
      <c r="E81" s="15"/>
      <c r="F81" s="16"/>
      <c r="G81" s="15"/>
      <c r="H81" s="16"/>
      <c r="I81" s="15"/>
      <c r="J81" s="16"/>
      <c r="K81" s="15"/>
      <c r="L81" s="16"/>
      <c r="M81" s="15"/>
      <c r="N81" s="16"/>
    </row>
    <row r="82" spans="1:14" ht="15" customHeight="1" x14ac:dyDescent="0.25">
      <c r="B82" s="14" t="s">
        <v>5</v>
      </c>
      <c r="C82" s="15" t="str" cm="1">
        <f t="array" ref="C82">IF($H$75=1,TRANSPOSE('[1]Set1 - Rows'!$C$63:$C$74),IF($H$75=2,TRANSPOSE('[2]Set2 - Rows'!$C$63:$C$74),IF($H$75=4,TRANSPOSE('[3]Set4 - Rows'!$C$63:$C$74),IF($H$75=3,TRANSPOSE('[4]Set3 - Rows'!$C$63:$C$74),IF(ISBLANK($H$75)," ")))))</f>
        <v xml:space="preserve"> </v>
      </c>
      <c r="D82" s="16"/>
      <c r="E82" s="15"/>
      <c r="F82" s="16"/>
      <c r="G82" s="15"/>
      <c r="H82" s="16"/>
      <c r="I82" s="15"/>
      <c r="J82" s="16"/>
      <c r="K82" s="15"/>
      <c r="L82" s="16"/>
      <c r="M82" s="15"/>
      <c r="N82" s="16"/>
    </row>
    <row r="83" spans="1:14" ht="15" customHeight="1" x14ac:dyDescent="0.25">
      <c r="B83" s="14" t="s">
        <v>6</v>
      </c>
      <c r="C83" s="15" t="str" cm="1">
        <f t="array" ref="C83">IF($H$75=1,TRANSPOSE('[1]Set1 - Rows'!$C$75:$C$86),IF($H$75=2,TRANSPOSE('[2]Set2 - Rows'!$C$75:$C$86),IF($H$75=4,TRANSPOSE('[3]Set4 - Rows'!$C$75:$C$86),IF($H$75=3,TRANSPOSE('[4]Set3 - Rows'!$C$75:$C$86), IF(ISBLANK($H$75)," ")))))</f>
        <v xml:space="preserve"> </v>
      </c>
      <c r="D83" s="16"/>
      <c r="E83" s="15"/>
      <c r="F83" s="16"/>
      <c r="G83" s="15"/>
      <c r="H83" s="16"/>
      <c r="I83" s="15"/>
      <c r="J83" s="16"/>
      <c r="K83" s="15"/>
      <c r="L83" s="16"/>
      <c r="M83" s="15"/>
      <c r="N83" s="16"/>
    </row>
    <row r="84" spans="1:14" ht="15" customHeight="1" thickBot="1" x14ac:dyDescent="0.3">
      <c r="B84" s="14" t="s">
        <v>7</v>
      </c>
      <c r="C84" s="15" t="str" cm="1">
        <f t="array" ref="C84">IF($H$75=1,TRANSPOSE('[1]Set1 - Rows'!$C$87:$C$98),IF($H$75=2,TRANSPOSE('[2]Set2 - Rows'!$C$87:$C$98),IF($H$75=4,TRANSPOSE('[3]Set4 - Rows'!$C$87:$C$98),IF($H$75=3,TRANSPOSE('[4]Set3 - Rows'!$C$87:$C$98),IF(ISBLANK($H$75)," ")))))</f>
        <v xml:space="preserve"> </v>
      </c>
      <c r="D84" s="16"/>
      <c r="E84" s="15"/>
      <c r="F84" s="16"/>
      <c r="G84" s="15"/>
      <c r="H84" s="16"/>
      <c r="I84" s="15"/>
      <c r="J84" s="16"/>
      <c r="K84" s="15"/>
      <c r="L84" s="16"/>
      <c r="M84" s="15"/>
      <c r="N84" s="16"/>
    </row>
    <row r="85" spans="1:14" ht="26.25" customHeight="1" thickBot="1" x14ac:dyDescent="0.3">
      <c r="A85" s="10"/>
      <c r="B85" s="3" t="s">
        <v>21</v>
      </c>
      <c r="F85" s="25" t="s">
        <v>60</v>
      </c>
      <c r="G85" s="3"/>
    </row>
    <row r="86" spans="1:14" ht="26.25" customHeight="1" x14ac:dyDescent="0.25">
      <c r="A86" s="11"/>
      <c r="F86" s="65" t="s">
        <v>61</v>
      </c>
      <c r="G86" s="94" t="s">
        <v>110</v>
      </c>
    </row>
    <row r="87" spans="1:14" ht="26.25" customHeight="1" thickBot="1" x14ac:dyDescent="0.3">
      <c r="A87" s="11"/>
      <c r="F87" s="66" t="s">
        <v>62</v>
      </c>
      <c r="G87" s="95"/>
    </row>
    <row r="88" spans="1:14" ht="26.25" customHeight="1" x14ac:dyDescent="0.25">
      <c r="A88" s="11"/>
      <c r="F88" s="25" t="s">
        <v>63</v>
      </c>
      <c r="G88" s="3"/>
    </row>
    <row r="89" spans="1:14" ht="26.25" customHeight="1" thickBot="1" x14ac:dyDescent="0.3">
      <c r="F89" s="25" t="s">
        <v>78</v>
      </c>
      <c r="G89" s="3"/>
    </row>
    <row r="90" spans="1:14" ht="26.25" customHeight="1" thickBot="1" x14ac:dyDescent="0.3">
      <c r="A90" s="11"/>
      <c r="B90" s="96" t="s">
        <v>111</v>
      </c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8"/>
    </row>
    <row r="91" spans="1:14" ht="24.75" customHeight="1" thickBot="1" x14ac:dyDescent="0.3">
      <c r="A91" s="30"/>
      <c r="B91" s="67" t="s">
        <v>143</v>
      </c>
      <c r="C91" s="3"/>
      <c r="D91" s="3"/>
      <c r="E91" s="3"/>
      <c r="F91" s="3"/>
      <c r="G91" s="3"/>
    </row>
    <row r="92" spans="1:14" ht="26.25" customHeight="1" thickBot="1" x14ac:dyDescent="0.3">
      <c r="A92" s="34"/>
      <c r="B92" s="99" t="s">
        <v>23</v>
      </c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1"/>
    </row>
    <row r="93" spans="1:14" ht="20.45" customHeight="1" x14ac:dyDescent="0.25">
      <c r="B93" s="4" t="s">
        <v>38</v>
      </c>
    </row>
    <row r="94" spans="1:14" ht="18.75" customHeight="1" x14ac:dyDescent="0.25">
      <c r="B94" s="12"/>
      <c r="C94" s="13">
        <v>1</v>
      </c>
      <c r="D94" s="13">
        <v>2</v>
      </c>
      <c r="E94" s="13">
        <v>3</v>
      </c>
      <c r="F94" s="13">
        <v>4</v>
      </c>
      <c r="G94" s="13">
        <v>5</v>
      </c>
      <c r="H94" s="13">
        <v>6</v>
      </c>
      <c r="I94" s="13">
        <v>7</v>
      </c>
      <c r="J94" s="13">
        <v>8</v>
      </c>
      <c r="K94" s="13">
        <v>9</v>
      </c>
      <c r="L94" s="13">
        <v>10</v>
      </c>
      <c r="M94" s="13">
        <v>11</v>
      </c>
      <c r="N94" s="13">
        <v>12</v>
      </c>
    </row>
    <row r="95" spans="1:14" ht="26.25" customHeight="1" x14ac:dyDescent="0.25">
      <c r="B95" s="14" t="s">
        <v>0</v>
      </c>
      <c r="C95" s="15">
        <f>IF(ISNUMBER($G$13),prep_table!$T$2,prep_table!$T$2)</f>
        <v>1</v>
      </c>
      <c r="D95" s="16">
        <f>IF(ISNUMBER($G$13),prep_table!$T$3,prep_table!$T$10)</f>
        <v>2</v>
      </c>
      <c r="E95" s="15">
        <f>IF(ISNUMBER($G$13),prep_table!$T$4,prep_table!$T$18)</f>
        <v>3</v>
      </c>
      <c r="F95" s="16">
        <f>IF(ISNUMBER($G$13),prep_table!$T$5,prep_table!$T$26)</f>
        <v>4</v>
      </c>
      <c r="G95" s="15">
        <f>IF(ISNUMBER($G$13),prep_table!$T$6,prep_table!$T$34)</f>
        <v>5</v>
      </c>
      <c r="H95" s="16">
        <f>IF(ISNUMBER($G$13),prep_table!$T$7,prep_table!$T$42)</f>
        <v>6</v>
      </c>
      <c r="I95" s="15">
        <f>IF(ISNUMBER($G$13),prep_table!$T$8,prep_table!$T$50)</f>
        <v>7</v>
      </c>
      <c r="J95" s="16">
        <f>IF(ISNUMBER($G$13),prep_table!$T$9,prep_table!$T$58)</f>
        <v>8</v>
      </c>
      <c r="K95" s="15">
        <f>IF(ISNUMBER($G$13),prep_table!$T$10,prep_table!$T$66)</f>
        <v>9</v>
      </c>
      <c r="L95" s="16">
        <f>IF(ISNUMBER($G$13),prep_table!$T$11,prep_table!$T$74)</f>
        <v>10</v>
      </c>
      <c r="M95" s="15">
        <f>IF(ISNUMBER($G$13),prep_table!$T$12,prep_table!$T$82)</f>
        <v>11</v>
      </c>
      <c r="N95" s="16">
        <f>IF(ISNUMBER($G$13),prep_table!$T$13,prep_table!$T$90)</f>
        <v>12</v>
      </c>
    </row>
    <row r="96" spans="1:14" ht="26.25" customHeight="1" x14ac:dyDescent="0.25">
      <c r="B96" s="14" t="s">
        <v>1</v>
      </c>
      <c r="C96" s="15">
        <f>IF(ISNUMBER($G$13),prep_table!$T$14,prep_table!$T$3)</f>
        <v>13</v>
      </c>
      <c r="D96" s="16">
        <f>IF(ISNUMBER($G$13),prep_table!$T$15,prep_table!$T$11)</f>
        <v>14</v>
      </c>
      <c r="E96" s="15">
        <f>IF(ISNUMBER($G$13),prep_table!$T$16,prep_table!$T$19)</f>
        <v>15</v>
      </c>
      <c r="F96" s="16">
        <f>IF(ISNUMBER($G$13),prep_table!$T$17,prep_table!$T$27)</f>
        <v>16</v>
      </c>
      <c r="G96" s="15">
        <f>IF(ISNUMBER($G$13),prep_table!$T$18,prep_table!$T$35)</f>
        <v>17</v>
      </c>
      <c r="H96" s="16">
        <f>IF(ISNUMBER($G$13),prep_table!$T$19,prep_table!$T$43)</f>
        <v>18</v>
      </c>
      <c r="I96" s="15">
        <f>IF(ISNUMBER($G$13),prep_table!$T$20,prep_table!$T$51)</f>
        <v>19</v>
      </c>
      <c r="J96" s="16">
        <f>IF(ISNUMBER($G$13),prep_table!$T$21,prep_table!$T$59)</f>
        <v>20</v>
      </c>
      <c r="K96" s="15">
        <f>IF(ISNUMBER($G$13),prep_table!$T$22,prep_table!$T$67)</f>
        <v>21</v>
      </c>
      <c r="L96" s="16">
        <f>IF(ISNUMBER($G$13),prep_table!$T$23,prep_table!$T$75)</f>
        <v>22</v>
      </c>
      <c r="M96" s="15">
        <f>IF(ISNUMBER($G$13),prep_table!$T$24,prep_table!$T$83)</f>
        <v>23</v>
      </c>
      <c r="N96" s="16">
        <f>IF(ISNUMBER($G$13),prep_table!$T$25,prep_table!$T$91)</f>
        <v>24</v>
      </c>
    </row>
    <row r="97" spans="1:14" ht="26.25" customHeight="1" x14ac:dyDescent="0.25">
      <c r="B97" s="14" t="s">
        <v>2</v>
      </c>
      <c r="C97" s="15">
        <f>IF(ISNUMBER($G$13),prep_table!$T$26,prep_table!$T$4)</f>
        <v>25</v>
      </c>
      <c r="D97" s="16">
        <f>IF(ISNUMBER($G$13),prep_table!$T$27,prep_table!$T$12)</f>
        <v>26</v>
      </c>
      <c r="E97" s="15">
        <f>IF(ISNUMBER($G$13),prep_table!$T$28,prep_table!$T$20)</f>
        <v>27</v>
      </c>
      <c r="F97" s="16">
        <f>IF(ISNUMBER($G$13),prep_table!$T$29,prep_table!$T$28)</f>
        <v>28</v>
      </c>
      <c r="G97" s="15">
        <f>IF(ISNUMBER($G$13),prep_table!$T$30,prep_table!$T$36)</f>
        <v>29</v>
      </c>
      <c r="H97" s="16">
        <f>IF(ISNUMBER($G$13),prep_table!$T$31,prep_table!$T$44)</f>
        <v>30</v>
      </c>
      <c r="I97" s="15">
        <f>IF(ISNUMBER($G$13),prep_table!$T$32,prep_table!$T$52)</f>
        <v>31</v>
      </c>
      <c r="J97" s="16">
        <f>IF(ISNUMBER($G$13),prep_table!$T$33,prep_table!$T$60)</f>
        <v>32</v>
      </c>
      <c r="K97" s="15">
        <f>IF(ISNUMBER($G$13),prep_table!$T$34,prep_table!$T$68)</f>
        <v>33</v>
      </c>
      <c r="L97" s="16">
        <f>IF(ISNUMBER($G$13),prep_table!$T$35,prep_table!$T$76)</f>
        <v>34</v>
      </c>
      <c r="M97" s="15">
        <f>IF(ISNUMBER($G$13),prep_table!$T$36,prep_table!$T$84)</f>
        <v>35</v>
      </c>
      <c r="N97" s="16">
        <f>IF(ISNUMBER($G$13),prep_table!$T$37,prep_table!$T$92)</f>
        <v>36</v>
      </c>
    </row>
    <row r="98" spans="1:14" ht="26.25" customHeight="1" x14ac:dyDescent="0.25">
      <c r="B98" s="14" t="s">
        <v>3</v>
      </c>
      <c r="C98" s="15">
        <f>IF(ISNUMBER($G$13),prep_table!$T$38,prep_table!$T$5)</f>
        <v>37</v>
      </c>
      <c r="D98" s="16">
        <f>IF(ISNUMBER($G$13),prep_table!$T$39,prep_table!$T$13)</f>
        <v>38</v>
      </c>
      <c r="E98" s="15">
        <f>IF(ISNUMBER($G$13),prep_table!$T$40,prep_table!$T$21)</f>
        <v>39</v>
      </c>
      <c r="F98" s="16">
        <f>IF(ISNUMBER($G$13),prep_table!$T$41,prep_table!$T$29)</f>
        <v>40</v>
      </c>
      <c r="G98" s="15">
        <f>IF(ISNUMBER($G$13),prep_table!$T$42,prep_table!$T$37)</f>
        <v>41</v>
      </c>
      <c r="H98" s="16">
        <f>IF(ISNUMBER($G$13),prep_table!$T$43,prep_table!$T$45)</f>
        <v>42</v>
      </c>
      <c r="I98" s="15">
        <f>IF(ISNUMBER($G$13),prep_table!$T$44,prep_table!$T$53)</f>
        <v>43</v>
      </c>
      <c r="J98" s="16">
        <f>IF(ISNUMBER($G$13),prep_table!$T$45,prep_table!$T$61)</f>
        <v>44</v>
      </c>
      <c r="K98" s="15">
        <f>IF(ISNUMBER($G$13),prep_table!$T$46,prep_table!$T$69)</f>
        <v>45</v>
      </c>
      <c r="L98" s="16">
        <f>IF(ISNUMBER($G$13),prep_table!$T$47,prep_table!$T$77)</f>
        <v>46</v>
      </c>
      <c r="M98" s="15">
        <f>IF(ISNUMBER($G$13),prep_table!$T$48,prep_table!$T$85)</f>
        <v>47</v>
      </c>
      <c r="N98" s="16">
        <f>IF(ISNUMBER($G$13),prep_table!$T$49,prep_table!$T$93)</f>
        <v>48</v>
      </c>
    </row>
    <row r="99" spans="1:14" ht="26.25" customHeight="1" x14ac:dyDescent="0.25">
      <c r="B99" s="14" t="s">
        <v>4</v>
      </c>
      <c r="C99" s="15">
        <f>IF(ISNUMBER($G$13),prep_table!$T$50,prep_table!$T$6)</f>
        <v>49</v>
      </c>
      <c r="D99" s="16">
        <f>IF(ISNUMBER($G$13),prep_table!$T$51,prep_table!$T$14)</f>
        <v>50</v>
      </c>
      <c r="E99" s="15">
        <f>IF(ISNUMBER($G$13),prep_table!$T$52,prep_table!$T$22)</f>
        <v>51</v>
      </c>
      <c r="F99" s="16">
        <f>IF(ISNUMBER($G$13),prep_table!$T$53,prep_table!$T$30)</f>
        <v>52</v>
      </c>
      <c r="G99" s="15">
        <f>IF(ISNUMBER($G$13),prep_table!$T$54,prep_table!$T$38)</f>
        <v>53</v>
      </c>
      <c r="H99" s="16">
        <f>IF(ISNUMBER($G$13),prep_table!$T$55,prep_table!$T$46)</f>
        <v>54</v>
      </c>
      <c r="I99" s="15">
        <f>IF(ISNUMBER($G$13),prep_table!$T$56,prep_table!$T$54)</f>
        <v>55</v>
      </c>
      <c r="J99" s="16">
        <f>IF(ISNUMBER($G$13),prep_table!$T$57,prep_table!$T$62)</f>
        <v>56</v>
      </c>
      <c r="K99" s="15">
        <f>IF(ISNUMBER($G$13),prep_table!$T$58,prep_table!$T$70)</f>
        <v>57</v>
      </c>
      <c r="L99" s="16">
        <f>IF(ISNUMBER($G$13),prep_table!$T$59,prep_table!$T$78)</f>
        <v>58</v>
      </c>
      <c r="M99" s="15">
        <f>IF(ISNUMBER($G$13),prep_table!$T$60,prep_table!$T$86)</f>
        <v>59</v>
      </c>
      <c r="N99" s="16">
        <f>IF(ISNUMBER($G$13),prep_table!$T$61,prep_table!$T$94)</f>
        <v>60</v>
      </c>
    </row>
    <row r="100" spans="1:14" ht="26.25" customHeight="1" x14ac:dyDescent="0.25">
      <c r="B100" s="14" t="s">
        <v>5</v>
      </c>
      <c r="C100" s="15">
        <f>IF(ISNUMBER($G$13),prep_table!$T$62,prep_table!$T$7)</f>
        <v>61</v>
      </c>
      <c r="D100" s="16">
        <f>IF(ISNUMBER($G$13),prep_table!$T$63,prep_table!$T$15)</f>
        <v>62</v>
      </c>
      <c r="E100" s="15">
        <f>IF(ISNUMBER($G$13),prep_table!$T$64,prep_table!$T$23)</f>
        <v>63</v>
      </c>
      <c r="F100" s="16">
        <f>IF(ISNUMBER($G$13),prep_table!$T$65,prep_table!$T$31)</f>
        <v>64</v>
      </c>
      <c r="G100" s="15">
        <f>IF(ISNUMBER($G$13),prep_table!$T$66,prep_table!$T$39)</f>
        <v>65</v>
      </c>
      <c r="H100" s="16">
        <f>IF(ISNUMBER($G$13),prep_table!$T$67,prep_table!$T$47)</f>
        <v>66</v>
      </c>
      <c r="I100" s="15">
        <f>IF(ISNUMBER($G$13),prep_table!$T$68,prep_table!$T$55)</f>
        <v>67</v>
      </c>
      <c r="J100" s="16">
        <f>IF(ISNUMBER($G$13),prep_table!$T$69,prep_table!$T$63)</f>
        <v>68</v>
      </c>
      <c r="K100" s="15">
        <f>IF(ISNUMBER($G$13),prep_table!$T$70,prep_table!$T$71)</f>
        <v>69</v>
      </c>
      <c r="L100" s="16">
        <f>IF(ISNUMBER($G$13),prep_table!$T$71,prep_table!$T$79)</f>
        <v>70</v>
      </c>
      <c r="M100" s="15">
        <f>IF(ISNUMBER($G$13),prep_table!$T$72,prep_table!$T$87)</f>
        <v>71</v>
      </c>
      <c r="N100" s="16">
        <f>IF(ISNUMBER($G$13),prep_table!$T$73,prep_table!$T$95)</f>
        <v>72</v>
      </c>
    </row>
    <row r="101" spans="1:14" ht="26.25" customHeight="1" x14ac:dyDescent="0.25">
      <c r="B101" s="14" t="s">
        <v>6</v>
      </c>
      <c r="C101" s="15">
        <f>IF(ISNUMBER($G$13),prep_table!$T$74,prep_table!$T$8)</f>
        <v>73</v>
      </c>
      <c r="D101" s="16">
        <f>IF(ISNUMBER($G$13),prep_table!$T$75,prep_table!$T$16)</f>
        <v>74</v>
      </c>
      <c r="E101" s="15">
        <f>IF(ISNUMBER($G$13),prep_table!$T$76,prep_table!$T$24)</f>
        <v>75</v>
      </c>
      <c r="F101" s="16">
        <f>IF(ISNUMBER($G$13),prep_table!$T$77,prep_table!$T$32)</f>
        <v>76</v>
      </c>
      <c r="G101" s="15">
        <f>IF(ISNUMBER($G$13),prep_table!$T$78,prep_table!$T$40)</f>
        <v>77</v>
      </c>
      <c r="H101" s="16">
        <f>IF(ISNUMBER($G$13),prep_table!$T$79,prep_table!$T$48)</f>
        <v>78</v>
      </c>
      <c r="I101" s="15">
        <f>IF(ISNUMBER($G$13),prep_table!$T$80,prep_table!$T$56)</f>
        <v>79</v>
      </c>
      <c r="J101" s="16">
        <f>IF(ISNUMBER($G$13),prep_table!$T$81,prep_table!$T$64)</f>
        <v>80</v>
      </c>
      <c r="K101" s="15">
        <f>IF(ISNUMBER($G$13),prep_table!$T$82,prep_table!$T$72)</f>
        <v>81</v>
      </c>
      <c r="L101" s="16">
        <f>IF(ISNUMBER($G$13),prep_table!$T$83,prep_table!$T$80)</f>
        <v>82</v>
      </c>
      <c r="M101" s="15">
        <f>IF(ISNUMBER($G$13),prep_table!$T$84,prep_table!$T$88)</f>
        <v>83</v>
      </c>
      <c r="N101" s="16">
        <f>IF(ISNUMBER($G$13),prep_table!$T$85,prep_table!$T$96)</f>
        <v>84</v>
      </c>
    </row>
    <row r="102" spans="1:14" ht="27.75" customHeight="1" thickBot="1" x14ac:dyDescent="0.3">
      <c r="B102" s="14" t="s">
        <v>7</v>
      </c>
      <c r="C102" s="15">
        <f>IF(ISNUMBER($G$13),prep_table!$T$86,prep_table!$T$9)</f>
        <v>85</v>
      </c>
      <c r="D102" s="16">
        <f>IF(ISNUMBER($G$13),prep_table!$T$87,prep_table!$T$17)</f>
        <v>86</v>
      </c>
      <c r="E102" s="15">
        <f>IF(ISNUMBER($G$13),prep_table!$T$88,prep_table!$T$25)</f>
        <v>87</v>
      </c>
      <c r="F102" s="16">
        <f>IF(ISNUMBER($G$13),prep_table!$T$89,prep_table!$T$33)</f>
        <v>88</v>
      </c>
      <c r="G102" s="15">
        <f>IF(ISNUMBER($G$13),prep_table!$T$90,prep_table!$T$41)</f>
        <v>89</v>
      </c>
      <c r="H102" s="16">
        <f>IF(ISNUMBER($G$13),prep_table!$T$91,prep_table!$T$49)</f>
        <v>90</v>
      </c>
      <c r="I102" s="15">
        <f>IF(ISNUMBER($G$13),prep_table!$T$92,prep_table!$T$57)</f>
        <v>91</v>
      </c>
      <c r="J102" s="16">
        <f>IF(ISNUMBER($G$13),prep_table!$T$93,prep_table!$T$65)</f>
        <v>92</v>
      </c>
      <c r="K102" s="15">
        <f>IF(ISNUMBER($G$13),prep_table!$T$94,prep_table!$T$73)</f>
        <v>93</v>
      </c>
      <c r="L102" s="16">
        <f>IF(ISNUMBER($G$13),prep_table!$T$95,prep_table!$T$81)</f>
        <v>94</v>
      </c>
      <c r="M102" s="15">
        <f>IF(ISNUMBER($G$13),prep_table!$T$96,prep_table!$T$89)</f>
        <v>95</v>
      </c>
      <c r="N102" s="16">
        <f>IF(ISNUMBER($G$13),prep_table!$T$97,prep_table!$T$97)</f>
        <v>96</v>
      </c>
    </row>
    <row r="103" spans="1:14" ht="26.25" customHeight="1" thickBot="1" x14ac:dyDescent="0.3">
      <c r="A103" s="11"/>
      <c r="B103" s="96" t="s">
        <v>112</v>
      </c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8"/>
    </row>
    <row r="104" spans="1:14" ht="26.25" customHeight="1" thickBot="1" x14ac:dyDescent="0.3">
      <c r="A104" s="30"/>
      <c r="B104" s="67" t="s">
        <v>113</v>
      </c>
      <c r="C104" s="3"/>
      <c r="D104" s="3"/>
      <c r="E104" s="3"/>
      <c r="F104" s="3"/>
      <c r="G104" s="3"/>
    </row>
    <row r="105" spans="1:14" ht="26.25" customHeight="1" thickBot="1" x14ac:dyDescent="0.3">
      <c r="A105" s="30"/>
      <c r="B105" s="67" t="s">
        <v>114</v>
      </c>
      <c r="C105" s="3"/>
      <c r="D105" s="41"/>
      <c r="E105" s="3"/>
      <c r="F105" s="3"/>
      <c r="G105" s="3"/>
    </row>
    <row r="106" spans="1:14" ht="26.25" customHeight="1" thickBot="1" x14ac:dyDescent="0.3">
      <c r="A106" s="30"/>
      <c r="B106" s="3" t="s">
        <v>115</v>
      </c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26.25" customHeight="1" x14ac:dyDescent="0.25">
      <c r="A107" s="28"/>
      <c r="B107"/>
      <c r="C107" s="91" t="s">
        <v>116</v>
      </c>
      <c r="D107" s="91"/>
      <c r="E107" s="91"/>
      <c r="F107" s="91"/>
      <c r="G107" s="91"/>
      <c r="H107" s="91"/>
      <c r="I107" s="91"/>
      <c r="J107" s="91"/>
      <c r="K107" s="92" t="s">
        <v>117</v>
      </c>
      <c r="L107" s="93"/>
      <c r="M107"/>
      <c r="N107"/>
    </row>
    <row r="108" spans="1:14" ht="26.25" customHeight="1" x14ac:dyDescent="0.25">
      <c r="A108" s="28"/>
      <c r="B108"/>
      <c r="C108" s="91" t="s">
        <v>118</v>
      </c>
      <c r="D108" s="91"/>
      <c r="E108" s="91"/>
      <c r="F108" s="91"/>
      <c r="G108" s="91"/>
      <c r="H108" s="91"/>
      <c r="I108" s="91"/>
      <c r="J108" s="91"/>
      <c r="K108" s="92" t="s">
        <v>119</v>
      </c>
      <c r="L108" s="93"/>
      <c r="M108"/>
      <c r="N108"/>
    </row>
    <row r="109" spans="1:14" ht="26.25" customHeight="1" x14ac:dyDescent="0.25">
      <c r="A109" s="28"/>
      <c r="B109"/>
      <c r="C109" s="91" t="s">
        <v>120</v>
      </c>
      <c r="D109" s="91"/>
      <c r="E109" s="91"/>
      <c r="F109" s="91"/>
      <c r="G109" s="91"/>
      <c r="H109" s="91"/>
      <c r="I109" s="91"/>
      <c r="J109" s="91"/>
      <c r="K109" s="92" t="s">
        <v>121</v>
      </c>
      <c r="L109" s="93"/>
      <c r="M109" s="68"/>
      <c r="N109"/>
    </row>
    <row r="110" spans="1:14" ht="26.25" customHeight="1" x14ac:dyDescent="0.25">
      <c r="A110" s="28"/>
      <c r="B110"/>
      <c r="C110" s="91" t="s">
        <v>122</v>
      </c>
      <c r="D110" s="91"/>
      <c r="E110" s="91"/>
      <c r="F110" s="91"/>
      <c r="G110" s="91"/>
      <c r="H110" s="91"/>
      <c r="I110" s="91"/>
      <c r="J110" s="91"/>
      <c r="K110" s="92" t="s">
        <v>123</v>
      </c>
      <c r="L110" s="93"/>
      <c r="M110" s="68"/>
      <c r="N110"/>
    </row>
    <row r="111" spans="1:14" ht="26.25" customHeight="1" x14ac:dyDescent="0.25">
      <c r="A111" s="28"/>
      <c r="B111"/>
      <c r="C111" s="91" t="s">
        <v>124</v>
      </c>
      <c r="D111" s="91"/>
      <c r="E111" s="91"/>
      <c r="F111" s="91"/>
      <c r="G111" s="91"/>
      <c r="H111" s="91"/>
      <c r="I111" s="91"/>
      <c r="J111" s="91"/>
      <c r="K111" s="92" t="s">
        <v>125</v>
      </c>
      <c r="L111" s="93"/>
      <c r="M111" s="68"/>
    </row>
    <row r="112" spans="1:14" ht="26.25" customHeight="1" x14ac:dyDescent="0.25">
      <c r="A112" s="28"/>
      <c r="B112"/>
      <c r="C112" s="91" t="s">
        <v>126</v>
      </c>
      <c r="D112" s="91"/>
      <c r="E112" s="91"/>
      <c r="F112" s="91"/>
      <c r="G112" s="91"/>
      <c r="H112" s="91"/>
      <c r="I112" s="91"/>
      <c r="J112" s="91"/>
      <c r="K112" s="92" t="s">
        <v>127</v>
      </c>
      <c r="L112" s="93"/>
      <c r="M112" s="68"/>
    </row>
    <row r="113" spans="1:13" ht="26.25" customHeight="1" x14ac:dyDescent="0.25">
      <c r="A113" s="28"/>
      <c r="B113"/>
      <c r="C113" s="91" t="s">
        <v>128</v>
      </c>
      <c r="D113" s="91"/>
      <c r="E113" s="91"/>
      <c r="F113" s="91"/>
      <c r="G113" s="91"/>
      <c r="H113" s="91"/>
      <c r="I113" s="91"/>
      <c r="J113" s="91"/>
      <c r="K113" s="92" t="s">
        <v>129</v>
      </c>
      <c r="L113" s="93"/>
      <c r="M113" s="68"/>
    </row>
    <row r="114" spans="1:13" ht="26.25" customHeight="1" x14ac:dyDescent="0.25">
      <c r="A114" s="28"/>
      <c r="B114"/>
      <c r="C114" s="69"/>
      <c r="D114" s="69"/>
      <c r="E114" s="69"/>
      <c r="F114" s="69"/>
      <c r="G114" s="69"/>
      <c r="H114" s="69"/>
      <c r="I114" s="69"/>
      <c r="J114" s="69"/>
      <c r="K114" s="31"/>
      <c r="L114" s="31"/>
    </row>
    <row r="117" spans="1:13" ht="25.5" customHeight="1" x14ac:dyDescent="0.25">
      <c r="C117" s="88" t="s">
        <v>28</v>
      </c>
      <c r="D117" s="89"/>
      <c r="E117" s="90"/>
      <c r="F117" s="80" t="s">
        <v>130</v>
      </c>
      <c r="G117" s="81"/>
      <c r="H117" s="81"/>
      <c r="I117" s="82"/>
    </row>
    <row r="118" spans="1:13" ht="26.25" customHeight="1" x14ac:dyDescent="0.25">
      <c r="C118" s="83" t="s">
        <v>29</v>
      </c>
      <c r="D118" s="83"/>
      <c r="E118" s="83"/>
      <c r="F118" s="83" t="s">
        <v>26</v>
      </c>
      <c r="G118" s="83"/>
      <c r="H118" s="83"/>
      <c r="I118" s="83"/>
    </row>
    <row r="119" spans="1:13" ht="26.25" customHeight="1" x14ac:dyDescent="0.25">
      <c r="C119" s="83" t="s">
        <v>30</v>
      </c>
      <c r="D119" s="83"/>
      <c r="E119" s="83"/>
      <c r="F119" s="83" t="s">
        <v>27</v>
      </c>
      <c r="G119" s="83"/>
      <c r="H119" s="83"/>
      <c r="I119" s="83"/>
    </row>
    <row r="120" spans="1:13" ht="35.25" customHeight="1" x14ac:dyDescent="0.25">
      <c r="C120" s="80" t="s">
        <v>31</v>
      </c>
      <c r="D120" s="81"/>
      <c r="E120" s="82"/>
      <c r="F120" s="83" t="s">
        <v>146</v>
      </c>
      <c r="G120" s="83"/>
      <c r="H120" s="83"/>
      <c r="I120" s="83"/>
    </row>
    <row r="121" spans="1:13" ht="26.25" customHeight="1" x14ac:dyDescent="0.25">
      <c r="C121" s="80" t="s">
        <v>32</v>
      </c>
      <c r="D121" s="81"/>
      <c r="E121" s="82"/>
      <c r="F121" s="83" t="s">
        <v>131</v>
      </c>
      <c r="G121" s="83"/>
      <c r="H121" s="83"/>
      <c r="I121" s="83"/>
    </row>
    <row r="122" spans="1:13" ht="26.25" customHeight="1" x14ac:dyDescent="0.25">
      <c r="C122" s="80" t="s">
        <v>33</v>
      </c>
      <c r="D122" s="81"/>
      <c r="E122" s="82"/>
      <c r="F122" s="83" t="s">
        <v>132</v>
      </c>
      <c r="G122" s="83"/>
      <c r="H122" s="83"/>
      <c r="I122" s="83"/>
    </row>
    <row r="123" spans="1:13" ht="26.25" customHeight="1" x14ac:dyDescent="0.25">
      <c r="C123" s="80" t="s">
        <v>35</v>
      </c>
      <c r="D123" s="81"/>
      <c r="E123" s="82"/>
      <c r="F123" s="83">
        <v>20241219</v>
      </c>
      <c r="G123" s="83"/>
      <c r="H123" s="83"/>
      <c r="I123" s="83"/>
    </row>
    <row r="124" spans="1:13" ht="26.25" customHeight="1" x14ac:dyDescent="0.25">
      <c r="C124" s="80" t="s">
        <v>34</v>
      </c>
      <c r="D124" s="81"/>
      <c r="E124" s="82"/>
      <c r="F124" s="83">
        <v>20240926</v>
      </c>
      <c r="G124" s="83"/>
      <c r="H124" s="83"/>
      <c r="I124" s="83"/>
    </row>
  </sheetData>
  <mergeCells count="62">
    <mergeCell ref="A8:F8"/>
    <mergeCell ref="G8:J8"/>
    <mergeCell ref="C1:J1"/>
    <mergeCell ref="A2:F2"/>
    <mergeCell ref="G2:J2"/>
    <mergeCell ref="A3:F3"/>
    <mergeCell ref="G3:J3"/>
    <mergeCell ref="A4:F4"/>
    <mergeCell ref="G4:J4"/>
    <mergeCell ref="K4:L4"/>
    <mergeCell ref="A5:F5"/>
    <mergeCell ref="G5:J5"/>
    <mergeCell ref="A6:F6"/>
    <mergeCell ref="A7:F7"/>
    <mergeCell ref="B54:M54"/>
    <mergeCell ref="A9:F9"/>
    <mergeCell ref="G9:J9"/>
    <mergeCell ref="A10:F10"/>
    <mergeCell ref="G10:J10"/>
    <mergeCell ref="A11:F11"/>
    <mergeCell ref="G11:J11"/>
    <mergeCell ref="A13:F13"/>
    <mergeCell ref="B14:M14"/>
    <mergeCell ref="B24:M24"/>
    <mergeCell ref="E38:E39"/>
    <mergeCell ref="B42:M42"/>
    <mergeCell ref="G86:G87"/>
    <mergeCell ref="B90:N90"/>
    <mergeCell ref="B92:N92"/>
    <mergeCell ref="B103:N103"/>
    <mergeCell ref="C107:J107"/>
    <mergeCell ref="K107:L107"/>
    <mergeCell ref="C108:J108"/>
    <mergeCell ref="K108:L108"/>
    <mergeCell ref="C109:J109"/>
    <mergeCell ref="K109:L109"/>
    <mergeCell ref="C110:J110"/>
    <mergeCell ref="K110:L110"/>
    <mergeCell ref="C119:E119"/>
    <mergeCell ref="F119:I119"/>
    <mergeCell ref="C111:J111"/>
    <mergeCell ref="K111:L111"/>
    <mergeCell ref="C112:J112"/>
    <mergeCell ref="K112:L112"/>
    <mergeCell ref="C113:J113"/>
    <mergeCell ref="K113:L113"/>
    <mergeCell ref="C123:E123"/>
    <mergeCell ref="F123:I123"/>
    <mergeCell ref="C124:E124"/>
    <mergeCell ref="F124:I124"/>
    <mergeCell ref="A12:F12"/>
    <mergeCell ref="B67:N67"/>
    <mergeCell ref="C120:E120"/>
    <mergeCell ref="F120:I120"/>
    <mergeCell ref="C121:E121"/>
    <mergeCell ref="F121:I121"/>
    <mergeCell ref="C122:E122"/>
    <mergeCell ref="F122:I122"/>
    <mergeCell ref="C117:E117"/>
    <mergeCell ref="F117:I117"/>
    <mergeCell ref="C118:E118"/>
    <mergeCell ref="F118:I118"/>
  </mergeCells>
  <pageMargins left="0.7" right="0.7" top="0.75" bottom="0.75" header="0.3" footer="0.3"/>
  <pageSetup scale="7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91</xdr:row>
                    <xdr:rowOff>0</xdr:rowOff>
                  </from>
                  <to>
                    <xdr:col>1</xdr:col>
                    <xdr:colOff>38100</xdr:colOff>
                    <xdr:row>92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0</xdr:col>
                    <xdr:colOff>9525</xdr:colOff>
                    <xdr:row>84</xdr:row>
                    <xdr:rowOff>0</xdr:rowOff>
                  </from>
                  <to>
                    <xdr:col>1</xdr:col>
                    <xdr:colOff>47625</xdr:colOff>
                    <xdr:row>85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0</xdr:col>
                    <xdr:colOff>38100</xdr:colOff>
                    <xdr:row>73</xdr:row>
                    <xdr:rowOff>276225</xdr:rowOff>
                  </from>
                  <to>
                    <xdr:col>1</xdr:col>
                    <xdr:colOff>76200</xdr:colOff>
                    <xdr:row>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Check Box 4">
              <controlPr defaultSize="0" autoFill="0" autoLine="0" autoPict="0">
                <anchor moveWithCells="1">
                  <from>
                    <xdr:col>0</xdr:col>
                    <xdr:colOff>38100</xdr:colOff>
                    <xdr:row>67</xdr:row>
                    <xdr:rowOff>0</xdr:rowOff>
                  </from>
                  <to>
                    <xdr:col>1</xdr:col>
                    <xdr:colOff>76200</xdr:colOff>
                    <xdr:row>68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8" name="Check Box 5">
              <controlPr defaultSize="0" autoFill="0" autoLine="0" autoPict="0">
                <anchor moveWithCells="1">
                  <from>
                    <xdr:col>0</xdr:col>
                    <xdr:colOff>47625</xdr:colOff>
                    <xdr:row>60</xdr:row>
                    <xdr:rowOff>0</xdr:rowOff>
                  </from>
                  <to>
                    <xdr:col>1</xdr:col>
                    <xdr:colOff>85725</xdr:colOff>
                    <xdr:row>61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9" name="Check Box 6">
              <controlPr defaultSize="0" autoFill="0" autoLine="0" autoPict="0">
                <anchor moveWithCells="1">
                  <from>
                    <xdr:col>0</xdr:col>
                    <xdr:colOff>38100</xdr:colOff>
                    <xdr:row>53</xdr:row>
                    <xdr:rowOff>304800</xdr:rowOff>
                  </from>
                  <to>
                    <xdr:col>1</xdr:col>
                    <xdr:colOff>76200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50</xdr:row>
                    <xdr:rowOff>0</xdr:rowOff>
                  </from>
                  <to>
                    <xdr:col>1</xdr:col>
                    <xdr:colOff>38100</xdr:colOff>
                    <xdr:row>51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1" name="Check Box 8">
              <controlPr defaultSize="0" autoFill="0" autoLine="0" autoPict="0">
                <anchor moveWithCells="1">
                  <from>
                    <xdr:col>0</xdr:col>
                    <xdr:colOff>38100</xdr:colOff>
                    <xdr:row>44</xdr:row>
                    <xdr:rowOff>0</xdr:rowOff>
                  </from>
                  <to>
                    <xdr:col>1</xdr:col>
                    <xdr:colOff>76200</xdr:colOff>
                    <xdr:row>44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41</xdr:row>
                    <xdr:rowOff>304800</xdr:rowOff>
                  </from>
                  <to>
                    <xdr:col>1</xdr:col>
                    <xdr:colOff>38100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3" name="Check Box 11">
              <controlPr defaultSize="0" autoFill="0" autoLine="0" autoPict="0">
                <anchor moveWithCells="1">
                  <from>
                    <xdr:col>0</xdr:col>
                    <xdr:colOff>9525</xdr:colOff>
                    <xdr:row>36</xdr:row>
                    <xdr:rowOff>0</xdr:rowOff>
                  </from>
                  <to>
                    <xdr:col>1</xdr:col>
                    <xdr:colOff>38100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4" name="Check Box 12">
              <controlPr defaultSize="0" autoFill="0" autoLine="0" autoPict="0">
                <anchor moveWithCells="1">
                  <from>
                    <xdr:col>0</xdr:col>
                    <xdr:colOff>38100</xdr:colOff>
                    <xdr:row>23</xdr:row>
                    <xdr:rowOff>314325</xdr:rowOff>
                  </from>
                  <to>
                    <xdr:col>1</xdr:col>
                    <xdr:colOff>76200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5" name="Check Box 13">
              <controlPr defaultSize="0" autoFill="0" autoLine="0" autoPict="0">
                <anchor moveWithCells="1">
                  <from>
                    <xdr:col>0</xdr:col>
                    <xdr:colOff>9525</xdr:colOff>
                    <xdr:row>18</xdr:row>
                    <xdr:rowOff>0</xdr:rowOff>
                  </from>
                  <to>
                    <xdr:col>1</xdr:col>
                    <xdr:colOff>47625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6" name="Check Box 14">
              <controlPr defaultSize="0" autoFill="0" autoLine="0" autoPict="0">
                <anchor moveWithCells="1">
                  <from>
                    <xdr:col>0</xdr:col>
                    <xdr:colOff>38100</xdr:colOff>
                    <xdr:row>15</xdr:row>
                    <xdr:rowOff>47625</xdr:rowOff>
                  </from>
                  <to>
                    <xdr:col>1</xdr:col>
                    <xdr:colOff>76200</xdr:colOff>
                    <xdr:row>16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7" name="Check Box 15">
              <controlPr defaultSize="0" autoFill="0" autoLine="0" autoPict="0">
                <anchor moveWithCells="1">
                  <from>
                    <xdr:col>0</xdr:col>
                    <xdr:colOff>38100</xdr:colOff>
                    <xdr:row>14</xdr:row>
                    <xdr:rowOff>47625</xdr:rowOff>
                  </from>
                  <to>
                    <xdr:col>1</xdr:col>
                    <xdr:colOff>76200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8" name="Check Box 16">
              <controlPr defaultSize="0" autoFill="0" autoLine="0" autoPict="0">
                <anchor moveWithCells="1">
                  <from>
                    <xdr:col>0</xdr:col>
                    <xdr:colOff>38100</xdr:colOff>
                    <xdr:row>30</xdr:row>
                    <xdr:rowOff>0</xdr:rowOff>
                  </from>
                  <to>
                    <xdr:col>1</xdr:col>
                    <xdr:colOff>76200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19" name="Check Box 17">
              <controlPr defaultSize="0" autoFill="0" autoLine="0" autoPict="0">
                <anchor moveWithCells="1">
                  <from>
                    <xdr:col>0</xdr:col>
                    <xdr:colOff>38100</xdr:colOff>
                    <xdr:row>22</xdr:row>
                    <xdr:rowOff>0</xdr:rowOff>
                  </from>
                  <to>
                    <xdr:col>1</xdr:col>
                    <xdr:colOff>76200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20" name="Check Box 18">
              <controlPr defaultSize="0" autoFill="0" autoLine="0" autoPict="0">
                <anchor moveWithCells="1">
                  <from>
                    <xdr:col>0</xdr:col>
                    <xdr:colOff>38100</xdr:colOff>
                    <xdr:row>54</xdr:row>
                    <xdr:rowOff>304800</xdr:rowOff>
                  </from>
                  <to>
                    <xdr:col>1</xdr:col>
                    <xdr:colOff>76200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21" name="Check Box 19">
              <controlPr defaultSize="0" autoFill="0" autoLine="0" autoPict="0">
                <anchor moveWithCells="1">
                  <from>
                    <xdr:col>0</xdr:col>
                    <xdr:colOff>38100</xdr:colOff>
                    <xdr:row>60</xdr:row>
                    <xdr:rowOff>304800</xdr:rowOff>
                  </from>
                  <to>
                    <xdr:col>1</xdr:col>
                    <xdr:colOff>76200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22" name="Check Box 21">
              <controlPr defaultSize="0" autoFill="0" autoLine="0" autoPict="0">
                <anchor moveWithCells="1">
                  <from>
                    <xdr:col>0</xdr:col>
                    <xdr:colOff>38100</xdr:colOff>
                    <xdr:row>89</xdr:row>
                    <xdr:rowOff>238125</xdr:rowOff>
                  </from>
                  <to>
                    <xdr:col>1</xdr:col>
                    <xdr:colOff>76200</xdr:colOff>
                    <xdr:row>90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23" name="Check Box 22">
              <controlPr defaultSize="0" autoFill="0" autoLine="0" autoPict="0">
                <anchor moveWithCells="1">
                  <from>
                    <xdr:col>0</xdr:col>
                    <xdr:colOff>38100</xdr:colOff>
                    <xdr:row>56</xdr:row>
                    <xdr:rowOff>419100</xdr:rowOff>
                  </from>
                  <to>
                    <xdr:col>1</xdr:col>
                    <xdr:colOff>76200</xdr:colOff>
                    <xdr:row>58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9" r:id="rId24" name="Check Box 23">
              <controlPr defaultSize="0" autoFill="0" autoLine="0" autoPict="0">
                <anchor moveWithCells="1">
                  <from>
                    <xdr:col>0</xdr:col>
                    <xdr:colOff>38100</xdr:colOff>
                    <xdr:row>64</xdr:row>
                    <xdr:rowOff>304800</xdr:rowOff>
                  </from>
                  <to>
                    <xdr:col>1</xdr:col>
                    <xdr:colOff>76200</xdr:colOff>
                    <xdr:row>66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0" r:id="rId25" name="Check Box 24">
              <controlPr defaultSize="0" autoFill="0" autoLine="0" autoPict="0">
                <anchor moveWithCells="1">
                  <from>
                    <xdr:col>0</xdr:col>
                    <xdr:colOff>38100</xdr:colOff>
                    <xdr:row>39</xdr:row>
                    <xdr:rowOff>342900</xdr:rowOff>
                  </from>
                  <to>
                    <xdr:col>1</xdr:col>
                    <xdr:colOff>76200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1" r:id="rId26" name="Check Box 25">
              <controlPr defaultSize="0" autoFill="0" autoLine="0" autoPict="0">
                <anchor moveWithCells="1">
                  <from>
                    <xdr:col>0</xdr:col>
                    <xdr:colOff>38100</xdr:colOff>
                    <xdr:row>63</xdr:row>
                    <xdr:rowOff>0</xdr:rowOff>
                  </from>
                  <to>
                    <xdr:col>1</xdr:col>
                    <xdr:colOff>76200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3" r:id="rId27" name="Check Box 27">
              <controlPr defaultSize="0" autoFill="0" autoLine="0" autoPict="0">
                <anchor moveWithCells="1">
                  <from>
                    <xdr:col>0</xdr:col>
                    <xdr:colOff>38100</xdr:colOff>
                    <xdr:row>89</xdr:row>
                    <xdr:rowOff>238125</xdr:rowOff>
                  </from>
                  <to>
                    <xdr:col>1</xdr:col>
                    <xdr:colOff>76200</xdr:colOff>
                    <xdr:row>90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4" r:id="rId28" name="Check Box 28">
              <controlPr defaultSize="0" autoFill="0" autoLine="0" autoPict="0">
                <anchor moveWithCells="1">
                  <from>
                    <xdr:col>0</xdr:col>
                    <xdr:colOff>38100</xdr:colOff>
                    <xdr:row>102</xdr:row>
                    <xdr:rowOff>238125</xdr:rowOff>
                  </from>
                  <to>
                    <xdr:col>1</xdr:col>
                    <xdr:colOff>76200</xdr:colOff>
                    <xdr:row>103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5" r:id="rId29" name="Check Box 29">
              <controlPr defaultSize="0" autoFill="0" autoLine="0" autoPict="0">
                <anchor moveWithCells="1">
                  <from>
                    <xdr:col>0</xdr:col>
                    <xdr:colOff>38100</xdr:colOff>
                    <xdr:row>102</xdr:row>
                    <xdr:rowOff>238125</xdr:rowOff>
                  </from>
                  <to>
                    <xdr:col>1</xdr:col>
                    <xdr:colOff>76200</xdr:colOff>
                    <xdr:row>103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6" r:id="rId30" name="Check Box 30">
              <controlPr defaultSize="0" autoFill="0" autoLine="0" autoPict="0">
                <anchor moveWithCells="1">
                  <from>
                    <xdr:col>0</xdr:col>
                    <xdr:colOff>38100</xdr:colOff>
                    <xdr:row>103</xdr:row>
                    <xdr:rowOff>238125</xdr:rowOff>
                  </from>
                  <to>
                    <xdr:col>1</xdr:col>
                    <xdr:colOff>76200</xdr:colOff>
                    <xdr:row>104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7" r:id="rId31" name="Check Box 31">
              <controlPr defaultSize="0" autoFill="0" autoLine="0" autoPict="0">
                <anchor moveWithCells="1">
                  <from>
                    <xdr:col>0</xdr:col>
                    <xdr:colOff>38100</xdr:colOff>
                    <xdr:row>103</xdr:row>
                    <xdr:rowOff>238125</xdr:rowOff>
                  </from>
                  <to>
                    <xdr:col>1</xdr:col>
                    <xdr:colOff>76200</xdr:colOff>
                    <xdr:row>104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8" r:id="rId32" name="Check Box 32">
              <controlPr defaultSize="0" autoFill="0" autoLine="0" autoPict="0">
                <anchor moveWithCells="1">
                  <from>
                    <xdr:col>0</xdr:col>
                    <xdr:colOff>38100</xdr:colOff>
                    <xdr:row>104</xdr:row>
                    <xdr:rowOff>304800</xdr:rowOff>
                  </from>
                  <to>
                    <xdr:col>1</xdr:col>
                    <xdr:colOff>76200</xdr:colOff>
                    <xdr:row>106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9" r:id="rId33" name="Check Box 33">
              <controlPr defaultSize="0" autoFill="0" autoLine="0" autoPict="0">
                <anchor moveWithCells="1">
                  <from>
                    <xdr:col>0</xdr:col>
                    <xdr:colOff>38100</xdr:colOff>
                    <xdr:row>68</xdr:row>
                    <xdr:rowOff>0</xdr:rowOff>
                  </from>
                  <to>
                    <xdr:col>1</xdr:col>
                    <xdr:colOff>76200</xdr:colOff>
                    <xdr:row>69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9DA3-35FA-4F89-9CE3-D4CC8E1D1E4C}">
  <dimension ref="A1:AK125"/>
  <sheetViews>
    <sheetView tabSelected="1" topLeftCell="A76" zoomScale="110" zoomScaleNormal="110" workbookViewId="0">
      <selection activeCell="F121" sqref="F121:I121"/>
    </sheetView>
  </sheetViews>
  <sheetFormatPr defaultColWidth="8.85546875" defaultRowHeight="26.25" customHeight="1" x14ac:dyDescent="0.25"/>
  <cols>
    <col min="1" max="1" width="4.42578125" style="4" customWidth="1"/>
    <col min="2" max="2" width="5.140625" style="4" customWidth="1"/>
    <col min="3" max="3" width="15" style="4" customWidth="1"/>
    <col min="4" max="4" width="12.42578125" style="4" customWidth="1"/>
    <col min="5" max="5" width="14.28515625" style="4" customWidth="1"/>
    <col min="6" max="6" width="9.140625" style="4" customWidth="1"/>
    <col min="7" max="7" width="12.42578125" style="4" customWidth="1"/>
    <col min="8" max="11" width="7.42578125" style="4" customWidth="1"/>
    <col min="12" max="12" width="8.140625" style="4" customWidth="1"/>
    <col min="13" max="13" width="8" style="4" customWidth="1"/>
    <col min="14" max="14" width="8.42578125" style="4" customWidth="1"/>
    <col min="15" max="15" width="8.85546875" style="4"/>
    <col min="16" max="16" width="8.140625" style="4" customWidth="1"/>
    <col min="17" max="17" width="5.42578125" style="4" customWidth="1"/>
    <col min="18" max="18" width="5.85546875" style="4" customWidth="1"/>
    <col min="19" max="19" width="5.42578125" style="4" customWidth="1"/>
    <col min="20" max="20" width="6.42578125" style="4" customWidth="1"/>
    <col min="21" max="21" width="5.85546875" style="4" customWidth="1"/>
    <col min="22" max="22" width="5.42578125" style="4" customWidth="1"/>
    <col min="23" max="23" width="6.140625" style="4" customWidth="1"/>
    <col min="24" max="25" width="5.85546875" style="4" customWidth="1"/>
    <col min="26" max="27" width="6.42578125" style="4" customWidth="1"/>
    <col min="28" max="28" width="6.140625" style="4" customWidth="1"/>
    <col min="29" max="29" width="5.85546875" style="4" customWidth="1"/>
    <col min="30" max="31" width="8.85546875" style="4"/>
    <col min="32" max="32" width="9.42578125" style="4" customWidth="1"/>
    <col min="33" max="16384" width="8.85546875" style="4"/>
  </cols>
  <sheetData>
    <row r="1" spans="1:37" ht="26.25" customHeight="1" x14ac:dyDescent="0.25">
      <c r="B1" s="5"/>
      <c r="C1" s="124" t="s">
        <v>147</v>
      </c>
      <c r="D1" s="124"/>
      <c r="E1" s="124"/>
      <c r="F1" s="124"/>
      <c r="G1" s="124"/>
      <c r="H1" s="124"/>
      <c r="I1" s="124"/>
      <c r="J1" s="124"/>
      <c r="Q1" s="5"/>
    </row>
    <row r="2" spans="1:37" ht="26.25" customHeight="1" x14ac:dyDescent="0.25">
      <c r="A2" s="84" t="s">
        <v>37</v>
      </c>
      <c r="B2" s="84"/>
      <c r="C2" s="84"/>
      <c r="D2" s="84"/>
      <c r="E2" s="84"/>
      <c r="F2" s="84"/>
      <c r="G2" s="105"/>
      <c r="H2" s="106"/>
      <c r="I2" s="106"/>
      <c r="J2" s="107"/>
    </row>
    <row r="3" spans="1:37" ht="26.25" customHeight="1" x14ac:dyDescent="0.25">
      <c r="A3" s="84" t="s">
        <v>14</v>
      </c>
      <c r="B3" s="84"/>
      <c r="C3" s="84"/>
      <c r="D3" s="84"/>
      <c r="E3" s="84"/>
      <c r="F3" s="84"/>
      <c r="G3" s="105"/>
      <c r="H3" s="106"/>
      <c r="I3" s="106"/>
      <c r="J3" s="107"/>
      <c r="L3" s="6" t="s">
        <v>66</v>
      </c>
      <c r="M3" s="7"/>
    </row>
    <row r="4" spans="1:37" ht="32.25" customHeight="1" x14ac:dyDescent="0.25">
      <c r="A4" s="84" t="s">
        <v>67</v>
      </c>
      <c r="B4" s="84"/>
      <c r="C4" s="84"/>
      <c r="D4" s="84"/>
      <c r="E4" s="84"/>
      <c r="F4" s="84"/>
      <c r="G4" s="105"/>
      <c r="H4" s="106"/>
      <c r="I4" s="106"/>
      <c r="J4" s="107"/>
      <c r="K4" s="119" t="s">
        <v>25</v>
      </c>
      <c r="L4" s="120"/>
      <c r="M4" s="7"/>
      <c r="AK4" s="8"/>
    </row>
    <row r="5" spans="1:37" ht="33" customHeight="1" x14ac:dyDescent="0.25">
      <c r="A5" s="84" t="s">
        <v>68</v>
      </c>
      <c r="B5" s="84"/>
      <c r="C5" s="84"/>
      <c r="D5" s="84"/>
      <c r="E5" s="84"/>
      <c r="F5" s="84"/>
      <c r="G5" s="105"/>
      <c r="H5" s="106"/>
      <c r="I5" s="106"/>
      <c r="J5" s="107"/>
      <c r="AK5" s="8"/>
    </row>
    <row r="6" spans="1:37" ht="17.25" customHeight="1" x14ac:dyDescent="0.25">
      <c r="A6" s="84" t="s">
        <v>69</v>
      </c>
      <c r="B6" s="84"/>
      <c r="C6" s="84"/>
      <c r="D6" s="84"/>
      <c r="E6" s="84"/>
      <c r="F6" s="84"/>
      <c r="G6" s="46"/>
      <c r="H6" s="47"/>
      <c r="I6" s="47"/>
      <c r="J6" s="48"/>
      <c r="AK6" s="8"/>
    </row>
    <row r="7" spans="1:37" ht="17.25" customHeight="1" x14ac:dyDescent="0.25">
      <c r="A7" s="121" t="s">
        <v>70</v>
      </c>
      <c r="B7" s="122"/>
      <c r="C7" s="122"/>
      <c r="D7" s="122"/>
      <c r="E7" s="122"/>
      <c r="F7" s="123"/>
      <c r="G7" s="46"/>
      <c r="H7" s="47"/>
      <c r="I7" s="47"/>
      <c r="J7" s="48"/>
      <c r="AK7" s="8"/>
    </row>
    <row r="8" spans="1:37" ht="20.45" customHeight="1" x14ac:dyDescent="0.25">
      <c r="A8" s="84" t="s">
        <v>71</v>
      </c>
      <c r="B8" s="84"/>
      <c r="C8" s="84"/>
      <c r="D8" s="84"/>
      <c r="E8" s="84"/>
      <c r="F8" s="84"/>
      <c r="G8" s="105"/>
      <c r="H8" s="106"/>
      <c r="I8" s="106"/>
      <c r="J8" s="107"/>
    </row>
    <row r="9" spans="1:37" ht="24.75" customHeight="1" x14ac:dyDescent="0.25">
      <c r="A9" s="84" t="s">
        <v>12</v>
      </c>
      <c r="B9" s="84"/>
      <c r="C9" s="84"/>
      <c r="D9" s="84"/>
      <c r="E9" s="84"/>
      <c r="F9" s="84"/>
      <c r="G9" s="105"/>
      <c r="H9" s="106"/>
      <c r="I9" s="106"/>
      <c r="J9" s="107"/>
    </row>
    <row r="10" spans="1:37" ht="20.45" customHeight="1" x14ac:dyDescent="0.25">
      <c r="A10" s="84" t="s">
        <v>13</v>
      </c>
      <c r="B10" s="84"/>
      <c r="C10" s="84"/>
      <c r="D10" s="84"/>
      <c r="E10" s="84"/>
      <c r="F10" s="84"/>
      <c r="G10" s="105"/>
      <c r="H10" s="106"/>
      <c r="I10" s="106"/>
      <c r="J10" s="107"/>
    </row>
    <row r="11" spans="1:37" ht="18.75" customHeight="1" x14ac:dyDescent="0.25">
      <c r="A11" s="84" t="s">
        <v>36</v>
      </c>
      <c r="B11" s="84"/>
      <c r="C11" s="84"/>
      <c r="D11" s="84"/>
      <c r="E11" s="84"/>
      <c r="F11" s="84"/>
      <c r="G11" s="105"/>
      <c r="H11" s="106"/>
      <c r="I11" s="106"/>
      <c r="J11" s="107"/>
    </row>
    <row r="12" spans="1:37" ht="20.45" customHeight="1" x14ac:dyDescent="0.25">
      <c r="A12" s="84" t="s">
        <v>41</v>
      </c>
      <c r="B12" s="84"/>
      <c r="C12" s="84"/>
      <c r="D12" s="84"/>
      <c r="E12" s="84"/>
      <c r="F12" s="84"/>
      <c r="G12" s="70"/>
      <c r="H12" s="9" t="b">
        <f>MOD(G12,8)=0</f>
        <v>1</v>
      </c>
      <c r="I12" s="9">
        <f>ROUNDDOWN((G12/8),0)</f>
        <v>0</v>
      </c>
      <c r="J12" s="9">
        <f>G12-I12*8</f>
        <v>0</v>
      </c>
      <c r="K12" s="9"/>
    </row>
    <row r="13" spans="1:37" ht="20.45" customHeight="1" thickBot="1" x14ac:dyDescent="0.3">
      <c r="A13" s="84" t="s">
        <v>40</v>
      </c>
      <c r="B13" s="108"/>
      <c r="C13" s="108"/>
      <c r="D13" s="108"/>
      <c r="E13" s="108"/>
      <c r="F13" s="108"/>
      <c r="G13" s="71"/>
      <c r="H13" s="9" t="b">
        <f>MOD(G13,12)=0</f>
        <v>1</v>
      </c>
      <c r="I13" s="9">
        <f>ROUNDDOWN((G13/12),0)</f>
        <v>0</v>
      </c>
      <c r="J13" s="9">
        <f>G13-I13*12</f>
        <v>0</v>
      </c>
      <c r="K13" s="9"/>
    </row>
    <row r="14" spans="1:37" ht="26.25" customHeight="1" thickBot="1" x14ac:dyDescent="0.3">
      <c r="A14" s="11"/>
      <c r="B14" s="109" t="s">
        <v>72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1"/>
      <c r="O14" s="17"/>
    </row>
    <row r="15" spans="1:37" ht="26.25" customHeight="1" thickBot="1" x14ac:dyDescent="0.3">
      <c r="A15" s="10"/>
      <c r="B15" s="3" t="str">
        <f>IF(ISNUMBER($G$13),IF($H$13=TRUE,CONCATENATE("Pipet ",FIXED($G$13*D17/12*1.1)," µL of LunaScript RT SuperMix into each well of row A of MM plate"),CONCATENATE("Pipet ",FIXED(($I$13+1)*D17*1.1)," µL of LunaScript RT SuperMix into first ",$J$13," wells and ",FIXED(($I$13)*D17*1.1)," µL into the other wells of MM plate row A")), IF($H$12=TRUE,CONCATENATE("Pipet ",FIXED($G$12*D17/8*1.1)," µL of FS1 into each well of column 1 of MM plate"),CONCATENATE("Pipet ",FIXED(($I$12+1)*D17*1.1)," µL of FS1 into first ",$J$12," wells and ",FIXED(($I$12)*D17*1.1)," µL into the other wells of MM plate column 1")))</f>
        <v>Pipet 0.00 µL of FS1 into each well of column 1 of MM plate</v>
      </c>
      <c r="C15" s="3"/>
      <c r="D15" s="3"/>
      <c r="E15" s="3"/>
      <c r="O15" s="17"/>
    </row>
    <row r="16" spans="1:37" ht="26.25" customHeight="1" thickBot="1" x14ac:dyDescent="0.3">
      <c r="A16" s="10"/>
      <c r="B16" s="3" t="s">
        <v>15</v>
      </c>
      <c r="C16" s="18" t="s">
        <v>8</v>
      </c>
      <c r="D16" s="19">
        <v>8</v>
      </c>
      <c r="E16" s="42" t="s">
        <v>17</v>
      </c>
      <c r="O16" s="17"/>
      <c r="Q16" s="3"/>
    </row>
    <row r="17" spans="1:15" ht="36" customHeight="1" thickBot="1" x14ac:dyDescent="0.3">
      <c r="A17" s="11"/>
      <c r="B17" s="3"/>
      <c r="C17" s="45" t="s">
        <v>73</v>
      </c>
      <c r="D17" s="21">
        <v>2</v>
      </c>
      <c r="E17" s="49" t="s">
        <v>17</v>
      </c>
      <c r="O17" s="17"/>
    </row>
    <row r="18" spans="1:15" ht="15.95" customHeight="1" thickBot="1" x14ac:dyDescent="0.3">
      <c r="A18" s="11"/>
      <c r="B18" s="3"/>
      <c r="C18" s="23"/>
      <c r="D18" s="24">
        <v>10</v>
      </c>
      <c r="E18" s="50" t="s">
        <v>17</v>
      </c>
      <c r="F18" s="4" t="s">
        <v>9</v>
      </c>
      <c r="O18" s="17"/>
    </row>
    <row r="19" spans="1:15" ht="26.25" customHeight="1" thickBot="1" x14ac:dyDescent="0.3">
      <c r="A19" s="10"/>
      <c r="B19" s="3" t="s">
        <v>16</v>
      </c>
      <c r="D19" s="25" t="s">
        <v>74</v>
      </c>
      <c r="E19" s="3" t="s">
        <v>75</v>
      </c>
      <c r="F19" s="26"/>
      <c r="O19" s="17"/>
    </row>
    <row r="20" spans="1:15" ht="26.25" customHeight="1" x14ac:dyDescent="0.25">
      <c r="A20" s="11"/>
      <c r="B20" s="3"/>
      <c r="D20" s="25" t="s">
        <v>76</v>
      </c>
      <c r="E20" s="3"/>
      <c r="F20" s="26"/>
      <c r="O20" s="17"/>
    </row>
    <row r="21" spans="1:15" ht="26.25" customHeight="1" x14ac:dyDescent="0.25">
      <c r="A21" s="11"/>
      <c r="B21" s="3"/>
      <c r="D21" s="25" t="s">
        <v>77</v>
      </c>
      <c r="E21" s="3"/>
      <c r="F21" s="26"/>
      <c r="O21" s="17"/>
    </row>
    <row r="22" spans="1:15" ht="26.25" customHeight="1" thickBot="1" x14ac:dyDescent="0.3">
      <c r="A22" s="11"/>
      <c r="B22" s="3"/>
      <c r="D22" s="25" t="s">
        <v>78</v>
      </c>
      <c r="F22" s="3"/>
      <c r="O22" s="17"/>
    </row>
    <row r="23" spans="1:15" ht="26.25" customHeight="1" thickBot="1" x14ac:dyDescent="0.3">
      <c r="A23" s="10"/>
      <c r="B23" s="3" t="s">
        <v>79</v>
      </c>
      <c r="D23" s="3"/>
      <c r="E23" s="3"/>
    </row>
    <row r="24" spans="1:15" ht="26.25" customHeight="1" thickBot="1" x14ac:dyDescent="0.3">
      <c r="A24"/>
      <c r="B24" s="112" t="s">
        <v>80</v>
      </c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4"/>
    </row>
    <row r="25" spans="1:15" ht="26.25" customHeight="1" thickBot="1" x14ac:dyDescent="0.3">
      <c r="A25" s="10"/>
      <c r="B25" s="3" t="str">
        <f>IF($H$13=TRUE,CONCATENATE("Prepare Mastermix (P1) according to the following table and pipet ",FIXED(G13*D30/12*1.1)," µL into each well of row B of MM plate"),CONCATENATE("Prepare Mastermix (P1) according to the following table and pipet ",FIXED((I13+1)*D30*1.1)," µL into first ",$J$13," wells and ",FIXED((I13)*D30*1.1)," µL into the other wells of MM plate row B"))</f>
        <v>Prepare Mastermix (P1) according to the following table and pipet 0.00 µL into each well of row B of MM plate</v>
      </c>
      <c r="D25" s="3"/>
      <c r="E25" s="3"/>
    </row>
    <row r="26" spans="1:15" ht="31.5" x14ac:dyDescent="0.25">
      <c r="A26" s="11"/>
      <c r="B26" s="3"/>
      <c r="C26" s="3"/>
      <c r="D26" s="51" t="s">
        <v>18</v>
      </c>
      <c r="E26" s="52" t="str">
        <f>IF(ISNUMBER($G$13),CONCATENATE(" Volume for ",$G$13," samples"),CONCATENATE(" Volume for ",$G$12," samples"))</f>
        <v xml:space="preserve"> Volume for  samples</v>
      </c>
    </row>
    <row r="27" spans="1:15" ht="20.25" customHeight="1" thickBot="1" x14ac:dyDescent="0.3">
      <c r="A27" s="11"/>
      <c r="B27" s="3"/>
      <c r="C27" s="45" t="s">
        <v>10</v>
      </c>
      <c r="D27" s="21">
        <v>4.5</v>
      </c>
      <c r="E27" s="22" t="s">
        <v>39</v>
      </c>
      <c r="F27" s="22"/>
    </row>
    <row r="28" spans="1:15" ht="25.5" customHeight="1" x14ac:dyDescent="0.25">
      <c r="A28" s="11"/>
      <c r="C28" s="53" t="s">
        <v>81</v>
      </c>
      <c r="D28" s="27">
        <v>6.25</v>
      </c>
      <c r="E28" s="27">
        <f>D28*$G$13*1.1</f>
        <v>0</v>
      </c>
      <c r="F28" s="50" t="s">
        <v>17</v>
      </c>
    </row>
    <row r="29" spans="1:15" ht="33" customHeight="1" thickBot="1" x14ac:dyDescent="0.3">
      <c r="A29" s="11"/>
      <c r="C29" s="43" t="s">
        <v>82</v>
      </c>
      <c r="D29" s="21">
        <v>1.75</v>
      </c>
      <c r="E29" s="21">
        <f>D29*$G$13*1.1</f>
        <v>0</v>
      </c>
      <c r="F29" s="49" t="s">
        <v>17</v>
      </c>
    </row>
    <row r="30" spans="1:15" ht="21" customHeight="1" thickBot="1" x14ac:dyDescent="0.3">
      <c r="A30" s="11"/>
      <c r="C30" s="23"/>
      <c r="D30" s="24">
        <v>8</v>
      </c>
      <c r="E30" s="27">
        <f>E28+E29</f>
        <v>0</v>
      </c>
      <c r="F30" s="50" t="s">
        <v>17</v>
      </c>
      <c r="G30" s="4" t="s">
        <v>20</v>
      </c>
    </row>
    <row r="31" spans="1:15" ht="23.25" customHeight="1" thickBot="1" x14ac:dyDescent="0.3">
      <c r="A31" s="10"/>
      <c r="B31" s="3" t="str">
        <f>IF($H$13=TRUE,CONCATENATE("Prepare Mastermix (P2) according to the following table and pipet ",FIXED($G$13*D36/12*1.1)," µL into each well of row C of MM plate"),CONCATENATE("Prepare Mastermix (P2) according to the following table and pipet ",FIXED((I13+1)*D36*1.1)," µL into first ",$J$13," wells and ",FIXED((I13)*D36*1.1)," µL into the other wells of MM plate row C"))</f>
        <v>Prepare Mastermix (P2) according to the following table and pipet 0.00 µL into each well of row C of MM plate</v>
      </c>
      <c r="D31" s="3"/>
      <c r="E31" s="3"/>
    </row>
    <row r="32" spans="1:15" ht="31.5" x14ac:dyDescent="0.25">
      <c r="A32" s="11"/>
      <c r="B32" s="3"/>
      <c r="C32" s="3"/>
      <c r="D32" s="52" t="s">
        <v>18</v>
      </c>
      <c r="E32" s="52" t="str">
        <f>IF(ISNUMBER($G$13),CONCATENATE(" Volume for ",$G$13," samples"),CONCATENATE(" Volume for ",$G$12," samples"))</f>
        <v xml:space="preserve"> Volume for  samples</v>
      </c>
    </row>
    <row r="33" spans="1:14" ht="26.25" customHeight="1" thickBot="1" x14ac:dyDescent="0.3">
      <c r="A33" s="11"/>
      <c r="B33" s="3"/>
      <c r="C33" s="45" t="s">
        <v>10</v>
      </c>
      <c r="D33" s="21">
        <v>4.5</v>
      </c>
      <c r="E33" s="22" t="s">
        <v>39</v>
      </c>
      <c r="F33" s="22"/>
    </row>
    <row r="34" spans="1:14" ht="23.25" customHeight="1" x14ac:dyDescent="0.25">
      <c r="A34" s="11"/>
      <c r="C34" s="53" t="s">
        <v>81</v>
      </c>
      <c r="D34" s="27">
        <v>6.25</v>
      </c>
      <c r="E34" s="27">
        <f>D34*$G$13*1.1</f>
        <v>0</v>
      </c>
      <c r="F34" s="50" t="s">
        <v>17</v>
      </c>
    </row>
    <row r="35" spans="1:14" ht="34.5" customHeight="1" thickBot="1" x14ac:dyDescent="0.3">
      <c r="A35" s="11"/>
      <c r="C35" s="43" t="s">
        <v>83</v>
      </c>
      <c r="D35" s="21">
        <v>1.75</v>
      </c>
      <c r="E35" s="21">
        <f>D35*$G$13*1.1</f>
        <v>0</v>
      </c>
      <c r="F35" s="49" t="s">
        <v>17</v>
      </c>
    </row>
    <row r="36" spans="1:14" ht="21" customHeight="1" thickBot="1" x14ac:dyDescent="0.3">
      <c r="A36" s="11"/>
      <c r="C36" s="23"/>
      <c r="D36" s="24">
        <v>8</v>
      </c>
      <c r="E36" s="27">
        <f>E34+E35</f>
        <v>0</v>
      </c>
      <c r="F36" s="50" t="s">
        <v>17</v>
      </c>
      <c r="G36" s="4" t="s">
        <v>20</v>
      </c>
    </row>
    <row r="37" spans="1:14" ht="26.25" customHeight="1" thickBot="1" x14ac:dyDescent="0.3">
      <c r="A37" s="10"/>
      <c r="B37" s="28" t="s">
        <v>16</v>
      </c>
      <c r="D37" s="25" t="s">
        <v>84</v>
      </c>
      <c r="F37" s="3" t="s">
        <v>75</v>
      </c>
    </row>
    <row r="38" spans="1:14" ht="20.45" customHeight="1" x14ac:dyDescent="0.25">
      <c r="A38" s="11"/>
      <c r="B38" s="28"/>
      <c r="D38" s="54" t="s">
        <v>85</v>
      </c>
      <c r="E38" s="115" t="s">
        <v>86</v>
      </c>
    </row>
    <row r="39" spans="1:14" ht="23.25" customHeight="1" x14ac:dyDescent="0.25">
      <c r="A39" s="11"/>
      <c r="B39" s="28"/>
      <c r="D39" s="54" t="s">
        <v>87</v>
      </c>
      <c r="E39" s="115"/>
    </row>
    <row r="40" spans="1:14" ht="23.25" customHeight="1" thickBot="1" x14ac:dyDescent="0.3">
      <c r="A40" s="11"/>
      <c r="D40" s="25" t="s">
        <v>78</v>
      </c>
      <c r="F40" s="4" t="s">
        <v>88</v>
      </c>
    </row>
    <row r="41" spans="1:14" ht="26.25" customHeight="1" thickBot="1" x14ac:dyDescent="0.3">
      <c r="A41" s="10"/>
      <c r="B41" s="28" t="s">
        <v>89</v>
      </c>
      <c r="D41" s="29"/>
      <c r="F41" s="3"/>
    </row>
    <row r="42" spans="1:14" ht="26.25" customHeight="1" thickBot="1" x14ac:dyDescent="0.3">
      <c r="A42" s="11"/>
      <c r="B42" s="96" t="s">
        <v>133</v>
      </c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8"/>
    </row>
    <row r="43" spans="1:14" s="3" customFormat="1" ht="26.25" customHeight="1" thickBot="1" x14ac:dyDescent="0.3">
      <c r="A43" s="30"/>
      <c r="B43" s="67" t="s">
        <v>134</v>
      </c>
    </row>
    <row r="44" spans="1:14" ht="26.25" customHeight="1" thickBot="1" x14ac:dyDescent="0.3">
      <c r="A44" s="11"/>
      <c r="B44" s="116" t="s">
        <v>90</v>
      </c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8"/>
    </row>
    <row r="45" spans="1:14" ht="26.25" customHeight="1" thickBot="1" x14ac:dyDescent="0.3">
      <c r="A45" s="10"/>
      <c r="B45" s="3" t="str">
        <f>IF(H13=TRUE,CONCATENATE("Prepare Mastermix (F) according to the following table and pipet ",FIXED(G13*D50/12*1.1)," µL of F into each well of row D of MM plate"),CONCATENATE("Prepare Mastermix (F) according to the following table and pipet ",FIXED((I13+1)*D50*1.1)," µL of F into first ",J13," wells and ",FIXED((I13)*D50*1.1)," µL into the other wells of MM plate row D"))</f>
        <v>Prepare Mastermix (F) according to the following table and pipet 0.00 µL of F into each well of row D of MM plate</v>
      </c>
    </row>
    <row r="46" spans="1:14" ht="31.5" x14ac:dyDescent="0.25">
      <c r="A46" s="11"/>
      <c r="D46" s="55" t="s">
        <v>18</v>
      </c>
      <c r="E46" s="36" t="str">
        <f>IF(ISNUMBER($G$13),CONCATENATE(" Volume for ",$G$13," samples"),CONCATENATE(" Volume for ",$G$12," samples"))</f>
        <v xml:space="preserve"> Volume for  samples</v>
      </c>
    </row>
    <row r="47" spans="1:14" ht="16.5" thickBot="1" x14ac:dyDescent="0.3">
      <c r="A47" s="11"/>
      <c r="C47" s="73" t="s">
        <v>19</v>
      </c>
      <c r="D47" s="74">
        <v>13</v>
      </c>
      <c r="E47" s="75" t="s">
        <v>39</v>
      </c>
      <c r="F47" s="76" t="s">
        <v>17</v>
      </c>
    </row>
    <row r="48" spans="1:14" ht="32.25" customHeight="1" thickBot="1" x14ac:dyDescent="0.3">
      <c r="A48" s="10"/>
      <c r="B48" s="3" t="s">
        <v>15</v>
      </c>
      <c r="C48" s="56" t="s">
        <v>91</v>
      </c>
      <c r="D48" s="57">
        <v>3.5</v>
      </c>
      <c r="E48" s="27">
        <f>D48*$G$13*1.1</f>
        <v>0</v>
      </c>
      <c r="F48" s="42" t="s">
        <v>17</v>
      </c>
    </row>
    <row r="49" spans="1:14" ht="14.25" customHeight="1" thickBot="1" x14ac:dyDescent="0.3">
      <c r="A49" s="11"/>
      <c r="C49" s="20" t="s">
        <v>92</v>
      </c>
      <c r="D49" s="21">
        <v>1</v>
      </c>
      <c r="E49" s="21">
        <f>D49*$G$13*1.1</f>
        <v>0</v>
      </c>
      <c r="F49" s="42" t="s">
        <v>17</v>
      </c>
    </row>
    <row r="50" spans="1:14" ht="16.5" customHeight="1" thickBot="1" x14ac:dyDescent="0.3">
      <c r="A50" s="11"/>
      <c r="C50" s="37" t="s">
        <v>93</v>
      </c>
      <c r="D50" s="24">
        <f>SUM(D48:D49)</f>
        <v>4.5</v>
      </c>
      <c r="E50" s="24">
        <f>SUM(E48:E49)</f>
        <v>0</v>
      </c>
      <c r="F50" s="58" t="s">
        <v>17</v>
      </c>
      <c r="G50" s="3" t="s">
        <v>9</v>
      </c>
    </row>
    <row r="51" spans="1:14" ht="26.25" customHeight="1" thickBot="1" x14ac:dyDescent="0.3">
      <c r="A51" s="10"/>
      <c r="B51" s="3" t="s">
        <v>16</v>
      </c>
      <c r="D51" s="39" t="s">
        <v>144</v>
      </c>
    </row>
    <row r="52" spans="1:14" ht="26.25" customHeight="1" x14ac:dyDescent="0.25">
      <c r="A52" s="11"/>
      <c r="D52" s="39" t="s">
        <v>98</v>
      </c>
    </row>
    <row r="53" spans="1:14" ht="26.25" customHeight="1" thickBot="1" x14ac:dyDescent="0.3">
      <c r="A53" s="11"/>
      <c r="D53" s="29" t="s">
        <v>78</v>
      </c>
      <c r="E53" s="4" t="s">
        <v>88</v>
      </c>
    </row>
    <row r="54" spans="1:14" ht="26.25" customHeight="1" thickBot="1" x14ac:dyDescent="0.3">
      <c r="A54" s="11"/>
      <c r="B54" s="102" t="s">
        <v>59</v>
      </c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4"/>
    </row>
    <row r="55" spans="1:14" ht="27" customHeight="1" thickBot="1" x14ac:dyDescent="0.3">
      <c r="A55" s="10"/>
      <c r="B55" s="4" t="str">
        <f>IF(H13=TRUE,CONCATENATE("Pipet ",FIXED(G13*D59/12*1.1)," µL of Adaptor (A) into each well of row E of MM plate"),CONCATENATE("Pipet ",FIXED((I13+1)*D59*1.1)," µL of Adaptor (A) into first ",J13," wells and ",FIXED((I13)*D59*1.1)," µL into the other wells of MM plate row E"))</f>
        <v>Pipet 0.00 µL of Adaptor (A) into each well of row E of MM plate</v>
      </c>
    </row>
    <row r="56" spans="1:14" ht="27" customHeight="1" thickBot="1" x14ac:dyDescent="0.3">
      <c r="A56" s="10"/>
      <c r="B56" s="4" t="str">
        <f>IF($H$13=TRUE,CONCATENATE("Pipet ",FIXED(G13*D60/12*1.1)," µL of Ultra II Ligation Master Mix (L) into each well of row F of MM plate"),CONCATENATE("Pipet ",FIXED((I13+1)*D60*1.1)," µL of Ultra II Ligation Master Mix (L) into first ",$J$13," wells and ",FIXED((I13)*D60*1.1)," µL into the other wells of MM plate row F"))</f>
        <v>Pipet 0.00 µL of Ultra II Ligation Master Mix (L) into each well of row F of MM plate</v>
      </c>
    </row>
    <row r="57" spans="1:14" ht="32.25" thickBot="1" x14ac:dyDescent="0.3">
      <c r="A57" s="11"/>
      <c r="B57" s="59"/>
      <c r="C57" s="59"/>
      <c r="D57" s="36" t="s">
        <v>18</v>
      </c>
      <c r="E57" s="36" t="str">
        <f>IF(ISNUMBER($G$13),CONCATENATE(" Volume for ",$G$13," samples"),CONCATENATE(" Volume for ",$G$12," samples"))</f>
        <v xml:space="preserve"> Volume for  samples</v>
      </c>
    </row>
    <row r="58" spans="1:14" ht="18.95" customHeight="1" thickBot="1" x14ac:dyDescent="0.3">
      <c r="A58" s="10"/>
      <c r="B58" s="3" t="s">
        <v>15</v>
      </c>
      <c r="C58" s="20" t="s">
        <v>19</v>
      </c>
      <c r="D58" s="60">
        <v>17.5</v>
      </c>
      <c r="E58" s="38" t="s">
        <v>39</v>
      </c>
      <c r="F58" s="49" t="s">
        <v>17</v>
      </c>
    </row>
    <row r="59" spans="1:14" ht="17.45" customHeight="1" x14ac:dyDescent="0.25">
      <c r="A59" s="11"/>
      <c r="C59" s="18" t="s">
        <v>99</v>
      </c>
      <c r="D59" s="19">
        <v>1.25</v>
      </c>
      <c r="E59" s="19">
        <f>1.25*G13</f>
        <v>0</v>
      </c>
      <c r="F59" s="42" t="s">
        <v>17</v>
      </c>
    </row>
    <row r="60" spans="1:14" ht="17.45" customHeight="1" thickBot="1" x14ac:dyDescent="0.3">
      <c r="A60" s="11"/>
      <c r="C60" s="20" t="s">
        <v>100</v>
      </c>
      <c r="D60" s="21">
        <v>15</v>
      </c>
      <c r="E60" s="22">
        <f>D60*$G$13*1.1</f>
        <v>0</v>
      </c>
      <c r="F60" s="49" t="s">
        <v>17</v>
      </c>
      <c r="G60" s="4" t="s">
        <v>9</v>
      </c>
    </row>
    <row r="61" spans="1:14" ht="26.25" customHeight="1" thickBot="1" x14ac:dyDescent="0.3">
      <c r="A61" s="10"/>
      <c r="B61" s="3" t="s">
        <v>16</v>
      </c>
      <c r="D61" s="61" t="s">
        <v>64</v>
      </c>
      <c r="E61" s="31" t="s">
        <v>101</v>
      </c>
    </row>
    <row r="62" spans="1:14" ht="27" customHeight="1" thickBot="1" x14ac:dyDescent="0.3">
      <c r="A62" s="10"/>
      <c r="B62" s="4" t="str">
        <f>IF($H$13=TRUE,CONCATENATE("Pipet ",FIXED(G13*D65/12*1.1)," µL of User Enzyme (U) into each well of row G of MM plate"),CONCATENATE("Pipet ",FIXED((I13+1)*D65*1.1)," µL of User Enzyme (U) into first ",$J$13," wells and ",FIXED((I13)*D65*1.1)," µL into the other wells of MM plate row G"))</f>
        <v>Pipet 0.00 µL of User Enzyme (U) into each well of row G of MM plate</v>
      </c>
    </row>
    <row r="63" spans="1:14" ht="27" customHeight="1" thickBot="1" x14ac:dyDescent="0.3">
      <c r="A63" s="11"/>
      <c r="C63" s="59"/>
      <c r="D63" s="36" t="s">
        <v>18</v>
      </c>
      <c r="E63" s="36" t="str">
        <f>IF(ISNUMBER($G$13),CONCATENATE(" Volume for ",$G$13," samples"),CONCATENATE(" Volume for ",$G$12," samples"))</f>
        <v xml:space="preserve"> Volume for  samples</v>
      </c>
    </row>
    <row r="64" spans="1:14" ht="26.25" customHeight="1" thickBot="1" x14ac:dyDescent="0.3">
      <c r="A64" s="10"/>
      <c r="B64" s="3" t="s">
        <v>15</v>
      </c>
      <c r="C64" s="44" t="s">
        <v>19</v>
      </c>
      <c r="D64" s="19">
        <v>19.75</v>
      </c>
      <c r="E64" s="33" t="s">
        <v>39</v>
      </c>
      <c r="F64" s="42" t="s">
        <v>17</v>
      </c>
    </row>
    <row r="65" spans="1:14" ht="26.25" customHeight="1" thickBot="1" x14ac:dyDescent="0.3">
      <c r="A65" s="11"/>
      <c r="C65" s="44" t="s">
        <v>102</v>
      </c>
      <c r="D65" s="19">
        <v>1.5</v>
      </c>
      <c r="E65" s="19">
        <f>D65*$G$13*1.1</f>
        <v>0</v>
      </c>
      <c r="F65" s="42" t="s">
        <v>17</v>
      </c>
    </row>
    <row r="66" spans="1:14" ht="26.25" customHeight="1" thickBot="1" x14ac:dyDescent="0.3">
      <c r="A66" s="10"/>
      <c r="B66" s="3" t="s">
        <v>16</v>
      </c>
      <c r="D66" s="61" t="s">
        <v>103</v>
      </c>
      <c r="E66" s="31" t="s">
        <v>104</v>
      </c>
    </row>
    <row r="67" spans="1:14" ht="26.25" customHeight="1" thickBot="1" x14ac:dyDescent="0.3">
      <c r="A67" s="11"/>
      <c r="B67" s="96" t="s">
        <v>133</v>
      </c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8"/>
    </row>
    <row r="68" spans="1:14" ht="24.95" customHeight="1" thickBot="1" x14ac:dyDescent="0.3">
      <c r="A68" s="10"/>
      <c r="B68" s="67" t="s">
        <v>135</v>
      </c>
    </row>
    <row r="69" spans="1:14" ht="24.95" customHeight="1" thickBot="1" x14ac:dyDescent="0.3">
      <c r="A69" s="11"/>
      <c r="B69" s="85" t="s">
        <v>105</v>
      </c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7"/>
    </row>
    <row r="70" spans="1:14" ht="24.95" customHeight="1" thickBot="1" x14ac:dyDescent="0.3">
      <c r="A70" s="10"/>
      <c r="B70" s="3" t="str">
        <f>IF(H13=TRUE,CONCATENATE("Pipet ",FIXED(G13*(D73)/12*1.1)," µL of PCR Master Mix into each well of row H of MM plate"),CONCATENATE("Pipet",FIXED((I13+1)*(D73)*1.1)," µL of PCR Master Mix into first ",J13," wells and ",FIXED((I13)*(D73)*1.1)," µL into the other wells of MM plate row H"))</f>
        <v>Pipet 0.00 µL of PCR Master Mix into each well of row H of MM plate</v>
      </c>
    </row>
    <row r="71" spans="1:14" ht="33.950000000000003" customHeight="1" x14ac:dyDescent="0.25">
      <c r="A71" s="11"/>
      <c r="B71" s="62"/>
      <c r="D71" s="36" t="s">
        <v>18</v>
      </c>
      <c r="E71" s="52" t="str">
        <f>IF(ISNUMBER($G$13),CONCATENATE(" Volume for ",$G$13," samples"),CONCATENATE(" Volume for ",$G$12," samples"))</f>
        <v xml:space="preserve"> Volume for  samples</v>
      </c>
    </row>
    <row r="72" spans="1:14" ht="17.45" customHeight="1" thickBot="1" x14ac:dyDescent="0.3">
      <c r="A72" s="11"/>
      <c r="C72" s="38" t="s">
        <v>10</v>
      </c>
      <c r="D72" s="60">
        <v>7.5</v>
      </c>
      <c r="E72" s="38" t="s">
        <v>39</v>
      </c>
      <c r="F72" s="49" t="s">
        <v>17</v>
      </c>
    </row>
    <row r="73" spans="1:14" ht="48" customHeight="1" x14ac:dyDescent="0.25">
      <c r="A73" s="11"/>
      <c r="C73" s="63" t="s">
        <v>106</v>
      </c>
      <c r="D73" s="27">
        <v>12.5</v>
      </c>
      <c r="E73" s="27">
        <f>D73*G13*1.1</f>
        <v>0</v>
      </c>
      <c r="F73" s="50" t="s">
        <v>17</v>
      </c>
    </row>
    <row r="74" spans="1:14" ht="18.95" customHeight="1" thickBot="1" x14ac:dyDescent="0.3">
      <c r="A74" s="11"/>
      <c r="C74" s="64" t="s">
        <v>107</v>
      </c>
      <c r="D74" s="21">
        <v>5</v>
      </c>
      <c r="E74" s="38" t="s">
        <v>39</v>
      </c>
      <c r="F74" s="49" t="s">
        <v>17</v>
      </c>
    </row>
    <row r="75" spans="1:14" ht="26.25" customHeight="1" thickBot="1" x14ac:dyDescent="0.3">
      <c r="A75" s="11"/>
      <c r="C75" s="27" t="s">
        <v>108</v>
      </c>
      <c r="D75" s="27">
        <f>SUM(D72:D74)</f>
        <v>25</v>
      </c>
      <c r="E75" s="27"/>
      <c r="F75" s="50" t="s">
        <v>17</v>
      </c>
    </row>
    <row r="76" spans="1:14" ht="26.25" customHeight="1" thickBot="1" x14ac:dyDescent="0.3">
      <c r="A76" s="34"/>
      <c r="B76" s="28" t="s">
        <v>22</v>
      </c>
      <c r="G76" s="4" t="s">
        <v>109</v>
      </c>
      <c r="H76" s="32"/>
    </row>
    <row r="77" spans="1:14" ht="17.45" customHeight="1" x14ac:dyDescent="0.25">
      <c r="A77" s="11"/>
      <c r="B77" s="12"/>
      <c r="C77" s="13">
        <v>1</v>
      </c>
      <c r="D77" s="13">
        <v>2</v>
      </c>
      <c r="E77" s="13">
        <v>3</v>
      </c>
      <c r="F77" s="13">
        <v>4</v>
      </c>
      <c r="G77" s="13">
        <v>5</v>
      </c>
      <c r="H77" s="13">
        <v>6</v>
      </c>
      <c r="I77" s="13">
        <v>7</v>
      </c>
      <c r="J77" s="13">
        <v>8</v>
      </c>
      <c r="K77" s="13">
        <v>9</v>
      </c>
      <c r="L77" s="13">
        <v>10</v>
      </c>
      <c r="M77" s="13">
        <v>11</v>
      </c>
      <c r="N77" s="13">
        <v>12</v>
      </c>
    </row>
    <row r="78" spans="1:14" ht="15" customHeight="1" x14ac:dyDescent="0.25">
      <c r="A78" s="11"/>
      <c r="B78" s="14" t="s">
        <v>0</v>
      </c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</row>
    <row r="79" spans="1:14" ht="15" customHeight="1" x14ac:dyDescent="0.25">
      <c r="B79" s="14" t="s">
        <v>1</v>
      </c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</row>
    <row r="80" spans="1:14" ht="15" customHeight="1" x14ac:dyDescent="0.25">
      <c r="B80" s="14" t="s">
        <v>2</v>
      </c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</row>
    <row r="81" spans="1:14" ht="15" customHeight="1" x14ac:dyDescent="0.25">
      <c r="B81" s="14" t="s">
        <v>3</v>
      </c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</row>
    <row r="82" spans="1:14" ht="15" customHeight="1" x14ac:dyDescent="0.25">
      <c r="B82" s="14" t="s">
        <v>4</v>
      </c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</row>
    <row r="83" spans="1:14" ht="15" customHeight="1" x14ac:dyDescent="0.25">
      <c r="B83" s="14" t="s">
        <v>5</v>
      </c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</row>
    <row r="84" spans="1:14" ht="15" customHeight="1" x14ac:dyDescent="0.25">
      <c r="B84" s="14" t="s">
        <v>6</v>
      </c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</row>
    <row r="85" spans="1:14" ht="15" customHeight="1" thickBot="1" x14ac:dyDescent="0.3">
      <c r="B85" s="14" t="s">
        <v>7</v>
      </c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</row>
    <row r="86" spans="1:14" ht="26.25" customHeight="1" thickBot="1" x14ac:dyDescent="0.3">
      <c r="A86" s="10"/>
      <c r="B86" s="3" t="s">
        <v>21</v>
      </c>
      <c r="F86" s="25" t="s">
        <v>60</v>
      </c>
      <c r="G86" s="3"/>
    </row>
    <row r="87" spans="1:14" ht="26.25" customHeight="1" x14ac:dyDescent="0.25">
      <c r="A87" s="11"/>
      <c r="F87" s="65" t="s">
        <v>61</v>
      </c>
      <c r="G87" s="94" t="s">
        <v>110</v>
      </c>
    </row>
    <row r="88" spans="1:14" ht="26.25" customHeight="1" thickBot="1" x14ac:dyDescent="0.3">
      <c r="A88" s="11"/>
      <c r="F88" s="66" t="s">
        <v>62</v>
      </c>
      <c r="G88" s="95"/>
    </row>
    <row r="89" spans="1:14" ht="26.25" customHeight="1" x14ac:dyDescent="0.25">
      <c r="A89" s="11"/>
      <c r="F89" s="25" t="s">
        <v>63</v>
      </c>
      <c r="G89" s="3"/>
    </row>
    <row r="90" spans="1:14" ht="26.25" customHeight="1" thickBot="1" x14ac:dyDescent="0.3">
      <c r="F90" s="25" t="s">
        <v>78</v>
      </c>
      <c r="G90" s="3"/>
    </row>
    <row r="91" spans="1:14" ht="26.25" customHeight="1" thickBot="1" x14ac:dyDescent="0.3">
      <c r="A91" s="11"/>
      <c r="B91" s="96" t="s">
        <v>111</v>
      </c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8"/>
    </row>
    <row r="92" spans="1:14" ht="24.75" customHeight="1" thickBot="1" x14ac:dyDescent="0.3">
      <c r="A92" s="30"/>
      <c r="B92" s="67" t="s">
        <v>136</v>
      </c>
      <c r="C92" s="3"/>
      <c r="D92" s="3"/>
      <c r="E92" s="3"/>
      <c r="F92" s="3"/>
      <c r="G92" s="3"/>
    </row>
    <row r="93" spans="1:14" ht="26.25" customHeight="1" thickBot="1" x14ac:dyDescent="0.3">
      <c r="A93" s="34"/>
      <c r="B93" s="99" t="s">
        <v>23</v>
      </c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1"/>
    </row>
    <row r="94" spans="1:14" ht="20.45" customHeight="1" x14ac:dyDescent="0.25">
      <c r="B94" s="4" t="s">
        <v>38</v>
      </c>
    </row>
    <row r="95" spans="1:14" ht="18.75" customHeight="1" x14ac:dyDescent="0.25">
      <c r="B95" s="12"/>
      <c r="C95" s="13">
        <v>1</v>
      </c>
      <c r="D95" s="13">
        <v>2</v>
      </c>
      <c r="E95" s="13">
        <v>3</v>
      </c>
      <c r="F95" s="13">
        <v>4</v>
      </c>
      <c r="G95" s="13">
        <v>5</v>
      </c>
      <c r="H95" s="13">
        <v>6</v>
      </c>
      <c r="I95" s="13">
        <v>7</v>
      </c>
      <c r="J95" s="13">
        <v>8</v>
      </c>
      <c r="K95" s="13">
        <v>9</v>
      </c>
      <c r="L95" s="13">
        <v>10</v>
      </c>
      <c r="M95" s="13">
        <v>11</v>
      </c>
      <c r="N95" s="13">
        <v>12</v>
      </c>
    </row>
    <row r="96" spans="1:14" ht="26.25" customHeight="1" x14ac:dyDescent="0.25">
      <c r="B96" s="14" t="s">
        <v>0</v>
      </c>
      <c r="C96" s="15">
        <f>IF(ISNUMBER($G$13),prep_table!$T$2,prep_table!$T$2)</f>
        <v>1</v>
      </c>
      <c r="D96" s="16">
        <f>IF(ISNUMBER($G$13),prep_table!$T$3,prep_table!$T$10)</f>
        <v>9</v>
      </c>
      <c r="E96" s="15">
        <f>IF(ISNUMBER($G$13),prep_table!$T$4,prep_table!$T$18)</f>
        <v>17</v>
      </c>
      <c r="F96" s="16">
        <f>IF(ISNUMBER($G$13),prep_table!$T$5,prep_table!$T$26)</f>
        <v>25</v>
      </c>
      <c r="G96" s="15">
        <f>IF(ISNUMBER($G$13),prep_table!$T$6,prep_table!$T$34)</f>
        <v>33</v>
      </c>
      <c r="H96" s="16">
        <f>IF(ISNUMBER($G$13),prep_table!$T$7,prep_table!$T$42)</f>
        <v>41</v>
      </c>
      <c r="I96" s="15">
        <f>IF(ISNUMBER($G$13),prep_table!$T$8,prep_table!$T$50)</f>
        <v>49</v>
      </c>
      <c r="J96" s="16">
        <f>IF(ISNUMBER($G$13),prep_table!$T$9,prep_table!$T$58)</f>
        <v>57</v>
      </c>
      <c r="K96" s="15">
        <f>IF(ISNUMBER($G$13),prep_table!$T$10,prep_table!$T$66)</f>
        <v>65</v>
      </c>
      <c r="L96" s="16">
        <f>IF(ISNUMBER($G$13),prep_table!$T$11,prep_table!$T$74)</f>
        <v>73</v>
      </c>
      <c r="M96" s="15">
        <f>IF(ISNUMBER($G$13),prep_table!$T$12,prep_table!$T$82)</f>
        <v>81</v>
      </c>
      <c r="N96" s="16">
        <f>IF(ISNUMBER($G$13),prep_table!$T$13,prep_table!$T$90)</f>
        <v>89</v>
      </c>
    </row>
    <row r="97" spans="1:14" ht="26.25" customHeight="1" x14ac:dyDescent="0.25">
      <c r="B97" s="14" t="s">
        <v>1</v>
      </c>
      <c r="C97" s="15">
        <f>IF(ISNUMBER($G$13),prep_table!$T$14,prep_table!$T$3)</f>
        <v>2</v>
      </c>
      <c r="D97" s="16">
        <f>IF(ISNUMBER($G$13),prep_table!$T$15,prep_table!$T$11)</f>
        <v>10</v>
      </c>
      <c r="E97" s="15">
        <f>IF(ISNUMBER($G$13),prep_table!$T$16,prep_table!$T$19)</f>
        <v>18</v>
      </c>
      <c r="F97" s="16">
        <f>IF(ISNUMBER($G$13),prep_table!$T$17,prep_table!$T$27)</f>
        <v>26</v>
      </c>
      <c r="G97" s="15">
        <f>IF(ISNUMBER($G$13),prep_table!$T$18,prep_table!$T$35)</f>
        <v>34</v>
      </c>
      <c r="H97" s="16">
        <f>IF(ISNUMBER($G$13),prep_table!$T$19,prep_table!$T$43)</f>
        <v>42</v>
      </c>
      <c r="I97" s="15">
        <f>IF(ISNUMBER($G$13),prep_table!$T$20,prep_table!$T$51)</f>
        <v>50</v>
      </c>
      <c r="J97" s="16">
        <f>IF(ISNUMBER($G$13),prep_table!$T$21,prep_table!$T$59)</f>
        <v>58</v>
      </c>
      <c r="K97" s="15">
        <f>IF(ISNUMBER($G$13),prep_table!$T$22,prep_table!$T$67)</f>
        <v>66</v>
      </c>
      <c r="L97" s="16">
        <f>IF(ISNUMBER($G$13),prep_table!$T$23,prep_table!$T$75)</f>
        <v>74</v>
      </c>
      <c r="M97" s="15">
        <f>IF(ISNUMBER($G$13),prep_table!$T$24,prep_table!$T$83)</f>
        <v>82</v>
      </c>
      <c r="N97" s="16">
        <f>IF(ISNUMBER($G$13),prep_table!$T$25,prep_table!$T$91)</f>
        <v>90</v>
      </c>
    </row>
    <row r="98" spans="1:14" ht="26.25" customHeight="1" x14ac:dyDescent="0.25">
      <c r="B98" s="14" t="s">
        <v>2</v>
      </c>
      <c r="C98" s="15">
        <f>IF(ISNUMBER($G$13),prep_table!$T$26,prep_table!$T$4)</f>
        <v>3</v>
      </c>
      <c r="D98" s="16">
        <f>IF(ISNUMBER($G$13),prep_table!$T$27,prep_table!$T$12)</f>
        <v>11</v>
      </c>
      <c r="E98" s="15">
        <f>IF(ISNUMBER($G$13),prep_table!$T$28,prep_table!$T$20)</f>
        <v>19</v>
      </c>
      <c r="F98" s="16">
        <f>IF(ISNUMBER($G$13),prep_table!$T$29,prep_table!$T$28)</f>
        <v>27</v>
      </c>
      <c r="G98" s="15">
        <f>IF(ISNUMBER($G$13),prep_table!$T$30,prep_table!$T$36)</f>
        <v>35</v>
      </c>
      <c r="H98" s="16">
        <f>IF(ISNUMBER($G$13),prep_table!$T$31,prep_table!$T$44)</f>
        <v>43</v>
      </c>
      <c r="I98" s="15">
        <f>IF(ISNUMBER($G$13),prep_table!$T$32,prep_table!$T$52)</f>
        <v>51</v>
      </c>
      <c r="J98" s="16">
        <f>IF(ISNUMBER($G$13),prep_table!$T$33,prep_table!$T$60)</f>
        <v>59</v>
      </c>
      <c r="K98" s="15">
        <f>IF(ISNUMBER($G$13),prep_table!$T$34,prep_table!$T$68)</f>
        <v>67</v>
      </c>
      <c r="L98" s="16">
        <f>IF(ISNUMBER($G$13),prep_table!$T$35,prep_table!$T$76)</f>
        <v>75</v>
      </c>
      <c r="M98" s="15">
        <f>IF(ISNUMBER($G$13),prep_table!$T$36,prep_table!$T$84)</f>
        <v>83</v>
      </c>
      <c r="N98" s="16">
        <f>IF(ISNUMBER($G$13),prep_table!$T$37,prep_table!$T$92)</f>
        <v>91</v>
      </c>
    </row>
    <row r="99" spans="1:14" ht="26.25" customHeight="1" x14ac:dyDescent="0.25">
      <c r="B99" s="14" t="s">
        <v>3</v>
      </c>
      <c r="C99" s="15">
        <f>IF(ISNUMBER($G$13),prep_table!$T$38,prep_table!$T$5)</f>
        <v>4</v>
      </c>
      <c r="D99" s="16">
        <f>IF(ISNUMBER($G$13),prep_table!$T$39,prep_table!$T$13)</f>
        <v>12</v>
      </c>
      <c r="E99" s="15">
        <f>IF(ISNUMBER($G$13),prep_table!$T$40,prep_table!$T$21)</f>
        <v>20</v>
      </c>
      <c r="F99" s="16">
        <f>IF(ISNUMBER($G$13),prep_table!$T$41,prep_table!$T$29)</f>
        <v>28</v>
      </c>
      <c r="G99" s="15">
        <f>IF(ISNUMBER($G$13),prep_table!$T$42,prep_table!$T$37)</f>
        <v>36</v>
      </c>
      <c r="H99" s="16">
        <f>IF(ISNUMBER($G$13),prep_table!$T$43,prep_table!$T$45)</f>
        <v>44</v>
      </c>
      <c r="I99" s="15">
        <f>IF(ISNUMBER($G$13),prep_table!$T$44,prep_table!$T$53)</f>
        <v>52</v>
      </c>
      <c r="J99" s="16">
        <f>IF(ISNUMBER($G$13),prep_table!$T$45,prep_table!$T$61)</f>
        <v>60</v>
      </c>
      <c r="K99" s="15">
        <f>IF(ISNUMBER($G$13),prep_table!$T$46,prep_table!$T$69)</f>
        <v>68</v>
      </c>
      <c r="L99" s="16">
        <f>IF(ISNUMBER($G$13),prep_table!$T$47,prep_table!$T$77)</f>
        <v>76</v>
      </c>
      <c r="M99" s="15">
        <f>IF(ISNUMBER($G$13),prep_table!$T$48,prep_table!$T$85)</f>
        <v>84</v>
      </c>
      <c r="N99" s="16">
        <f>IF(ISNUMBER($G$13),prep_table!$T$49,prep_table!$T$93)</f>
        <v>92</v>
      </c>
    </row>
    <row r="100" spans="1:14" ht="26.25" customHeight="1" x14ac:dyDescent="0.25">
      <c r="B100" s="14" t="s">
        <v>4</v>
      </c>
      <c r="C100" s="15">
        <f>IF(ISNUMBER($G$13),prep_table!$T$50,prep_table!$T$6)</f>
        <v>5</v>
      </c>
      <c r="D100" s="16">
        <f>IF(ISNUMBER($G$13),prep_table!$T$51,prep_table!$T$14)</f>
        <v>13</v>
      </c>
      <c r="E100" s="15">
        <f>IF(ISNUMBER($G$13),prep_table!$T$52,prep_table!$T$22)</f>
        <v>21</v>
      </c>
      <c r="F100" s="16">
        <f>IF(ISNUMBER($G$13),prep_table!$T$53,prep_table!$T$30)</f>
        <v>29</v>
      </c>
      <c r="G100" s="15">
        <f>IF(ISNUMBER($G$13),prep_table!$T$54,prep_table!$T$38)</f>
        <v>37</v>
      </c>
      <c r="H100" s="16">
        <f>IF(ISNUMBER($G$13),prep_table!$T$55,prep_table!$T$46)</f>
        <v>45</v>
      </c>
      <c r="I100" s="15">
        <f>IF(ISNUMBER($G$13),prep_table!$T$56,prep_table!$T$54)</f>
        <v>53</v>
      </c>
      <c r="J100" s="16">
        <f>IF(ISNUMBER($G$13),prep_table!$T$57,prep_table!$T$62)</f>
        <v>61</v>
      </c>
      <c r="K100" s="15">
        <f>IF(ISNUMBER($G$13),prep_table!$T$58,prep_table!$T$70)</f>
        <v>69</v>
      </c>
      <c r="L100" s="16">
        <f>IF(ISNUMBER($G$13),prep_table!$T$59,prep_table!$T$78)</f>
        <v>77</v>
      </c>
      <c r="M100" s="15">
        <f>IF(ISNUMBER($G$13),prep_table!$T$60,prep_table!$T$86)</f>
        <v>85</v>
      </c>
      <c r="N100" s="16">
        <f>IF(ISNUMBER($G$13),prep_table!$T$61,prep_table!$T$94)</f>
        <v>93</v>
      </c>
    </row>
    <row r="101" spans="1:14" ht="26.25" customHeight="1" x14ac:dyDescent="0.25">
      <c r="B101" s="14" t="s">
        <v>5</v>
      </c>
      <c r="C101" s="15">
        <f>IF(ISNUMBER($G$13),prep_table!$T$62,prep_table!$T$7)</f>
        <v>6</v>
      </c>
      <c r="D101" s="16">
        <f>IF(ISNUMBER($G$13),prep_table!$T$63,prep_table!$T$15)</f>
        <v>14</v>
      </c>
      <c r="E101" s="15">
        <f>IF(ISNUMBER($G$13),prep_table!$T$64,prep_table!$T$23)</f>
        <v>22</v>
      </c>
      <c r="F101" s="16">
        <f>IF(ISNUMBER($G$13),prep_table!$T$65,prep_table!$T$31)</f>
        <v>30</v>
      </c>
      <c r="G101" s="15">
        <f>IF(ISNUMBER($G$13),prep_table!$T$66,prep_table!$T$39)</f>
        <v>38</v>
      </c>
      <c r="H101" s="16">
        <f>IF(ISNUMBER($G$13),prep_table!$T$67,prep_table!$T$47)</f>
        <v>46</v>
      </c>
      <c r="I101" s="15">
        <f>IF(ISNUMBER($G$13),prep_table!$T$68,prep_table!$T$55)</f>
        <v>54</v>
      </c>
      <c r="J101" s="16">
        <f>IF(ISNUMBER($G$13),prep_table!$T$69,prep_table!$T$63)</f>
        <v>62</v>
      </c>
      <c r="K101" s="15">
        <f>IF(ISNUMBER($G$13),prep_table!$T$70,prep_table!$T$71)</f>
        <v>70</v>
      </c>
      <c r="L101" s="16">
        <f>IF(ISNUMBER($G$13),prep_table!$T$71,prep_table!$T$79)</f>
        <v>78</v>
      </c>
      <c r="M101" s="15">
        <f>IF(ISNUMBER($G$13),prep_table!$T$72,prep_table!$T$87)</f>
        <v>86</v>
      </c>
      <c r="N101" s="16">
        <f>IF(ISNUMBER($G$13),prep_table!$T$73,prep_table!$T$95)</f>
        <v>94</v>
      </c>
    </row>
    <row r="102" spans="1:14" ht="26.25" customHeight="1" x14ac:dyDescent="0.25">
      <c r="B102" s="14" t="s">
        <v>6</v>
      </c>
      <c r="C102" s="15">
        <f>IF(ISNUMBER($G$13),prep_table!$T$74,prep_table!$T$8)</f>
        <v>7</v>
      </c>
      <c r="D102" s="16">
        <f>IF(ISNUMBER($G$13),prep_table!$T$75,prep_table!$T$16)</f>
        <v>15</v>
      </c>
      <c r="E102" s="15">
        <f>IF(ISNUMBER($G$13),prep_table!$T$76,prep_table!$T$24)</f>
        <v>23</v>
      </c>
      <c r="F102" s="16">
        <f>IF(ISNUMBER($G$13),prep_table!$T$77,prep_table!$T$32)</f>
        <v>31</v>
      </c>
      <c r="G102" s="15">
        <f>IF(ISNUMBER($G$13),prep_table!$T$78,prep_table!$T$40)</f>
        <v>39</v>
      </c>
      <c r="H102" s="16">
        <f>IF(ISNUMBER($G$13),prep_table!$T$79,prep_table!$T$48)</f>
        <v>47</v>
      </c>
      <c r="I102" s="15">
        <f>IF(ISNUMBER($G$13),prep_table!$T$80,prep_table!$T$56)</f>
        <v>55</v>
      </c>
      <c r="J102" s="16">
        <f>IF(ISNUMBER($G$13),prep_table!$T$81,prep_table!$T$64)</f>
        <v>63</v>
      </c>
      <c r="K102" s="15">
        <f>IF(ISNUMBER($G$13),prep_table!$T$82,prep_table!$T$72)</f>
        <v>71</v>
      </c>
      <c r="L102" s="16">
        <f>IF(ISNUMBER($G$13),prep_table!$T$83,prep_table!$T$80)</f>
        <v>79</v>
      </c>
      <c r="M102" s="15">
        <f>IF(ISNUMBER($G$13),prep_table!$T$84,prep_table!$T$88)</f>
        <v>87</v>
      </c>
      <c r="N102" s="16">
        <f>IF(ISNUMBER($G$13),prep_table!$T$85,prep_table!$T$96)</f>
        <v>95</v>
      </c>
    </row>
    <row r="103" spans="1:14" ht="27.75" customHeight="1" thickBot="1" x14ac:dyDescent="0.3">
      <c r="B103" s="14" t="s">
        <v>7</v>
      </c>
      <c r="C103" s="15">
        <f>IF(ISNUMBER($G$13),prep_table!$T$86,prep_table!$T$9)</f>
        <v>8</v>
      </c>
      <c r="D103" s="16">
        <f>IF(ISNUMBER($G$13),prep_table!$T$87,prep_table!$T$17)</f>
        <v>16</v>
      </c>
      <c r="E103" s="15">
        <f>IF(ISNUMBER($G$13),prep_table!$T$88,prep_table!$T$25)</f>
        <v>24</v>
      </c>
      <c r="F103" s="16">
        <f>IF(ISNUMBER($G$13),prep_table!$T$89,prep_table!$T$33)</f>
        <v>32</v>
      </c>
      <c r="G103" s="15">
        <f>IF(ISNUMBER($G$13),prep_table!$T$90,prep_table!$T$41)</f>
        <v>40</v>
      </c>
      <c r="H103" s="16">
        <f>IF(ISNUMBER($G$13),prep_table!$T$91,prep_table!$T$49)</f>
        <v>48</v>
      </c>
      <c r="I103" s="15">
        <f>IF(ISNUMBER($G$13),prep_table!$T$92,prep_table!$T$57)</f>
        <v>56</v>
      </c>
      <c r="J103" s="16">
        <f>IF(ISNUMBER($G$13),prep_table!$T$93,prep_table!$T$65)</f>
        <v>64</v>
      </c>
      <c r="K103" s="15">
        <f>IF(ISNUMBER($G$13),prep_table!$T$94,prep_table!$T$73)</f>
        <v>72</v>
      </c>
      <c r="L103" s="16">
        <f>IF(ISNUMBER($G$13),prep_table!$T$95,prep_table!$T$81)</f>
        <v>80</v>
      </c>
      <c r="M103" s="15">
        <f>IF(ISNUMBER($G$13),prep_table!$T$96,prep_table!$T$89)</f>
        <v>88</v>
      </c>
      <c r="N103" s="16">
        <f>IF(ISNUMBER($G$13),prep_table!$T$97,prep_table!$T$97)</f>
        <v>96</v>
      </c>
    </row>
    <row r="104" spans="1:14" ht="26.25" customHeight="1" thickBot="1" x14ac:dyDescent="0.3">
      <c r="A104" s="11"/>
      <c r="B104" s="96" t="s">
        <v>112</v>
      </c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8"/>
    </row>
    <row r="105" spans="1:14" ht="26.25" customHeight="1" thickBot="1" x14ac:dyDescent="0.3">
      <c r="A105" s="30"/>
      <c r="B105" s="67" t="s">
        <v>113</v>
      </c>
      <c r="C105" s="3"/>
      <c r="D105" s="3"/>
      <c r="E105" s="3"/>
      <c r="F105" s="3"/>
      <c r="G105" s="3"/>
    </row>
    <row r="106" spans="1:14" ht="26.25" customHeight="1" thickBot="1" x14ac:dyDescent="0.3">
      <c r="A106" s="30"/>
      <c r="B106" s="67" t="s">
        <v>114</v>
      </c>
      <c r="C106" s="3"/>
      <c r="D106" s="41"/>
      <c r="E106" s="3"/>
      <c r="F106" s="3"/>
      <c r="G106" s="3"/>
    </row>
    <row r="107" spans="1:14" ht="26.25" customHeight="1" thickBot="1" x14ac:dyDescent="0.3">
      <c r="A107" s="30"/>
      <c r="B107" s="3" t="s">
        <v>115</v>
      </c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ht="26.25" customHeight="1" x14ac:dyDescent="0.25">
      <c r="A108" s="28"/>
      <c r="B108"/>
      <c r="C108" s="91" t="s">
        <v>116</v>
      </c>
      <c r="D108" s="91"/>
      <c r="E108" s="91"/>
      <c r="F108" s="91"/>
      <c r="G108" s="91"/>
      <c r="H108" s="91"/>
      <c r="I108" s="91"/>
      <c r="J108" s="91"/>
      <c r="K108" s="92" t="s">
        <v>117</v>
      </c>
      <c r="L108" s="93"/>
      <c r="M108"/>
      <c r="N108"/>
    </row>
    <row r="109" spans="1:14" ht="26.25" customHeight="1" x14ac:dyDescent="0.25">
      <c r="A109" s="28"/>
      <c r="B109"/>
      <c r="C109" s="91" t="s">
        <v>118</v>
      </c>
      <c r="D109" s="91"/>
      <c r="E109" s="91"/>
      <c r="F109" s="91"/>
      <c r="G109" s="91"/>
      <c r="H109" s="91"/>
      <c r="I109" s="91"/>
      <c r="J109" s="91"/>
      <c r="K109" s="92" t="s">
        <v>119</v>
      </c>
      <c r="L109" s="93"/>
      <c r="M109"/>
      <c r="N109"/>
    </row>
    <row r="110" spans="1:14" ht="26.25" customHeight="1" x14ac:dyDescent="0.25">
      <c r="A110" s="28"/>
      <c r="B110"/>
      <c r="C110" s="91" t="s">
        <v>120</v>
      </c>
      <c r="D110" s="91"/>
      <c r="E110" s="91"/>
      <c r="F110" s="91"/>
      <c r="G110" s="91"/>
      <c r="H110" s="91"/>
      <c r="I110" s="91"/>
      <c r="J110" s="91"/>
      <c r="K110" s="92" t="s">
        <v>121</v>
      </c>
      <c r="L110" s="93"/>
      <c r="M110" s="68"/>
      <c r="N110"/>
    </row>
    <row r="111" spans="1:14" ht="26.25" customHeight="1" x14ac:dyDescent="0.25">
      <c r="A111" s="28"/>
      <c r="B111"/>
      <c r="C111" s="91" t="s">
        <v>122</v>
      </c>
      <c r="D111" s="91"/>
      <c r="E111" s="91"/>
      <c r="F111" s="91"/>
      <c r="G111" s="91"/>
      <c r="H111" s="91"/>
      <c r="I111" s="91"/>
      <c r="J111" s="91"/>
      <c r="K111" s="92" t="s">
        <v>123</v>
      </c>
      <c r="L111" s="93"/>
      <c r="M111" s="68"/>
      <c r="N111"/>
    </row>
    <row r="112" spans="1:14" ht="26.25" customHeight="1" x14ac:dyDescent="0.25">
      <c r="A112" s="28"/>
      <c r="B112"/>
      <c r="C112" s="91" t="s">
        <v>124</v>
      </c>
      <c r="D112" s="91"/>
      <c r="E112" s="91"/>
      <c r="F112" s="91"/>
      <c r="G112" s="91"/>
      <c r="H112" s="91"/>
      <c r="I112" s="91"/>
      <c r="J112" s="91"/>
      <c r="K112" s="92" t="s">
        <v>125</v>
      </c>
      <c r="L112" s="93"/>
      <c r="M112" s="68"/>
    </row>
    <row r="113" spans="1:13" ht="26.25" customHeight="1" x14ac:dyDescent="0.25">
      <c r="A113" s="28"/>
      <c r="B113"/>
      <c r="C113" s="91" t="s">
        <v>126</v>
      </c>
      <c r="D113" s="91"/>
      <c r="E113" s="91"/>
      <c r="F113" s="91"/>
      <c r="G113" s="91"/>
      <c r="H113" s="91"/>
      <c r="I113" s="91"/>
      <c r="J113" s="91"/>
      <c r="K113" s="92" t="s">
        <v>127</v>
      </c>
      <c r="L113" s="93"/>
      <c r="M113" s="68"/>
    </row>
    <row r="114" spans="1:13" ht="26.25" customHeight="1" x14ac:dyDescent="0.25">
      <c r="A114" s="28"/>
      <c r="B114"/>
      <c r="C114" s="91" t="s">
        <v>128</v>
      </c>
      <c r="D114" s="91"/>
      <c r="E114" s="91"/>
      <c r="F114" s="91"/>
      <c r="G114" s="91"/>
      <c r="H114" s="91"/>
      <c r="I114" s="91"/>
      <c r="J114" s="91"/>
      <c r="K114" s="92" t="s">
        <v>129</v>
      </c>
      <c r="L114" s="93"/>
      <c r="M114" s="68"/>
    </row>
    <row r="115" spans="1:13" ht="26.25" customHeight="1" x14ac:dyDescent="0.25">
      <c r="A115" s="28"/>
      <c r="B115"/>
      <c r="C115" s="69"/>
      <c r="D115" s="69"/>
      <c r="E115" s="69"/>
      <c r="F115" s="69"/>
      <c r="G115" s="69"/>
      <c r="H115" s="69"/>
      <c r="I115" s="69"/>
      <c r="J115" s="69"/>
      <c r="K115" s="31"/>
      <c r="L115" s="31"/>
    </row>
    <row r="118" spans="1:13" ht="25.5" customHeight="1" x14ac:dyDescent="0.25">
      <c r="C118" s="88" t="s">
        <v>28</v>
      </c>
      <c r="D118" s="89"/>
      <c r="E118" s="90"/>
      <c r="F118" s="80" t="s">
        <v>130</v>
      </c>
      <c r="G118" s="81"/>
      <c r="H118" s="81"/>
      <c r="I118" s="82"/>
    </row>
    <row r="119" spans="1:13" ht="26.25" customHeight="1" x14ac:dyDescent="0.25">
      <c r="C119" s="83" t="s">
        <v>29</v>
      </c>
      <c r="D119" s="83"/>
      <c r="E119" s="83"/>
      <c r="F119" s="83" t="s">
        <v>26</v>
      </c>
      <c r="G119" s="83"/>
      <c r="H119" s="83"/>
      <c r="I119" s="83"/>
    </row>
    <row r="120" spans="1:13" ht="26.25" customHeight="1" x14ac:dyDescent="0.25">
      <c r="C120" s="83" t="s">
        <v>30</v>
      </c>
      <c r="D120" s="83"/>
      <c r="E120" s="83"/>
      <c r="F120" s="83" t="s">
        <v>27</v>
      </c>
      <c r="G120" s="83"/>
      <c r="H120" s="83"/>
      <c r="I120" s="83"/>
    </row>
    <row r="121" spans="1:13" ht="35.25" customHeight="1" x14ac:dyDescent="0.25">
      <c r="C121" s="80" t="s">
        <v>31</v>
      </c>
      <c r="D121" s="81"/>
      <c r="E121" s="82"/>
      <c r="F121" s="125" t="s">
        <v>145</v>
      </c>
      <c r="G121" s="125"/>
      <c r="H121" s="125"/>
      <c r="I121" s="125"/>
    </row>
    <row r="122" spans="1:13" ht="26.25" customHeight="1" x14ac:dyDescent="0.25">
      <c r="C122" s="80" t="s">
        <v>32</v>
      </c>
      <c r="D122" s="81"/>
      <c r="E122" s="82"/>
      <c r="F122" s="83" t="s">
        <v>137</v>
      </c>
      <c r="G122" s="83"/>
      <c r="H122" s="83"/>
      <c r="I122" s="83"/>
    </row>
    <row r="123" spans="1:13" ht="26.25" customHeight="1" x14ac:dyDescent="0.25">
      <c r="C123" s="80" t="s">
        <v>33</v>
      </c>
      <c r="D123" s="81"/>
      <c r="E123" s="82"/>
      <c r="F123" s="83" t="s">
        <v>24</v>
      </c>
      <c r="G123" s="83"/>
      <c r="H123" s="83"/>
      <c r="I123" s="83"/>
    </row>
    <row r="124" spans="1:13" ht="26.25" customHeight="1" x14ac:dyDescent="0.25">
      <c r="C124" s="80" t="s">
        <v>35</v>
      </c>
      <c r="D124" s="81"/>
      <c r="E124" s="82"/>
      <c r="F124" s="83">
        <v>20240722</v>
      </c>
      <c r="G124" s="83"/>
      <c r="H124" s="83"/>
      <c r="I124" s="83"/>
    </row>
    <row r="125" spans="1:13" ht="26.25" customHeight="1" x14ac:dyDescent="0.25">
      <c r="C125" s="80" t="s">
        <v>34</v>
      </c>
      <c r="D125" s="81"/>
      <c r="E125" s="82"/>
      <c r="F125" s="83">
        <v>20240715</v>
      </c>
      <c r="G125" s="83"/>
      <c r="H125" s="83"/>
      <c r="I125" s="83"/>
    </row>
  </sheetData>
  <mergeCells count="64">
    <mergeCell ref="C114:J114"/>
    <mergeCell ref="K114:L114"/>
    <mergeCell ref="C118:E118"/>
    <mergeCell ref="F118:I118"/>
    <mergeCell ref="C119:E119"/>
    <mergeCell ref="F119:I119"/>
    <mergeCell ref="C125:E125"/>
    <mergeCell ref="F125:I125"/>
    <mergeCell ref="C120:E120"/>
    <mergeCell ref="F120:I120"/>
    <mergeCell ref="C121:E121"/>
    <mergeCell ref="F121:I121"/>
    <mergeCell ref="C122:E122"/>
    <mergeCell ref="F122:I122"/>
    <mergeCell ref="C123:E123"/>
    <mergeCell ref="F123:I123"/>
    <mergeCell ref="C124:E124"/>
    <mergeCell ref="F124:I124"/>
    <mergeCell ref="C113:J113"/>
    <mergeCell ref="K113:L113"/>
    <mergeCell ref="C108:J108"/>
    <mergeCell ref="K108:L108"/>
    <mergeCell ref="C109:J109"/>
    <mergeCell ref="K109:L109"/>
    <mergeCell ref="C110:J110"/>
    <mergeCell ref="K110:L110"/>
    <mergeCell ref="C111:J111"/>
    <mergeCell ref="K111:L111"/>
    <mergeCell ref="C112:J112"/>
    <mergeCell ref="K112:L112"/>
    <mergeCell ref="B69:N69"/>
    <mergeCell ref="G87:G88"/>
    <mergeCell ref="B91:N91"/>
    <mergeCell ref="B93:N93"/>
    <mergeCell ref="B104:N104"/>
    <mergeCell ref="B67:N67"/>
    <mergeCell ref="A12:F12"/>
    <mergeCell ref="A13:F13"/>
    <mergeCell ref="E38:E39"/>
    <mergeCell ref="B14:N14"/>
    <mergeCell ref="B24:N24"/>
    <mergeCell ref="B42:N42"/>
    <mergeCell ref="B44:N44"/>
    <mergeCell ref="B54:N54"/>
    <mergeCell ref="A9:F9"/>
    <mergeCell ref="G9:J9"/>
    <mergeCell ref="A10:F10"/>
    <mergeCell ref="G10:J10"/>
    <mergeCell ref="A11:F11"/>
    <mergeCell ref="G11:J11"/>
    <mergeCell ref="K4:L4"/>
    <mergeCell ref="A5:F5"/>
    <mergeCell ref="G5:J5"/>
    <mergeCell ref="A6:F6"/>
    <mergeCell ref="A7:F7"/>
    <mergeCell ref="A8:F8"/>
    <mergeCell ref="G8:J8"/>
    <mergeCell ref="C1:J1"/>
    <mergeCell ref="A2:F2"/>
    <mergeCell ref="G2:J2"/>
    <mergeCell ref="A3:F3"/>
    <mergeCell ref="G3:J3"/>
    <mergeCell ref="A4:F4"/>
    <mergeCell ref="G4:J4"/>
  </mergeCells>
  <dataValidations count="1">
    <dataValidation allowBlank="1" showInputMessage="1" showErrorMessage="1" promptTitle="Sample Name" prompt="Informative sample identifier provided by submitter. Only use letters, numbers or underscores [A-Za-z0-9_], no other characters, please." sqref="G89:G90 C86:F90 H86:N90 C96:N103 G86:G87" xr:uid="{0DD550AB-8FEF-43DC-BBE9-89E0A9073C0E}"/>
  </dataValidations>
  <pageMargins left="0.7" right="0.7" top="0.75" bottom="0.75" header="0.3" footer="0.3"/>
  <pageSetup scale="7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4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92</xdr:row>
                    <xdr:rowOff>0</xdr:rowOff>
                  </from>
                  <to>
                    <xdr:col>1</xdr:col>
                    <xdr:colOff>38100</xdr:colOff>
                    <xdr:row>93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5" name="Check Box 2">
              <controlPr defaultSize="0" autoFill="0" autoLine="0" autoPict="0">
                <anchor moveWithCells="1">
                  <from>
                    <xdr:col>0</xdr:col>
                    <xdr:colOff>9525</xdr:colOff>
                    <xdr:row>85</xdr:row>
                    <xdr:rowOff>0</xdr:rowOff>
                  </from>
                  <to>
                    <xdr:col>1</xdr:col>
                    <xdr:colOff>47625</xdr:colOff>
                    <xdr:row>86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6" name="Check Box 3">
              <controlPr defaultSize="0" autoFill="0" autoLine="0" autoPict="0">
                <anchor moveWithCells="1">
                  <from>
                    <xdr:col>0</xdr:col>
                    <xdr:colOff>38100</xdr:colOff>
                    <xdr:row>74</xdr:row>
                    <xdr:rowOff>276225</xdr:rowOff>
                  </from>
                  <to>
                    <xdr:col>1</xdr:col>
                    <xdr:colOff>76200</xdr:colOff>
                    <xdr:row>76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7" name="Check Box 4">
              <controlPr defaultSize="0" autoFill="0" autoLine="0" autoPict="0">
                <anchor moveWithCells="1">
                  <from>
                    <xdr:col>0</xdr:col>
                    <xdr:colOff>38100</xdr:colOff>
                    <xdr:row>69</xdr:row>
                    <xdr:rowOff>0</xdr:rowOff>
                  </from>
                  <to>
                    <xdr:col>1</xdr:col>
                    <xdr:colOff>76200</xdr:colOff>
                    <xdr:row>70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8" name="Check Box 5">
              <controlPr defaultSize="0" autoFill="0" autoLine="0" autoPict="0">
                <anchor moveWithCells="1">
                  <from>
                    <xdr:col>0</xdr:col>
                    <xdr:colOff>47625</xdr:colOff>
                    <xdr:row>60</xdr:row>
                    <xdr:rowOff>0</xdr:rowOff>
                  </from>
                  <to>
                    <xdr:col>1</xdr:col>
                    <xdr:colOff>85725</xdr:colOff>
                    <xdr:row>61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9" name="Check Box 6">
              <controlPr defaultSize="0" autoFill="0" autoLine="0" autoPict="0">
                <anchor moveWithCells="1">
                  <from>
                    <xdr:col>0</xdr:col>
                    <xdr:colOff>38100</xdr:colOff>
                    <xdr:row>53</xdr:row>
                    <xdr:rowOff>304800</xdr:rowOff>
                  </from>
                  <to>
                    <xdr:col>1</xdr:col>
                    <xdr:colOff>76200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5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50</xdr:row>
                    <xdr:rowOff>0</xdr:rowOff>
                  </from>
                  <to>
                    <xdr:col>1</xdr:col>
                    <xdr:colOff>38100</xdr:colOff>
                    <xdr:row>51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6" r:id="rId11" name="Check Box 8">
              <controlPr defaultSize="0" autoFill="0" autoLine="0" autoPict="0">
                <anchor moveWithCells="1">
                  <from>
                    <xdr:col>0</xdr:col>
                    <xdr:colOff>38100</xdr:colOff>
                    <xdr:row>47</xdr:row>
                    <xdr:rowOff>0</xdr:rowOff>
                  </from>
                  <to>
                    <xdr:col>1</xdr:col>
                    <xdr:colOff>76200</xdr:colOff>
                    <xdr:row>48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7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43</xdr:row>
                    <xdr:rowOff>304800</xdr:rowOff>
                  </from>
                  <to>
                    <xdr:col>1</xdr:col>
                    <xdr:colOff>38100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8" r:id="rId13" name="Check Box 10">
              <controlPr defaultSize="0" autoFill="0" autoLine="0" autoPict="0">
                <anchor moveWithCells="1">
                  <from>
                    <xdr:col>0</xdr:col>
                    <xdr:colOff>9525</xdr:colOff>
                    <xdr:row>36</xdr:row>
                    <xdr:rowOff>0</xdr:rowOff>
                  </from>
                  <to>
                    <xdr:col>1</xdr:col>
                    <xdr:colOff>38100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9" r:id="rId14" name="Check Box 11">
              <controlPr defaultSize="0" autoFill="0" autoLine="0" autoPict="0">
                <anchor moveWithCells="1">
                  <from>
                    <xdr:col>0</xdr:col>
                    <xdr:colOff>38100</xdr:colOff>
                    <xdr:row>23</xdr:row>
                    <xdr:rowOff>314325</xdr:rowOff>
                  </from>
                  <to>
                    <xdr:col>1</xdr:col>
                    <xdr:colOff>76200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0" r:id="rId15" name="Check Box 12">
              <controlPr defaultSize="0" autoFill="0" autoLine="0" autoPict="0">
                <anchor moveWithCells="1">
                  <from>
                    <xdr:col>0</xdr:col>
                    <xdr:colOff>9525</xdr:colOff>
                    <xdr:row>18</xdr:row>
                    <xdr:rowOff>0</xdr:rowOff>
                  </from>
                  <to>
                    <xdr:col>1</xdr:col>
                    <xdr:colOff>47625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1" r:id="rId16" name="Check Box 13">
              <controlPr defaultSize="0" autoFill="0" autoLine="0" autoPict="0">
                <anchor moveWithCells="1">
                  <from>
                    <xdr:col>0</xdr:col>
                    <xdr:colOff>38100</xdr:colOff>
                    <xdr:row>15</xdr:row>
                    <xdr:rowOff>47625</xdr:rowOff>
                  </from>
                  <to>
                    <xdr:col>1</xdr:col>
                    <xdr:colOff>76200</xdr:colOff>
                    <xdr:row>16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2" r:id="rId17" name="Check Box 14">
              <controlPr defaultSize="0" autoFill="0" autoLine="0" autoPict="0">
                <anchor moveWithCells="1">
                  <from>
                    <xdr:col>0</xdr:col>
                    <xdr:colOff>38100</xdr:colOff>
                    <xdr:row>14</xdr:row>
                    <xdr:rowOff>47625</xdr:rowOff>
                  </from>
                  <to>
                    <xdr:col>1</xdr:col>
                    <xdr:colOff>76200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3" r:id="rId18" name="Check Box 15">
              <controlPr defaultSize="0" autoFill="0" autoLine="0" autoPict="0">
                <anchor moveWithCells="1">
                  <from>
                    <xdr:col>0</xdr:col>
                    <xdr:colOff>38100</xdr:colOff>
                    <xdr:row>30</xdr:row>
                    <xdr:rowOff>0</xdr:rowOff>
                  </from>
                  <to>
                    <xdr:col>1</xdr:col>
                    <xdr:colOff>76200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4" r:id="rId19" name="Check Box 16">
              <controlPr defaultSize="0" autoFill="0" autoLine="0" autoPict="0">
                <anchor moveWithCells="1">
                  <from>
                    <xdr:col>0</xdr:col>
                    <xdr:colOff>38100</xdr:colOff>
                    <xdr:row>22</xdr:row>
                    <xdr:rowOff>0</xdr:rowOff>
                  </from>
                  <to>
                    <xdr:col>1</xdr:col>
                    <xdr:colOff>76200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5" r:id="rId20" name="Check Box 17">
              <controlPr defaultSize="0" autoFill="0" autoLine="0" autoPict="0">
                <anchor moveWithCells="1">
                  <from>
                    <xdr:col>0</xdr:col>
                    <xdr:colOff>38100</xdr:colOff>
                    <xdr:row>54</xdr:row>
                    <xdr:rowOff>304800</xdr:rowOff>
                  </from>
                  <to>
                    <xdr:col>1</xdr:col>
                    <xdr:colOff>76200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6" r:id="rId21" name="Check Box 18">
              <controlPr defaultSize="0" autoFill="0" autoLine="0" autoPict="0">
                <anchor moveWithCells="1">
                  <from>
                    <xdr:col>0</xdr:col>
                    <xdr:colOff>38100</xdr:colOff>
                    <xdr:row>60</xdr:row>
                    <xdr:rowOff>304800</xdr:rowOff>
                  </from>
                  <to>
                    <xdr:col>1</xdr:col>
                    <xdr:colOff>76200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7" r:id="rId22" name="Check Box 19">
              <controlPr defaultSize="0" autoFill="0" autoLine="0" autoPict="0">
                <anchor moveWithCells="1">
                  <from>
                    <xdr:col>0</xdr:col>
                    <xdr:colOff>38100</xdr:colOff>
                    <xdr:row>90</xdr:row>
                    <xdr:rowOff>238125</xdr:rowOff>
                  </from>
                  <to>
                    <xdr:col>1</xdr:col>
                    <xdr:colOff>76200</xdr:colOff>
                    <xdr:row>91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8" r:id="rId23" name="Check Box 20">
              <controlPr defaultSize="0" autoFill="0" autoLine="0" autoPict="0">
                <anchor moveWithCells="1">
                  <from>
                    <xdr:col>0</xdr:col>
                    <xdr:colOff>38100</xdr:colOff>
                    <xdr:row>56</xdr:row>
                    <xdr:rowOff>419100</xdr:rowOff>
                  </from>
                  <to>
                    <xdr:col>1</xdr:col>
                    <xdr:colOff>76200</xdr:colOff>
                    <xdr:row>58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9" r:id="rId24" name="Check Box 21">
              <controlPr defaultSize="0" autoFill="0" autoLine="0" autoPict="0">
                <anchor moveWithCells="1">
                  <from>
                    <xdr:col>0</xdr:col>
                    <xdr:colOff>38100</xdr:colOff>
                    <xdr:row>64</xdr:row>
                    <xdr:rowOff>304800</xdr:rowOff>
                  </from>
                  <to>
                    <xdr:col>1</xdr:col>
                    <xdr:colOff>76200</xdr:colOff>
                    <xdr:row>66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0" r:id="rId25" name="Check Box 22">
              <controlPr defaultSize="0" autoFill="0" autoLine="0" autoPict="0">
                <anchor moveWithCells="1">
                  <from>
                    <xdr:col>0</xdr:col>
                    <xdr:colOff>38100</xdr:colOff>
                    <xdr:row>39</xdr:row>
                    <xdr:rowOff>342900</xdr:rowOff>
                  </from>
                  <to>
                    <xdr:col>1</xdr:col>
                    <xdr:colOff>76200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1" r:id="rId26" name="Check Box 23">
              <controlPr defaultSize="0" autoFill="0" autoLine="0" autoPict="0">
                <anchor moveWithCells="1">
                  <from>
                    <xdr:col>0</xdr:col>
                    <xdr:colOff>38100</xdr:colOff>
                    <xdr:row>63</xdr:row>
                    <xdr:rowOff>0</xdr:rowOff>
                  </from>
                  <to>
                    <xdr:col>1</xdr:col>
                    <xdr:colOff>76200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2" r:id="rId27" name="Check Box 24">
              <controlPr defaultSize="0" autoFill="0" autoLine="0" autoPict="0">
                <anchor moveWithCells="1">
                  <from>
                    <xdr:col>0</xdr:col>
                    <xdr:colOff>38100</xdr:colOff>
                    <xdr:row>90</xdr:row>
                    <xdr:rowOff>238125</xdr:rowOff>
                  </from>
                  <to>
                    <xdr:col>1</xdr:col>
                    <xdr:colOff>76200</xdr:colOff>
                    <xdr:row>91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3" r:id="rId28" name="Check Box 25">
              <controlPr defaultSize="0" autoFill="0" autoLine="0" autoPict="0">
                <anchor moveWithCells="1">
                  <from>
                    <xdr:col>0</xdr:col>
                    <xdr:colOff>38100</xdr:colOff>
                    <xdr:row>103</xdr:row>
                    <xdr:rowOff>238125</xdr:rowOff>
                  </from>
                  <to>
                    <xdr:col>1</xdr:col>
                    <xdr:colOff>76200</xdr:colOff>
                    <xdr:row>104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4" r:id="rId29" name="Check Box 26">
              <controlPr defaultSize="0" autoFill="0" autoLine="0" autoPict="0">
                <anchor moveWithCells="1">
                  <from>
                    <xdr:col>0</xdr:col>
                    <xdr:colOff>38100</xdr:colOff>
                    <xdr:row>103</xdr:row>
                    <xdr:rowOff>238125</xdr:rowOff>
                  </from>
                  <to>
                    <xdr:col>1</xdr:col>
                    <xdr:colOff>76200</xdr:colOff>
                    <xdr:row>104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5" r:id="rId30" name="Check Box 27">
              <controlPr defaultSize="0" autoFill="0" autoLine="0" autoPict="0">
                <anchor moveWithCells="1">
                  <from>
                    <xdr:col>0</xdr:col>
                    <xdr:colOff>38100</xdr:colOff>
                    <xdr:row>104</xdr:row>
                    <xdr:rowOff>238125</xdr:rowOff>
                  </from>
                  <to>
                    <xdr:col>1</xdr:col>
                    <xdr:colOff>76200</xdr:colOff>
                    <xdr:row>105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6" r:id="rId31" name="Check Box 28">
              <controlPr defaultSize="0" autoFill="0" autoLine="0" autoPict="0">
                <anchor moveWithCells="1">
                  <from>
                    <xdr:col>0</xdr:col>
                    <xdr:colOff>38100</xdr:colOff>
                    <xdr:row>104</xdr:row>
                    <xdr:rowOff>238125</xdr:rowOff>
                  </from>
                  <to>
                    <xdr:col>1</xdr:col>
                    <xdr:colOff>76200</xdr:colOff>
                    <xdr:row>105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7" r:id="rId32" name="Check Box 29">
              <controlPr defaultSize="0" autoFill="0" autoLine="0" autoPict="0">
                <anchor moveWithCells="1">
                  <from>
                    <xdr:col>0</xdr:col>
                    <xdr:colOff>38100</xdr:colOff>
                    <xdr:row>105</xdr:row>
                    <xdr:rowOff>304800</xdr:rowOff>
                  </from>
                  <to>
                    <xdr:col>1</xdr:col>
                    <xdr:colOff>76200</xdr:colOff>
                    <xdr:row>107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33" name="Check Box 31">
              <controlPr defaultSize="0" autoFill="0" autoLine="0" autoPict="0">
                <anchor moveWithCells="1">
                  <from>
                    <xdr:col>0</xdr:col>
                    <xdr:colOff>28575</xdr:colOff>
                    <xdr:row>41</xdr:row>
                    <xdr:rowOff>314325</xdr:rowOff>
                  </from>
                  <to>
                    <xdr:col>1</xdr:col>
                    <xdr:colOff>76200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0" r:id="rId34" name="Check Box 32">
              <controlPr defaultSize="0" autoFill="0" autoLine="0" autoPict="0">
                <anchor moveWithCells="1">
                  <from>
                    <xdr:col>0</xdr:col>
                    <xdr:colOff>28575</xdr:colOff>
                    <xdr:row>39</xdr:row>
                    <xdr:rowOff>342900</xdr:rowOff>
                  </from>
                  <to>
                    <xdr:col>1</xdr:col>
                    <xdr:colOff>76200</xdr:colOff>
                    <xdr:row>41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B60C84-AA0A-4ABE-AA1C-4233A27D3F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prep_table</vt:lpstr>
      <vt:lpstr>Covid_express</vt:lpstr>
      <vt:lpstr>Covid_standard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Riegler</dc:creator>
  <cp:lastModifiedBy>Hannah Riegler</cp:lastModifiedBy>
  <cp:lastPrinted>2024-07-15T12:24:02Z</cp:lastPrinted>
  <dcterms:created xsi:type="dcterms:W3CDTF">2021-12-15T12:05:33Z</dcterms:created>
  <dcterms:modified xsi:type="dcterms:W3CDTF">2025-08-26T08:33:18Z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efb97e-6a22-4658-b35c-bacc77de03e2_Enabled">
    <vt:lpwstr>true</vt:lpwstr>
  </property>
  <property fmtid="{D5CDD505-2E9C-101B-9397-08002B2CF9AE}" pid="3" name="MSIP_Label_17efb97e-6a22-4658-b35c-bacc77de03e2_SetDate">
    <vt:lpwstr>2023-06-05T12:07:36Z</vt:lpwstr>
  </property>
  <property fmtid="{D5CDD505-2E9C-101B-9397-08002B2CF9AE}" pid="4" name="MSIP_Label_17efb97e-6a22-4658-b35c-bacc77de03e2_Method">
    <vt:lpwstr>Standard</vt:lpwstr>
  </property>
  <property fmtid="{D5CDD505-2E9C-101B-9397-08002B2CF9AE}" pid="5" name="MSIP_Label_17efb97e-6a22-4658-b35c-bacc77de03e2_Name">
    <vt:lpwstr>defa4170-0d19-0005-0004-bc88714345d2</vt:lpwstr>
  </property>
  <property fmtid="{D5CDD505-2E9C-101B-9397-08002B2CF9AE}" pid="6" name="MSIP_Label_17efb97e-6a22-4658-b35c-bacc77de03e2_SiteId">
    <vt:lpwstr>ca39edd1-7349-449a-bbae-314640be0def</vt:lpwstr>
  </property>
  <property fmtid="{D5CDD505-2E9C-101B-9397-08002B2CF9AE}" pid="7" name="MSIP_Label_17efb97e-6a22-4658-b35c-bacc77de03e2_ActionId">
    <vt:lpwstr>b9c67c21-efd6-4bb5-9eb0-23ae1130fa50</vt:lpwstr>
  </property>
  <property fmtid="{D5CDD505-2E9C-101B-9397-08002B2CF9AE}" pid="8" name="MSIP_Label_17efb97e-6a22-4658-b35c-bacc77de03e2_ContentBits">
    <vt:lpwstr>0</vt:lpwstr>
  </property>
</Properties>
</file>