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englinmacbook/Desktop/TODAYLOCAL/"/>
    </mc:Choice>
  </mc:AlternateContent>
  <xr:revisionPtr revIDLastSave="0" documentId="13_ncr:1_{28BBE283-6148-1746-A5E5-296F0942D396}" xr6:coauthVersionLast="47" xr6:coauthVersionMax="47" xr10:uidLastSave="{00000000-0000-0000-0000-000000000000}"/>
  <bookViews>
    <workbookView xWindow="800" yWindow="500" windowWidth="24440" windowHeight="17500" activeTab="1" xr2:uid="{00000000-000D-0000-FFFF-FFFF00000000}"/>
  </bookViews>
  <sheets>
    <sheet name="CPT data reduction" sheetId="6" r:id="rId1"/>
    <sheet name="LCPC" sheetId="12" r:id="rId2"/>
    <sheet name="Settlement (Metric)-Randolph" sheetId="13" r:id="rId3"/>
  </sheets>
  <definedNames>
    <definedName name="_xlnm._FilterDatabase" localSheetId="0" hidden="1">'CPT data reduction'!$A$2:$T$612</definedName>
    <definedName name="_xlnm.Print_Area" localSheetId="2">'Settlement (Metric)-Randolph'!$A$1:$G$46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6" l="1"/>
  <c r="X84" i="6"/>
  <c r="R3" i="12"/>
  <c r="I506" i="12"/>
  <c r="I507" i="12" s="1"/>
  <c r="AA5" i="6" l="1"/>
  <c r="C18" i="13" l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3" i="6"/>
  <c r="AA6" i="6"/>
  <c r="AA7" i="6"/>
  <c r="AA8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4" i="6"/>
  <c r="C19" i="13"/>
  <c r="J9" i="13"/>
  <c r="J3" i="13"/>
  <c r="J10" i="13" l="1"/>
  <c r="J11" i="13"/>
  <c r="X3" i="12" l="1"/>
  <c r="C24" i="13" s="1"/>
  <c r="K2" i="12"/>
  <c r="H3" i="12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4" i="6"/>
  <c r="K1" i="12"/>
  <c r="C1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3" i="12"/>
  <c r="B2" i="12"/>
  <c r="A2" i="12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I539" i="6" s="1"/>
  <c r="E540" i="6"/>
  <c r="E541" i="6"/>
  <c r="I541" i="6" s="1"/>
  <c r="E542" i="6"/>
  <c r="I542" i="6" s="1"/>
  <c r="E543" i="6"/>
  <c r="N543" i="6" s="1"/>
  <c r="E544" i="6"/>
  <c r="I544" i="6" s="1"/>
  <c r="E545" i="6"/>
  <c r="E546" i="6"/>
  <c r="E547" i="6"/>
  <c r="N547" i="6" s="1"/>
  <c r="E548" i="6"/>
  <c r="E549" i="6"/>
  <c r="N548" i="6" s="1"/>
  <c r="E550" i="6"/>
  <c r="E551" i="6"/>
  <c r="N551" i="6" s="1"/>
  <c r="E552" i="6"/>
  <c r="E553" i="6"/>
  <c r="E554" i="6"/>
  <c r="I554" i="6" s="1"/>
  <c r="E555" i="6"/>
  <c r="I555" i="6" s="1"/>
  <c r="E556" i="6"/>
  <c r="E557" i="6"/>
  <c r="E558" i="6"/>
  <c r="I558" i="6" s="1"/>
  <c r="E559" i="6"/>
  <c r="N559" i="6" s="1"/>
  <c r="E560" i="6"/>
  <c r="I560" i="6" s="1"/>
  <c r="E561" i="6"/>
  <c r="E562" i="6"/>
  <c r="I562" i="6" s="1"/>
  <c r="E563" i="6"/>
  <c r="I563" i="6" s="1"/>
  <c r="E564" i="6"/>
  <c r="E565" i="6"/>
  <c r="I565" i="6" s="1"/>
  <c r="E566" i="6"/>
  <c r="I566" i="6" s="1"/>
  <c r="E567" i="6"/>
  <c r="I567" i="6" s="1"/>
  <c r="E568" i="6"/>
  <c r="I568" i="6" s="1"/>
  <c r="E569" i="6"/>
  <c r="E570" i="6"/>
  <c r="E571" i="6"/>
  <c r="I571" i="6" s="1"/>
  <c r="E572" i="6"/>
  <c r="E573" i="6"/>
  <c r="E574" i="6"/>
  <c r="E575" i="6"/>
  <c r="N575" i="6" s="1"/>
  <c r="E576" i="6"/>
  <c r="I576" i="6" s="1"/>
  <c r="E577" i="6"/>
  <c r="E578" i="6"/>
  <c r="E579" i="6"/>
  <c r="I579" i="6" s="1"/>
  <c r="E580" i="6"/>
  <c r="E581" i="6"/>
  <c r="I581" i="6" s="1"/>
  <c r="E582" i="6"/>
  <c r="E583" i="6"/>
  <c r="I583" i="6" s="1"/>
  <c r="E584" i="6"/>
  <c r="I584" i="6" s="1"/>
  <c r="E585" i="6"/>
  <c r="E586" i="6"/>
  <c r="E587" i="6"/>
  <c r="I587" i="6" s="1"/>
  <c r="E588" i="6"/>
  <c r="E589" i="6"/>
  <c r="I589" i="6" s="1"/>
  <c r="E590" i="6"/>
  <c r="I590" i="6" s="1"/>
  <c r="E591" i="6"/>
  <c r="N591" i="6" s="1"/>
  <c r="E592" i="6"/>
  <c r="E593" i="6"/>
  <c r="E594" i="6"/>
  <c r="E595" i="6"/>
  <c r="N595" i="6" s="1"/>
  <c r="E596" i="6"/>
  <c r="E597" i="6"/>
  <c r="E598" i="6"/>
  <c r="I598" i="6" s="1"/>
  <c r="E599" i="6"/>
  <c r="N599" i="6" s="1"/>
  <c r="E600" i="6"/>
  <c r="I600" i="6" s="1"/>
  <c r="E3" i="6"/>
  <c r="I545" i="6"/>
  <c r="I549" i="6"/>
  <c r="I550" i="6"/>
  <c r="I553" i="6"/>
  <c r="I557" i="6"/>
  <c r="I561" i="6"/>
  <c r="I569" i="6"/>
  <c r="I573" i="6"/>
  <c r="I574" i="6"/>
  <c r="I577" i="6"/>
  <c r="I585" i="6"/>
  <c r="I593" i="6"/>
  <c r="I594" i="6"/>
  <c r="I597" i="6"/>
  <c r="I537" i="6"/>
  <c r="I538" i="6"/>
  <c r="I540" i="6"/>
  <c r="I546" i="6"/>
  <c r="I548" i="6"/>
  <c r="I552" i="6"/>
  <c r="I556" i="6"/>
  <c r="I564" i="6"/>
  <c r="I570" i="6"/>
  <c r="I572" i="6"/>
  <c r="I578" i="6"/>
  <c r="I580" i="6"/>
  <c r="I586" i="6"/>
  <c r="I588" i="6"/>
  <c r="I592" i="6"/>
  <c r="I596" i="6"/>
  <c r="M540" i="6"/>
  <c r="B540" i="12" s="1"/>
  <c r="M541" i="6"/>
  <c r="B541" i="12" s="1"/>
  <c r="M542" i="6"/>
  <c r="B542" i="12" s="1"/>
  <c r="M543" i="6"/>
  <c r="B543" i="12" s="1"/>
  <c r="M544" i="6"/>
  <c r="B544" i="12" s="1"/>
  <c r="M545" i="6"/>
  <c r="B545" i="12" s="1"/>
  <c r="M546" i="6"/>
  <c r="B546" i="12" s="1"/>
  <c r="M547" i="6"/>
  <c r="B547" i="12" s="1"/>
  <c r="M548" i="6"/>
  <c r="B548" i="12" s="1"/>
  <c r="M549" i="6"/>
  <c r="B549" i="12" s="1"/>
  <c r="M550" i="6"/>
  <c r="B550" i="12" s="1"/>
  <c r="M551" i="6"/>
  <c r="B551" i="12" s="1"/>
  <c r="M552" i="6"/>
  <c r="B552" i="12" s="1"/>
  <c r="M553" i="6"/>
  <c r="B553" i="12" s="1"/>
  <c r="M554" i="6"/>
  <c r="B554" i="12" s="1"/>
  <c r="M555" i="6"/>
  <c r="B555" i="12" s="1"/>
  <c r="M556" i="6"/>
  <c r="B556" i="12" s="1"/>
  <c r="M557" i="6"/>
  <c r="B557" i="12" s="1"/>
  <c r="M558" i="6"/>
  <c r="B558" i="12" s="1"/>
  <c r="M559" i="6"/>
  <c r="B559" i="12" s="1"/>
  <c r="M560" i="6"/>
  <c r="B560" i="12" s="1"/>
  <c r="M561" i="6"/>
  <c r="B561" i="12" s="1"/>
  <c r="M562" i="6"/>
  <c r="B562" i="12" s="1"/>
  <c r="M563" i="6"/>
  <c r="B563" i="12" s="1"/>
  <c r="M564" i="6"/>
  <c r="B564" i="12" s="1"/>
  <c r="M565" i="6"/>
  <c r="B565" i="12" s="1"/>
  <c r="M566" i="6"/>
  <c r="B566" i="12" s="1"/>
  <c r="M567" i="6"/>
  <c r="B567" i="12" s="1"/>
  <c r="M568" i="6"/>
  <c r="B568" i="12" s="1"/>
  <c r="M569" i="6"/>
  <c r="B569" i="12" s="1"/>
  <c r="M570" i="6"/>
  <c r="B570" i="12" s="1"/>
  <c r="M571" i="6"/>
  <c r="B571" i="12" s="1"/>
  <c r="M572" i="6"/>
  <c r="B572" i="12" s="1"/>
  <c r="M573" i="6"/>
  <c r="B573" i="12" s="1"/>
  <c r="M574" i="6"/>
  <c r="B574" i="12" s="1"/>
  <c r="M575" i="6"/>
  <c r="B575" i="12" s="1"/>
  <c r="M576" i="6"/>
  <c r="B576" i="12" s="1"/>
  <c r="M577" i="6"/>
  <c r="B577" i="12" s="1"/>
  <c r="M578" i="6"/>
  <c r="B578" i="12" s="1"/>
  <c r="M579" i="6"/>
  <c r="B579" i="12" s="1"/>
  <c r="M580" i="6"/>
  <c r="B580" i="12" s="1"/>
  <c r="M581" i="6"/>
  <c r="B581" i="12" s="1"/>
  <c r="M582" i="6"/>
  <c r="B582" i="12" s="1"/>
  <c r="M583" i="6"/>
  <c r="B583" i="12" s="1"/>
  <c r="M584" i="6"/>
  <c r="B584" i="12" s="1"/>
  <c r="N584" i="6"/>
  <c r="M585" i="6"/>
  <c r="B585" i="12" s="1"/>
  <c r="M586" i="6"/>
  <c r="B586" i="12" s="1"/>
  <c r="M587" i="6"/>
  <c r="B587" i="12" s="1"/>
  <c r="M588" i="6"/>
  <c r="B588" i="12" s="1"/>
  <c r="M589" i="6"/>
  <c r="B589" i="12" s="1"/>
  <c r="M590" i="6"/>
  <c r="B590" i="12" s="1"/>
  <c r="M591" i="6"/>
  <c r="B591" i="12" s="1"/>
  <c r="M592" i="6"/>
  <c r="B592" i="12" s="1"/>
  <c r="M593" i="6"/>
  <c r="B593" i="12" s="1"/>
  <c r="M594" i="6"/>
  <c r="B594" i="12" s="1"/>
  <c r="M595" i="6"/>
  <c r="B595" i="12" s="1"/>
  <c r="M596" i="6"/>
  <c r="B596" i="12" s="1"/>
  <c r="M597" i="6"/>
  <c r="B597" i="12" s="1"/>
  <c r="M598" i="6"/>
  <c r="B598" i="12" s="1"/>
  <c r="M599" i="6"/>
  <c r="B599" i="12" s="1"/>
  <c r="M600" i="6"/>
  <c r="B600" i="12" s="1"/>
  <c r="C1" i="6"/>
  <c r="N581" i="6" l="1"/>
  <c r="N600" i="6"/>
  <c r="C3" i="12"/>
  <c r="C152" i="12"/>
  <c r="C148" i="12"/>
  <c r="C144" i="12"/>
  <c r="C140" i="12"/>
  <c r="C136" i="12"/>
  <c r="C128" i="12"/>
  <c r="C124" i="12"/>
  <c r="C120" i="12"/>
  <c r="C116" i="12"/>
  <c r="C112" i="12"/>
  <c r="C108" i="12"/>
  <c r="C104" i="12"/>
  <c r="C150" i="12"/>
  <c r="C146" i="12"/>
  <c r="C142" i="12"/>
  <c r="C138" i="12"/>
  <c r="C134" i="12"/>
  <c r="C130" i="12"/>
  <c r="C126" i="12"/>
  <c r="C118" i="12"/>
  <c r="C114" i="12"/>
  <c r="C110" i="12"/>
  <c r="C106" i="12"/>
  <c r="C102" i="12"/>
  <c r="Q1" i="12"/>
  <c r="C15" i="13"/>
  <c r="H1" i="12"/>
  <c r="C132" i="12" s="1"/>
  <c r="N1" i="12"/>
  <c r="C155" i="12"/>
  <c r="C153" i="12"/>
  <c r="C151" i="12"/>
  <c r="C149" i="12"/>
  <c r="C147" i="12"/>
  <c r="C145" i="12"/>
  <c r="C143" i="12"/>
  <c r="C141" i="12"/>
  <c r="C139" i="12"/>
  <c r="C137" i="12"/>
  <c r="C135" i="12"/>
  <c r="C133" i="12"/>
  <c r="C131" i="12"/>
  <c r="C129" i="12"/>
  <c r="C127" i="12"/>
  <c r="C125" i="12"/>
  <c r="C123" i="12"/>
  <c r="C121" i="12"/>
  <c r="C119" i="12"/>
  <c r="C117" i="12"/>
  <c r="C115" i="12"/>
  <c r="C113" i="12"/>
  <c r="C111" i="12"/>
  <c r="C109" i="12"/>
  <c r="C107" i="12"/>
  <c r="C105" i="12"/>
  <c r="C103" i="12"/>
  <c r="C101" i="12"/>
  <c r="C99" i="12"/>
  <c r="C97" i="12"/>
  <c r="C95" i="12"/>
  <c r="C93" i="12"/>
  <c r="C91" i="12"/>
  <c r="C89" i="12"/>
  <c r="C87" i="12"/>
  <c r="C85" i="12"/>
  <c r="C83" i="12"/>
  <c r="C81" i="12"/>
  <c r="C79" i="12"/>
  <c r="C77" i="12"/>
  <c r="C75" i="12"/>
  <c r="C73" i="12"/>
  <c r="C71" i="12"/>
  <c r="C69" i="12"/>
  <c r="C67" i="12"/>
  <c r="C65" i="12"/>
  <c r="C63" i="12"/>
  <c r="C61" i="12"/>
  <c r="C59" i="12"/>
  <c r="C57" i="12"/>
  <c r="C55" i="12"/>
  <c r="C53" i="12"/>
  <c r="C51" i="12"/>
  <c r="C49" i="12"/>
  <c r="C47" i="12"/>
  <c r="C45" i="12"/>
  <c r="C43" i="12"/>
  <c r="C41" i="12"/>
  <c r="C39" i="12"/>
  <c r="C37" i="12"/>
  <c r="C35" i="12"/>
  <c r="C33" i="12"/>
  <c r="C31" i="12"/>
  <c r="C29" i="12"/>
  <c r="C27" i="12"/>
  <c r="C25" i="12"/>
  <c r="C23" i="12"/>
  <c r="C21" i="12"/>
  <c r="C19" i="12"/>
  <c r="C17" i="12"/>
  <c r="C15" i="12"/>
  <c r="C13" i="12"/>
  <c r="C11" i="12"/>
  <c r="C9" i="12"/>
  <c r="C7" i="12"/>
  <c r="C5" i="12"/>
  <c r="C100" i="12"/>
  <c r="C98" i="12"/>
  <c r="C96" i="12"/>
  <c r="C94" i="12"/>
  <c r="C92" i="12"/>
  <c r="C90" i="12"/>
  <c r="C88" i="12"/>
  <c r="C86" i="12"/>
  <c r="C84" i="12"/>
  <c r="C82" i="12"/>
  <c r="C80" i="12"/>
  <c r="C78" i="12"/>
  <c r="C76" i="12"/>
  <c r="C74" i="12"/>
  <c r="C72" i="12"/>
  <c r="C70" i="12"/>
  <c r="C68" i="12"/>
  <c r="C66" i="12"/>
  <c r="C64" i="12"/>
  <c r="C62" i="12"/>
  <c r="C60" i="12"/>
  <c r="C58" i="12"/>
  <c r="C56" i="12"/>
  <c r="C54" i="12"/>
  <c r="C52" i="12"/>
  <c r="C50" i="12"/>
  <c r="C48" i="12"/>
  <c r="C46" i="12"/>
  <c r="C44" i="12"/>
  <c r="C42" i="12"/>
  <c r="C40" i="12"/>
  <c r="C38" i="12"/>
  <c r="C36" i="12"/>
  <c r="C34" i="12"/>
  <c r="C32" i="12"/>
  <c r="C30" i="12"/>
  <c r="C28" i="12"/>
  <c r="C26" i="12"/>
  <c r="C24" i="12"/>
  <c r="C22" i="12"/>
  <c r="C20" i="12"/>
  <c r="C18" i="12"/>
  <c r="C16" i="12"/>
  <c r="C14" i="12"/>
  <c r="C12" i="12"/>
  <c r="C10" i="12"/>
  <c r="C8" i="12"/>
  <c r="C6" i="12"/>
  <c r="C4" i="12"/>
  <c r="I591" i="6"/>
  <c r="N589" i="6"/>
  <c r="N549" i="6"/>
  <c r="I582" i="6"/>
  <c r="I575" i="6"/>
  <c r="I559" i="6"/>
  <c r="I543" i="6"/>
  <c r="N583" i="6"/>
  <c r="N579" i="6"/>
  <c r="N563" i="6"/>
  <c r="I595" i="6"/>
  <c r="I547" i="6"/>
  <c r="N567" i="6"/>
  <c r="I599" i="6"/>
  <c r="I551" i="6"/>
  <c r="N571" i="6"/>
  <c r="N555" i="6"/>
  <c r="N577" i="6"/>
  <c r="N545" i="6"/>
  <c r="N544" i="6"/>
  <c r="N540" i="6"/>
  <c r="N568" i="6"/>
  <c r="N556" i="6"/>
  <c r="N541" i="6"/>
  <c r="N596" i="6"/>
  <c r="N580" i="6"/>
  <c r="N592" i="6"/>
  <c r="N572" i="6"/>
  <c r="N564" i="6"/>
  <c r="N560" i="6"/>
  <c r="N597" i="6"/>
  <c r="N593" i="6"/>
  <c r="N588" i="6"/>
  <c r="N585" i="6"/>
  <c r="N553" i="6"/>
  <c r="N552" i="6"/>
  <c r="N598" i="6"/>
  <c r="N594" i="6"/>
  <c r="N590" i="6"/>
  <c r="N587" i="6"/>
  <c r="N586" i="6"/>
  <c r="N582" i="6"/>
  <c r="N578" i="6"/>
  <c r="N566" i="6"/>
  <c r="N565" i="6"/>
  <c r="N557" i="6"/>
  <c r="N558" i="6"/>
  <c r="N576" i="6"/>
  <c r="N574" i="6"/>
  <c r="N573" i="6"/>
  <c r="N570" i="6"/>
  <c r="N569" i="6"/>
  <c r="N562" i="6"/>
  <c r="N561" i="6"/>
  <c r="N554" i="6"/>
  <c r="N550" i="6"/>
  <c r="N546" i="6"/>
  <c r="N542" i="6"/>
  <c r="C21" i="13" l="1"/>
  <c r="C17" i="13"/>
  <c r="J8" i="13"/>
  <c r="Z1" i="12"/>
  <c r="C22" i="13"/>
  <c r="D22" i="13" s="1"/>
  <c r="C122" i="12"/>
  <c r="C154" i="12"/>
  <c r="M4" i="6"/>
  <c r="B4" i="12" s="1"/>
  <c r="M5" i="6"/>
  <c r="B5" i="12" s="1"/>
  <c r="M6" i="6"/>
  <c r="B6" i="12" s="1"/>
  <c r="M7" i="6"/>
  <c r="B7" i="12" s="1"/>
  <c r="M8" i="6"/>
  <c r="B8" i="12" s="1"/>
  <c r="M9" i="6"/>
  <c r="B9" i="12" s="1"/>
  <c r="M10" i="6"/>
  <c r="B10" i="12" s="1"/>
  <c r="M11" i="6"/>
  <c r="B11" i="12" s="1"/>
  <c r="M12" i="6"/>
  <c r="B12" i="12" s="1"/>
  <c r="M13" i="6"/>
  <c r="B13" i="12" s="1"/>
  <c r="M14" i="6"/>
  <c r="B14" i="12" s="1"/>
  <c r="M15" i="6"/>
  <c r="B15" i="12" s="1"/>
  <c r="M16" i="6"/>
  <c r="B16" i="12" s="1"/>
  <c r="M17" i="6"/>
  <c r="B17" i="12" s="1"/>
  <c r="M18" i="6"/>
  <c r="B18" i="12" s="1"/>
  <c r="M19" i="6"/>
  <c r="B19" i="12" s="1"/>
  <c r="M20" i="6"/>
  <c r="B20" i="12" s="1"/>
  <c r="M21" i="6"/>
  <c r="B21" i="12" s="1"/>
  <c r="M22" i="6"/>
  <c r="B22" i="12" s="1"/>
  <c r="M23" i="6"/>
  <c r="B23" i="12" s="1"/>
  <c r="M24" i="6"/>
  <c r="B24" i="12" s="1"/>
  <c r="M25" i="6"/>
  <c r="B25" i="12" s="1"/>
  <c r="M26" i="6"/>
  <c r="B26" i="12" s="1"/>
  <c r="M27" i="6"/>
  <c r="B27" i="12" s="1"/>
  <c r="M28" i="6"/>
  <c r="B28" i="12" s="1"/>
  <c r="M29" i="6"/>
  <c r="B29" i="12" s="1"/>
  <c r="M30" i="6"/>
  <c r="B30" i="12" s="1"/>
  <c r="M31" i="6"/>
  <c r="B31" i="12" s="1"/>
  <c r="M32" i="6"/>
  <c r="B32" i="12" s="1"/>
  <c r="M33" i="6"/>
  <c r="B33" i="12" s="1"/>
  <c r="M34" i="6"/>
  <c r="B34" i="12" s="1"/>
  <c r="M35" i="6"/>
  <c r="B35" i="12" s="1"/>
  <c r="M36" i="6"/>
  <c r="B36" i="12" s="1"/>
  <c r="M37" i="6"/>
  <c r="B37" i="12" s="1"/>
  <c r="M38" i="6"/>
  <c r="B38" i="12" s="1"/>
  <c r="M39" i="6"/>
  <c r="B39" i="12" s="1"/>
  <c r="M40" i="6"/>
  <c r="B40" i="12" s="1"/>
  <c r="M41" i="6"/>
  <c r="B41" i="12" s="1"/>
  <c r="M42" i="6"/>
  <c r="B42" i="12" s="1"/>
  <c r="M43" i="6"/>
  <c r="B43" i="12" s="1"/>
  <c r="M44" i="6"/>
  <c r="B44" i="12" s="1"/>
  <c r="M45" i="6"/>
  <c r="B45" i="12" s="1"/>
  <c r="M46" i="6"/>
  <c r="B46" i="12" s="1"/>
  <c r="M47" i="6"/>
  <c r="B47" i="12" s="1"/>
  <c r="M48" i="6"/>
  <c r="B48" i="12" s="1"/>
  <c r="M49" i="6"/>
  <c r="B49" i="12" s="1"/>
  <c r="M50" i="6"/>
  <c r="B50" i="12" s="1"/>
  <c r="M51" i="6"/>
  <c r="B51" i="12" s="1"/>
  <c r="M52" i="6"/>
  <c r="B52" i="12" s="1"/>
  <c r="M53" i="6"/>
  <c r="B53" i="12" s="1"/>
  <c r="M54" i="6"/>
  <c r="B54" i="12" s="1"/>
  <c r="M55" i="6"/>
  <c r="B55" i="12" s="1"/>
  <c r="M56" i="6"/>
  <c r="B56" i="12" s="1"/>
  <c r="M57" i="6"/>
  <c r="B57" i="12" s="1"/>
  <c r="M58" i="6"/>
  <c r="B58" i="12" s="1"/>
  <c r="M59" i="6"/>
  <c r="B59" i="12" s="1"/>
  <c r="M60" i="6"/>
  <c r="B60" i="12" s="1"/>
  <c r="M61" i="6"/>
  <c r="B61" i="12" s="1"/>
  <c r="M62" i="6"/>
  <c r="B62" i="12" s="1"/>
  <c r="M63" i="6"/>
  <c r="B63" i="12" s="1"/>
  <c r="M64" i="6"/>
  <c r="B64" i="12" s="1"/>
  <c r="M65" i="6"/>
  <c r="B65" i="12" s="1"/>
  <c r="M66" i="6"/>
  <c r="B66" i="12" s="1"/>
  <c r="M67" i="6"/>
  <c r="B67" i="12" s="1"/>
  <c r="M68" i="6"/>
  <c r="B68" i="12" s="1"/>
  <c r="M69" i="6"/>
  <c r="B69" i="12" s="1"/>
  <c r="M70" i="6"/>
  <c r="B70" i="12" s="1"/>
  <c r="M71" i="6"/>
  <c r="B71" i="12" s="1"/>
  <c r="M72" i="6"/>
  <c r="B72" i="12" s="1"/>
  <c r="M73" i="6"/>
  <c r="B73" i="12" s="1"/>
  <c r="M74" i="6"/>
  <c r="B74" i="12" s="1"/>
  <c r="M75" i="6"/>
  <c r="B75" i="12" s="1"/>
  <c r="M76" i="6"/>
  <c r="B76" i="12" s="1"/>
  <c r="M77" i="6"/>
  <c r="B77" i="12" s="1"/>
  <c r="M78" i="6"/>
  <c r="B78" i="12" s="1"/>
  <c r="M79" i="6"/>
  <c r="B79" i="12" s="1"/>
  <c r="M80" i="6"/>
  <c r="B80" i="12" s="1"/>
  <c r="M81" i="6"/>
  <c r="B81" i="12" s="1"/>
  <c r="M82" i="6"/>
  <c r="B82" i="12" s="1"/>
  <c r="M83" i="6"/>
  <c r="B83" i="12" s="1"/>
  <c r="M84" i="6"/>
  <c r="B84" i="12" s="1"/>
  <c r="M85" i="6"/>
  <c r="B85" i="12" s="1"/>
  <c r="M86" i="6"/>
  <c r="B86" i="12" s="1"/>
  <c r="M87" i="6"/>
  <c r="B87" i="12" s="1"/>
  <c r="M88" i="6"/>
  <c r="B88" i="12" s="1"/>
  <c r="M89" i="6"/>
  <c r="B89" i="12" s="1"/>
  <c r="M90" i="6"/>
  <c r="B90" i="12" s="1"/>
  <c r="M91" i="6"/>
  <c r="B91" i="12" s="1"/>
  <c r="M92" i="6"/>
  <c r="B92" i="12" s="1"/>
  <c r="M93" i="6"/>
  <c r="B93" i="12" s="1"/>
  <c r="M94" i="6"/>
  <c r="B94" i="12" s="1"/>
  <c r="M95" i="6"/>
  <c r="B95" i="12" s="1"/>
  <c r="M96" i="6"/>
  <c r="B96" i="12" s="1"/>
  <c r="M97" i="6"/>
  <c r="B97" i="12" s="1"/>
  <c r="M98" i="6"/>
  <c r="B98" i="12" s="1"/>
  <c r="M99" i="6"/>
  <c r="B99" i="12" s="1"/>
  <c r="M100" i="6"/>
  <c r="B100" i="12" s="1"/>
  <c r="M101" i="6"/>
  <c r="B101" i="12" s="1"/>
  <c r="M102" i="6"/>
  <c r="B102" i="12" s="1"/>
  <c r="M103" i="6"/>
  <c r="B103" i="12" s="1"/>
  <c r="M104" i="6"/>
  <c r="B104" i="12" s="1"/>
  <c r="M105" i="6"/>
  <c r="B105" i="12" s="1"/>
  <c r="M106" i="6"/>
  <c r="B106" i="12" s="1"/>
  <c r="M107" i="6"/>
  <c r="B107" i="12" s="1"/>
  <c r="M108" i="6"/>
  <c r="B108" i="12" s="1"/>
  <c r="M109" i="6"/>
  <c r="B109" i="12" s="1"/>
  <c r="M110" i="6"/>
  <c r="B110" i="12" s="1"/>
  <c r="M111" i="6"/>
  <c r="B111" i="12" s="1"/>
  <c r="M112" i="6"/>
  <c r="B112" i="12" s="1"/>
  <c r="M113" i="6"/>
  <c r="B113" i="12" s="1"/>
  <c r="M114" i="6"/>
  <c r="B114" i="12" s="1"/>
  <c r="M115" i="6"/>
  <c r="B115" i="12" s="1"/>
  <c r="M116" i="6"/>
  <c r="B116" i="12" s="1"/>
  <c r="M117" i="6"/>
  <c r="B117" i="12" s="1"/>
  <c r="M118" i="6"/>
  <c r="B118" i="12" s="1"/>
  <c r="M119" i="6"/>
  <c r="B119" i="12" s="1"/>
  <c r="M120" i="6"/>
  <c r="B120" i="12" s="1"/>
  <c r="M121" i="6"/>
  <c r="B121" i="12" s="1"/>
  <c r="M122" i="6"/>
  <c r="B122" i="12" s="1"/>
  <c r="M123" i="6"/>
  <c r="B123" i="12" s="1"/>
  <c r="M124" i="6"/>
  <c r="B124" i="12" s="1"/>
  <c r="M125" i="6"/>
  <c r="B125" i="12" s="1"/>
  <c r="M126" i="6"/>
  <c r="B126" i="12" s="1"/>
  <c r="M127" i="6"/>
  <c r="B127" i="12" s="1"/>
  <c r="M128" i="6"/>
  <c r="B128" i="12" s="1"/>
  <c r="M129" i="6"/>
  <c r="B129" i="12" s="1"/>
  <c r="M130" i="6"/>
  <c r="B130" i="12" s="1"/>
  <c r="M131" i="6"/>
  <c r="B131" i="12" s="1"/>
  <c r="M132" i="6"/>
  <c r="B132" i="12" s="1"/>
  <c r="M133" i="6"/>
  <c r="B133" i="12" s="1"/>
  <c r="M134" i="6"/>
  <c r="B134" i="12" s="1"/>
  <c r="M135" i="6"/>
  <c r="B135" i="12" s="1"/>
  <c r="M136" i="6"/>
  <c r="B136" i="12" s="1"/>
  <c r="M137" i="6"/>
  <c r="B137" i="12" s="1"/>
  <c r="M138" i="6"/>
  <c r="B138" i="12" s="1"/>
  <c r="M139" i="6"/>
  <c r="B139" i="12" s="1"/>
  <c r="M140" i="6"/>
  <c r="B140" i="12" s="1"/>
  <c r="M141" i="6"/>
  <c r="B141" i="12" s="1"/>
  <c r="M142" i="6"/>
  <c r="B142" i="12" s="1"/>
  <c r="M143" i="6"/>
  <c r="B143" i="12" s="1"/>
  <c r="M144" i="6"/>
  <c r="B144" i="12" s="1"/>
  <c r="M145" i="6"/>
  <c r="B145" i="12" s="1"/>
  <c r="M146" i="6"/>
  <c r="B146" i="12" s="1"/>
  <c r="M147" i="6"/>
  <c r="B147" i="12" s="1"/>
  <c r="M148" i="6"/>
  <c r="B148" i="12" s="1"/>
  <c r="M149" i="6"/>
  <c r="B149" i="12" s="1"/>
  <c r="M150" i="6"/>
  <c r="B150" i="12" s="1"/>
  <c r="M151" i="6"/>
  <c r="B151" i="12" s="1"/>
  <c r="M152" i="6"/>
  <c r="B152" i="12" s="1"/>
  <c r="M153" i="6"/>
  <c r="B153" i="12" s="1"/>
  <c r="M154" i="6"/>
  <c r="B154" i="12" s="1"/>
  <c r="M155" i="6"/>
  <c r="B155" i="12" s="1"/>
  <c r="M156" i="6"/>
  <c r="B156" i="12" s="1"/>
  <c r="M157" i="6"/>
  <c r="B157" i="12" s="1"/>
  <c r="M158" i="6"/>
  <c r="B158" i="12" s="1"/>
  <c r="M159" i="6"/>
  <c r="B159" i="12" s="1"/>
  <c r="M160" i="6"/>
  <c r="B160" i="12" s="1"/>
  <c r="M161" i="6"/>
  <c r="B161" i="12" s="1"/>
  <c r="M162" i="6"/>
  <c r="B162" i="12" s="1"/>
  <c r="M163" i="6"/>
  <c r="B163" i="12" s="1"/>
  <c r="M164" i="6"/>
  <c r="B164" i="12" s="1"/>
  <c r="M165" i="6"/>
  <c r="B165" i="12" s="1"/>
  <c r="M166" i="6"/>
  <c r="B166" i="12" s="1"/>
  <c r="M167" i="6"/>
  <c r="B167" i="12" s="1"/>
  <c r="M168" i="6"/>
  <c r="B168" i="12" s="1"/>
  <c r="M169" i="6"/>
  <c r="B169" i="12" s="1"/>
  <c r="M170" i="6"/>
  <c r="B170" i="12" s="1"/>
  <c r="M171" i="6"/>
  <c r="B171" i="12" s="1"/>
  <c r="M172" i="6"/>
  <c r="B172" i="12" s="1"/>
  <c r="M173" i="6"/>
  <c r="B173" i="12" s="1"/>
  <c r="M174" i="6"/>
  <c r="B174" i="12" s="1"/>
  <c r="M175" i="6"/>
  <c r="B175" i="12" s="1"/>
  <c r="M176" i="6"/>
  <c r="B176" i="12" s="1"/>
  <c r="M177" i="6"/>
  <c r="B177" i="12" s="1"/>
  <c r="M178" i="6"/>
  <c r="B178" i="12" s="1"/>
  <c r="M179" i="6"/>
  <c r="B179" i="12" s="1"/>
  <c r="M180" i="6"/>
  <c r="B180" i="12" s="1"/>
  <c r="M181" i="6"/>
  <c r="B181" i="12" s="1"/>
  <c r="M182" i="6"/>
  <c r="B182" i="12" s="1"/>
  <c r="M183" i="6"/>
  <c r="B183" i="12" s="1"/>
  <c r="M184" i="6"/>
  <c r="B184" i="12" s="1"/>
  <c r="M185" i="6"/>
  <c r="B185" i="12" s="1"/>
  <c r="M186" i="6"/>
  <c r="B186" i="12" s="1"/>
  <c r="M187" i="6"/>
  <c r="B187" i="12" s="1"/>
  <c r="M188" i="6"/>
  <c r="B188" i="12" s="1"/>
  <c r="M189" i="6"/>
  <c r="B189" i="12" s="1"/>
  <c r="M190" i="6"/>
  <c r="B190" i="12" s="1"/>
  <c r="M191" i="6"/>
  <c r="B191" i="12" s="1"/>
  <c r="M192" i="6"/>
  <c r="B192" i="12" s="1"/>
  <c r="M193" i="6"/>
  <c r="B193" i="12" s="1"/>
  <c r="M194" i="6"/>
  <c r="B194" i="12" s="1"/>
  <c r="M195" i="6"/>
  <c r="B195" i="12" s="1"/>
  <c r="M196" i="6"/>
  <c r="B196" i="12" s="1"/>
  <c r="M197" i="6"/>
  <c r="B197" i="12" s="1"/>
  <c r="M198" i="6"/>
  <c r="B198" i="12" s="1"/>
  <c r="M199" i="6"/>
  <c r="B199" i="12" s="1"/>
  <c r="M200" i="6"/>
  <c r="B200" i="12" s="1"/>
  <c r="M201" i="6"/>
  <c r="B201" i="12" s="1"/>
  <c r="M202" i="6"/>
  <c r="B202" i="12" s="1"/>
  <c r="M203" i="6"/>
  <c r="B203" i="12" s="1"/>
  <c r="M204" i="6"/>
  <c r="B204" i="12" s="1"/>
  <c r="M205" i="6"/>
  <c r="B205" i="12" s="1"/>
  <c r="M206" i="6"/>
  <c r="B206" i="12" s="1"/>
  <c r="M207" i="6"/>
  <c r="B207" i="12" s="1"/>
  <c r="M208" i="6"/>
  <c r="B208" i="12" s="1"/>
  <c r="M209" i="6"/>
  <c r="B209" i="12" s="1"/>
  <c r="M210" i="6"/>
  <c r="B210" i="12" s="1"/>
  <c r="M211" i="6"/>
  <c r="B211" i="12" s="1"/>
  <c r="M212" i="6"/>
  <c r="B212" i="12" s="1"/>
  <c r="M213" i="6"/>
  <c r="B213" i="12" s="1"/>
  <c r="M214" i="6"/>
  <c r="B214" i="12" s="1"/>
  <c r="M215" i="6"/>
  <c r="B215" i="12" s="1"/>
  <c r="M216" i="6"/>
  <c r="B216" i="12" s="1"/>
  <c r="M217" i="6"/>
  <c r="B217" i="12" s="1"/>
  <c r="M218" i="6"/>
  <c r="B218" i="12" s="1"/>
  <c r="M219" i="6"/>
  <c r="B219" i="12" s="1"/>
  <c r="M220" i="6"/>
  <c r="B220" i="12" s="1"/>
  <c r="M221" i="6"/>
  <c r="B221" i="12" s="1"/>
  <c r="M222" i="6"/>
  <c r="B222" i="12" s="1"/>
  <c r="M223" i="6"/>
  <c r="B223" i="12" s="1"/>
  <c r="M224" i="6"/>
  <c r="B224" i="12" s="1"/>
  <c r="M225" i="6"/>
  <c r="B225" i="12" s="1"/>
  <c r="M226" i="6"/>
  <c r="B226" i="12" s="1"/>
  <c r="M227" i="6"/>
  <c r="B227" i="12" s="1"/>
  <c r="M228" i="6"/>
  <c r="B228" i="12" s="1"/>
  <c r="M229" i="6"/>
  <c r="B229" i="12" s="1"/>
  <c r="M230" i="6"/>
  <c r="B230" i="12" s="1"/>
  <c r="M231" i="6"/>
  <c r="B231" i="12" s="1"/>
  <c r="M232" i="6"/>
  <c r="B232" i="12" s="1"/>
  <c r="M233" i="6"/>
  <c r="B233" i="12" s="1"/>
  <c r="M234" i="6"/>
  <c r="B234" i="12" s="1"/>
  <c r="M235" i="6"/>
  <c r="B235" i="12" s="1"/>
  <c r="M236" i="6"/>
  <c r="B236" i="12" s="1"/>
  <c r="M237" i="6"/>
  <c r="B237" i="12" s="1"/>
  <c r="M238" i="6"/>
  <c r="B238" i="12" s="1"/>
  <c r="M239" i="6"/>
  <c r="B239" i="12" s="1"/>
  <c r="M240" i="6"/>
  <c r="B240" i="12" s="1"/>
  <c r="M241" i="6"/>
  <c r="B241" i="12" s="1"/>
  <c r="M242" i="6"/>
  <c r="B242" i="12" s="1"/>
  <c r="M243" i="6"/>
  <c r="B243" i="12" s="1"/>
  <c r="M244" i="6"/>
  <c r="B244" i="12" s="1"/>
  <c r="M245" i="6"/>
  <c r="B245" i="12" s="1"/>
  <c r="M246" i="6"/>
  <c r="B246" i="12" s="1"/>
  <c r="M247" i="6"/>
  <c r="B247" i="12" s="1"/>
  <c r="M248" i="6"/>
  <c r="B248" i="12" s="1"/>
  <c r="M249" i="6"/>
  <c r="B249" i="12" s="1"/>
  <c r="M250" i="6"/>
  <c r="B250" i="12" s="1"/>
  <c r="M251" i="6"/>
  <c r="B251" i="12" s="1"/>
  <c r="M252" i="6"/>
  <c r="B252" i="12" s="1"/>
  <c r="M253" i="6"/>
  <c r="B253" i="12" s="1"/>
  <c r="M254" i="6"/>
  <c r="B254" i="12" s="1"/>
  <c r="M255" i="6"/>
  <c r="B255" i="12" s="1"/>
  <c r="M256" i="6"/>
  <c r="B256" i="12" s="1"/>
  <c r="M257" i="6"/>
  <c r="B257" i="12" s="1"/>
  <c r="M258" i="6"/>
  <c r="B258" i="12" s="1"/>
  <c r="M259" i="6"/>
  <c r="B259" i="12" s="1"/>
  <c r="M260" i="6"/>
  <c r="B260" i="12" s="1"/>
  <c r="M261" i="6"/>
  <c r="B261" i="12" s="1"/>
  <c r="M262" i="6"/>
  <c r="B262" i="12" s="1"/>
  <c r="M263" i="6"/>
  <c r="B263" i="12" s="1"/>
  <c r="M264" i="6"/>
  <c r="B264" i="12" s="1"/>
  <c r="M265" i="6"/>
  <c r="B265" i="12" s="1"/>
  <c r="M266" i="6"/>
  <c r="B266" i="12" s="1"/>
  <c r="M267" i="6"/>
  <c r="B267" i="12" s="1"/>
  <c r="M268" i="6"/>
  <c r="B268" i="12" s="1"/>
  <c r="M269" i="6"/>
  <c r="B269" i="12" s="1"/>
  <c r="M270" i="6"/>
  <c r="B270" i="12" s="1"/>
  <c r="M271" i="6"/>
  <c r="B271" i="12" s="1"/>
  <c r="M272" i="6"/>
  <c r="B272" i="12" s="1"/>
  <c r="M273" i="6"/>
  <c r="B273" i="12" s="1"/>
  <c r="M274" i="6"/>
  <c r="B274" i="12" s="1"/>
  <c r="M275" i="6"/>
  <c r="B275" i="12" s="1"/>
  <c r="M276" i="6"/>
  <c r="B276" i="12" s="1"/>
  <c r="M277" i="6"/>
  <c r="B277" i="12" s="1"/>
  <c r="M278" i="6"/>
  <c r="B278" i="12" s="1"/>
  <c r="M279" i="6"/>
  <c r="B279" i="12" s="1"/>
  <c r="M280" i="6"/>
  <c r="B280" i="12" s="1"/>
  <c r="M281" i="6"/>
  <c r="B281" i="12" s="1"/>
  <c r="M282" i="6"/>
  <c r="B282" i="12" s="1"/>
  <c r="M283" i="6"/>
  <c r="B283" i="12" s="1"/>
  <c r="M284" i="6"/>
  <c r="B284" i="12" s="1"/>
  <c r="M285" i="6"/>
  <c r="B285" i="12" s="1"/>
  <c r="M286" i="6"/>
  <c r="B286" i="12" s="1"/>
  <c r="M287" i="6"/>
  <c r="B287" i="12" s="1"/>
  <c r="M288" i="6"/>
  <c r="B288" i="12" s="1"/>
  <c r="M289" i="6"/>
  <c r="B289" i="12" s="1"/>
  <c r="M290" i="6"/>
  <c r="B290" i="12" s="1"/>
  <c r="M291" i="6"/>
  <c r="B291" i="12" s="1"/>
  <c r="M292" i="6"/>
  <c r="B292" i="12" s="1"/>
  <c r="M293" i="6"/>
  <c r="B293" i="12" s="1"/>
  <c r="M294" i="6"/>
  <c r="B294" i="12" s="1"/>
  <c r="M295" i="6"/>
  <c r="B295" i="12" s="1"/>
  <c r="M296" i="6"/>
  <c r="B296" i="12" s="1"/>
  <c r="M297" i="6"/>
  <c r="B297" i="12" s="1"/>
  <c r="M298" i="6"/>
  <c r="B298" i="12" s="1"/>
  <c r="M299" i="6"/>
  <c r="B299" i="12" s="1"/>
  <c r="M300" i="6"/>
  <c r="B300" i="12" s="1"/>
  <c r="M301" i="6"/>
  <c r="B301" i="12" s="1"/>
  <c r="M302" i="6"/>
  <c r="B302" i="12" s="1"/>
  <c r="M303" i="6"/>
  <c r="B303" i="12" s="1"/>
  <c r="M304" i="6"/>
  <c r="B304" i="12" s="1"/>
  <c r="M305" i="6"/>
  <c r="B305" i="12" s="1"/>
  <c r="M306" i="6"/>
  <c r="B306" i="12" s="1"/>
  <c r="M307" i="6"/>
  <c r="B307" i="12" s="1"/>
  <c r="M308" i="6"/>
  <c r="B308" i="12" s="1"/>
  <c r="M309" i="6"/>
  <c r="B309" i="12" s="1"/>
  <c r="M310" i="6"/>
  <c r="B310" i="12" s="1"/>
  <c r="M311" i="6"/>
  <c r="B311" i="12" s="1"/>
  <c r="M312" i="6"/>
  <c r="B312" i="12" s="1"/>
  <c r="M313" i="6"/>
  <c r="B313" i="12" s="1"/>
  <c r="M314" i="6"/>
  <c r="B314" i="12" s="1"/>
  <c r="M315" i="6"/>
  <c r="B315" i="12" s="1"/>
  <c r="M316" i="6"/>
  <c r="B316" i="12" s="1"/>
  <c r="M317" i="6"/>
  <c r="B317" i="12" s="1"/>
  <c r="M318" i="6"/>
  <c r="B318" i="12" s="1"/>
  <c r="M319" i="6"/>
  <c r="B319" i="12" s="1"/>
  <c r="M320" i="6"/>
  <c r="B320" i="12" s="1"/>
  <c r="M321" i="6"/>
  <c r="B321" i="12" s="1"/>
  <c r="M322" i="6"/>
  <c r="B322" i="12" s="1"/>
  <c r="M323" i="6"/>
  <c r="B323" i="12" s="1"/>
  <c r="M324" i="6"/>
  <c r="B324" i="12" s="1"/>
  <c r="M325" i="6"/>
  <c r="B325" i="12" s="1"/>
  <c r="M326" i="6"/>
  <c r="B326" i="12" s="1"/>
  <c r="M327" i="6"/>
  <c r="B327" i="12" s="1"/>
  <c r="M328" i="6"/>
  <c r="B328" i="12" s="1"/>
  <c r="M329" i="6"/>
  <c r="B329" i="12" s="1"/>
  <c r="M330" i="6"/>
  <c r="B330" i="12" s="1"/>
  <c r="M331" i="6"/>
  <c r="B331" i="12" s="1"/>
  <c r="M332" i="6"/>
  <c r="B332" i="12" s="1"/>
  <c r="M333" i="6"/>
  <c r="B333" i="12" s="1"/>
  <c r="M334" i="6"/>
  <c r="B334" i="12" s="1"/>
  <c r="M335" i="6"/>
  <c r="B335" i="12" s="1"/>
  <c r="M336" i="6"/>
  <c r="B336" i="12" s="1"/>
  <c r="M337" i="6"/>
  <c r="B337" i="12" s="1"/>
  <c r="M338" i="6"/>
  <c r="B338" i="12" s="1"/>
  <c r="M339" i="6"/>
  <c r="B339" i="12" s="1"/>
  <c r="M340" i="6"/>
  <c r="B340" i="12" s="1"/>
  <c r="M341" i="6"/>
  <c r="B341" i="12" s="1"/>
  <c r="M342" i="6"/>
  <c r="B342" i="12" s="1"/>
  <c r="M343" i="6"/>
  <c r="B343" i="12" s="1"/>
  <c r="M344" i="6"/>
  <c r="B344" i="12" s="1"/>
  <c r="M345" i="6"/>
  <c r="B345" i="12" s="1"/>
  <c r="M346" i="6"/>
  <c r="B346" i="12" s="1"/>
  <c r="M347" i="6"/>
  <c r="B347" i="12" s="1"/>
  <c r="M348" i="6"/>
  <c r="B348" i="12" s="1"/>
  <c r="M349" i="6"/>
  <c r="B349" i="12" s="1"/>
  <c r="M350" i="6"/>
  <c r="B350" i="12" s="1"/>
  <c r="M351" i="6"/>
  <c r="B351" i="12" s="1"/>
  <c r="M352" i="6"/>
  <c r="B352" i="12" s="1"/>
  <c r="M353" i="6"/>
  <c r="B353" i="12" s="1"/>
  <c r="M354" i="6"/>
  <c r="B354" i="12" s="1"/>
  <c r="M355" i="6"/>
  <c r="B355" i="12" s="1"/>
  <c r="M356" i="6"/>
  <c r="B356" i="12" s="1"/>
  <c r="M357" i="6"/>
  <c r="B357" i="12" s="1"/>
  <c r="M358" i="6"/>
  <c r="B358" i="12" s="1"/>
  <c r="M359" i="6"/>
  <c r="B359" i="12" s="1"/>
  <c r="M360" i="6"/>
  <c r="B360" i="12" s="1"/>
  <c r="M361" i="6"/>
  <c r="B361" i="12" s="1"/>
  <c r="M362" i="6"/>
  <c r="B362" i="12" s="1"/>
  <c r="M363" i="6"/>
  <c r="B363" i="12" s="1"/>
  <c r="M364" i="6"/>
  <c r="B364" i="12" s="1"/>
  <c r="M365" i="6"/>
  <c r="B365" i="12" s="1"/>
  <c r="M366" i="6"/>
  <c r="B366" i="12" s="1"/>
  <c r="M367" i="6"/>
  <c r="B367" i="12" s="1"/>
  <c r="M368" i="6"/>
  <c r="B368" i="12" s="1"/>
  <c r="M369" i="6"/>
  <c r="B369" i="12" s="1"/>
  <c r="M370" i="6"/>
  <c r="B370" i="12" s="1"/>
  <c r="M371" i="6"/>
  <c r="B371" i="12" s="1"/>
  <c r="M372" i="6"/>
  <c r="B372" i="12" s="1"/>
  <c r="M373" i="6"/>
  <c r="B373" i="12" s="1"/>
  <c r="M374" i="6"/>
  <c r="B374" i="12" s="1"/>
  <c r="M375" i="6"/>
  <c r="B375" i="12" s="1"/>
  <c r="M376" i="6"/>
  <c r="B376" i="12" s="1"/>
  <c r="M377" i="6"/>
  <c r="B377" i="12" s="1"/>
  <c r="M378" i="6"/>
  <c r="B378" i="12" s="1"/>
  <c r="M379" i="6"/>
  <c r="B379" i="12" s="1"/>
  <c r="M380" i="6"/>
  <c r="B380" i="12" s="1"/>
  <c r="M381" i="6"/>
  <c r="B381" i="12" s="1"/>
  <c r="M382" i="6"/>
  <c r="B382" i="12" s="1"/>
  <c r="M383" i="6"/>
  <c r="B383" i="12" s="1"/>
  <c r="M384" i="6"/>
  <c r="B384" i="12" s="1"/>
  <c r="M385" i="6"/>
  <c r="B385" i="12" s="1"/>
  <c r="M386" i="6"/>
  <c r="B386" i="12" s="1"/>
  <c r="M387" i="6"/>
  <c r="B387" i="12" s="1"/>
  <c r="M388" i="6"/>
  <c r="B388" i="12" s="1"/>
  <c r="M389" i="6"/>
  <c r="B389" i="12" s="1"/>
  <c r="M390" i="6"/>
  <c r="B390" i="12" s="1"/>
  <c r="M391" i="6"/>
  <c r="B391" i="12" s="1"/>
  <c r="M392" i="6"/>
  <c r="B392" i="12" s="1"/>
  <c r="M393" i="6"/>
  <c r="B393" i="12" s="1"/>
  <c r="M394" i="6"/>
  <c r="B394" i="12" s="1"/>
  <c r="M395" i="6"/>
  <c r="B395" i="12" s="1"/>
  <c r="M396" i="6"/>
  <c r="B396" i="12" s="1"/>
  <c r="M397" i="6"/>
  <c r="B397" i="12" s="1"/>
  <c r="M398" i="6"/>
  <c r="B398" i="12" s="1"/>
  <c r="M399" i="6"/>
  <c r="B399" i="12" s="1"/>
  <c r="M400" i="6"/>
  <c r="B400" i="12" s="1"/>
  <c r="M401" i="6"/>
  <c r="B401" i="12" s="1"/>
  <c r="M402" i="6"/>
  <c r="B402" i="12" s="1"/>
  <c r="M403" i="6"/>
  <c r="B403" i="12" s="1"/>
  <c r="M404" i="6"/>
  <c r="B404" i="12" s="1"/>
  <c r="M405" i="6"/>
  <c r="B405" i="12" s="1"/>
  <c r="M406" i="6"/>
  <c r="B406" i="12" s="1"/>
  <c r="M407" i="6"/>
  <c r="B407" i="12" s="1"/>
  <c r="M408" i="6"/>
  <c r="B408" i="12" s="1"/>
  <c r="M409" i="6"/>
  <c r="B409" i="12" s="1"/>
  <c r="M410" i="6"/>
  <c r="B410" i="12" s="1"/>
  <c r="M411" i="6"/>
  <c r="B411" i="12" s="1"/>
  <c r="M412" i="6"/>
  <c r="B412" i="12" s="1"/>
  <c r="M413" i="6"/>
  <c r="B413" i="12" s="1"/>
  <c r="M414" i="6"/>
  <c r="B414" i="12" s="1"/>
  <c r="M415" i="6"/>
  <c r="B415" i="12" s="1"/>
  <c r="M416" i="6"/>
  <c r="B416" i="12" s="1"/>
  <c r="M417" i="6"/>
  <c r="B417" i="12" s="1"/>
  <c r="M418" i="6"/>
  <c r="B418" i="12" s="1"/>
  <c r="M419" i="6"/>
  <c r="B419" i="12" s="1"/>
  <c r="M420" i="6"/>
  <c r="B420" i="12" s="1"/>
  <c r="M421" i="6"/>
  <c r="B421" i="12" s="1"/>
  <c r="M422" i="6"/>
  <c r="B422" i="12" s="1"/>
  <c r="M423" i="6"/>
  <c r="B423" i="12" s="1"/>
  <c r="M424" i="6"/>
  <c r="B424" i="12" s="1"/>
  <c r="M425" i="6"/>
  <c r="B425" i="12" s="1"/>
  <c r="M426" i="6"/>
  <c r="B426" i="12" s="1"/>
  <c r="M427" i="6"/>
  <c r="B427" i="12" s="1"/>
  <c r="M428" i="6"/>
  <c r="B428" i="12" s="1"/>
  <c r="M429" i="6"/>
  <c r="B429" i="12" s="1"/>
  <c r="M430" i="6"/>
  <c r="B430" i="12" s="1"/>
  <c r="M431" i="6"/>
  <c r="B431" i="12" s="1"/>
  <c r="M432" i="6"/>
  <c r="B432" i="12" s="1"/>
  <c r="M433" i="6"/>
  <c r="B433" i="12" s="1"/>
  <c r="M434" i="6"/>
  <c r="B434" i="12" s="1"/>
  <c r="M435" i="6"/>
  <c r="B435" i="12" s="1"/>
  <c r="M436" i="6"/>
  <c r="B436" i="12" s="1"/>
  <c r="M437" i="6"/>
  <c r="B437" i="12" s="1"/>
  <c r="M438" i="6"/>
  <c r="B438" i="12" s="1"/>
  <c r="M439" i="6"/>
  <c r="B439" i="12" s="1"/>
  <c r="M440" i="6"/>
  <c r="B440" i="12" s="1"/>
  <c r="M441" i="6"/>
  <c r="B441" i="12" s="1"/>
  <c r="M442" i="6"/>
  <c r="B442" i="12" s="1"/>
  <c r="M443" i="6"/>
  <c r="B443" i="12" s="1"/>
  <c r="M444" i="6"/>
  <c r="B444" i="12" s="1"/>
  <c r="M445" i="6"/>
  <c r="B445" i="12" s="1"/>
  <c r="M446" i="6"/>
  <c r="B446" i="12" s="1"/>
  <c r="M447" i="6"/>
  <c r="B447" i="12" s="1"/>
  <c r="M448" i="6"/>
  <c r="B448" i="12" s="1"/>
  <c r="M449" i="6"/>
  <c r="B449" i="12" s="1"/>
  <c r="M450" i="6"/>
  <c r="B450" i="12" s="1"/>
  <c r="M451" i="6"/>
  <c r="B451" i="12" s="1"/>
  <c r="M452" i="6"/>
  <c r="B452" i="12" s="1"/>
  <c r="M453" i="6"/>
  <c r="B453" i="12" s="1"/>
  <c r="M454" i="6"/>
  <c r="B454" i="12" s="1"/>
  <c r="M455" i="6"/>
  <c r="B455" i="12" s="1"/>
  <c r="M456" i="6"/>
  <c r="B456" i="12" s="1"/>
  <c r="M457" i="6"/>
  <c r="B457" i="12" s="1"/>
  <c r="M458" i="6"/>
  <c r="B458" i="12" s="1"/>
  <c r="M459" i="6"/>
  <c r="B459" i="12" s="1"/>
  <c r="M460" i="6"/>
  <c r="B460" i="12" s="1"/>
  <c r="M461" i="6"/>
  <c r="B461" i="12" s="1"/>
  <c r="M462" i="6"/>
  <c r="B462" i="12" s="1"/>
  <c r="M463" i="6"/>
  <c r="B463" i="12" s="1"/>
  <c r="M464" i="6"/>
  <c r="B464" i="12" s="1"/>
  <c r="M465" i="6"/>
  <c r="B465" i="12" s="1"/>
  <c r="M466" i="6"/>
  <c r="B466" i="12" s="1"/>
  <c r="M467" i="6"/>
  <c r="B467" i="12" s="1"/>
  <c r="M468" i="6"/>
  <c r="B468" i="12" s="1"/>
  <c r="M469" i="6"/>
  <c r="B469" i="12" s="1"/>
  <c r="M470" i="6"/>
  <c r="B470" i="12" s="1"/>
  <c r="M471" i="6"/>
  <c r="B471" i="12" s="1"/>
  <c r="M472" i="6"/>
  <c r="B472" i="12" s="1"/>
  <c r="M473" i="6"/>
  <c r="B473" i="12" s="1"/>
  <c r="M474" i="6"/>
  <c r="B474" i="12" s="1"/>
  <c r="M475" i="6"/>
  <c r="B475" i="12" s="1"/>
  <c r="M476" i="6"/>
  <c r="B476" i="12" s="1"/>
  <c r="M477" i="6"/>
  <c r="B477" i="12" s="1"/>
  <c r="M478" i="6"/>
  <c r="B478" i="12" s="1"/>
  <c r="M479" i="6"/>
  <c r="B479" i="12" s="1"/>
  <c r="M480" i="6"/>
  <c r="B480" i="12" s="1"/>
  <c r="M481" i="6"/>
  <c r="B481" i="12" s="1"/>
  <c r="M482" i="6"/>
  <c r="B482" i="12" s="1"/>
  <c r="M483" i="6"/>
  <c r="B483" i="12" s="1"/>
  <c r="M484" i="6"/>
  <c r="B484" i="12" s="1"/>
  <c r="M485" i="6"/>
  <c r="B485" i="12" s="1"/>
  <c r="M486" i="6"/>
  <c r="B486" i="12" s="1"/>
  <c r="M487" i="6"/>
  <c r="B487" i="12" s="1"/>
  <c r="M488" i="6"/>
  <c r="B488" i="12" s="1"/>
  <c r="M489" i="6"/>
  <c r="B489" i="12" s="1"/>
  <c r="M490" i="6"/>
  <c r="B490" i="12" s="1"/>
  <c r="M491" i="6"/>
  <c r="B491" i="12" s="1"/>
  <c r="M492" i="6"/>
  <c r="B492" i="12" s="1"/>
  <c r="M493" i="6"/>
  <c r="B493" i="12" s="1"/>
  <c r="M494" i="6"/>
  <c r="B494" i="12" s="1"/>
  <c r="M495" i="6"/>
  <c r="B495" i="12" s="1"/>
  <c r="M496" i="6"/>
  <c r="B496" i="12" s="1"/>
  <c r="M497" i="6"/>
  <c r="B497" i="12" s="1"/>
  <c r="M498" i="6"/>
  <c r="B498" i="12" s="1"/>
  <c r="M499" i="6"/>
  <c r="B499" i="12" s="1"/>
  <c r="M500" i="6"/>
  <c r="B500" i="12" s="1"/>
  <c r="M501" i="6"/>
  <c r="B501" i="12" s="1"/>
  <c r="M502" i="6"/>
  <c r="B502" i="12" s="1"/>
  <c r="M503" i="6"/>
  <c r="B503" i="12" s="1"/>
  <c r="M504" i="6"/>
  <c r="B504" i="12" s="1"/>
  <c r="M505" i="6"/>
  <c r="B505" i="12" s="1"/>
  <c r="M506" i="6"/>
  <c r="B506" i="12" s="1"/>
  <c r="M507" i="6"/>
  <c r="B507" i="12" s="1"/>
  <c r="M508" i="6"/>
  <c r="B508" i="12" s="1"/>
  <c r="M509" i="6"/>
  <c r="B509" i="12" s="1"/>
  <c r="M510" i="6"/>
  <c r="B510" i="12" s="1"/>
  <c r="M511" i="6"/>
  <c r="B511" i="12" s="1"/>
  <c r="M512" i="6"/>
  <c r="B512" i="12" s="1"/>
  <c r="M513" i="6"/>
  <c r="B513" i="12" s="1"/>
  <c r="M514" i="6"/>
  <c r="B514" i="12" s="1"/>
  <c r="M515" i="6"/>
  <c r="B515" i="12" s="1"/>
  <c r="M516" i="6"/>
  <c r="B516" i="12" s="1"/>
  <c r="M517" i="6"/>
  <c r="B517" i="12" s="1"/>
  <c r="M518" i="6"/>
  <c r="B518" i="12" s="1"/>
  <c r="M519" i="6"/>
  <c r="B519" i="12" s="1"/>
  <c r="M520" i="6"/>
  <c r="B520" i="12" s="1"/>
  <c r="M521" i="6"/>
  <c r="B521" i="12" s="1"/>
  <c r="M522" i="6"/>
  <c r="B522" i="12" s="1"/>
  <c r="M523" i="6"/>
  <c r="B523" i="12" s="1"/>
  <c r="M524" i="6"/>
  <c r="B524" i="12" s="1"/>
  <c r="M525" i="6"/>
  <c r="B525" i="12" s="1"/>
  <c r="M526" i="6"/>
  <c r="B526" i="12" s="1"/>
  <c r="M527" i="6"/>
  <c r="B527" i="12" s="1"/>
  <c r="M528" i="6"/>
  <c r="B528" i="12" s="1"/>
  <c r="M529" i="6"/>
  <c r="B529" i="12" s="1"/>
  <c r="M530" i="6"/>
  <c r="B530" i="12" s="1"/>
  <c r="M531" i="6"/>
  <c r="B531" i="12" s="1"/>
  <c r="M532" i="6"/>
  <c r="B532" i="12" s="1"/>
  <c r="M533" i="6"/>
  <c r="B533" i="12" s="1"/>
  <c r="M534" i="6"/>
  <c r="B534" i="12" s="1"/>
  <c r="M535" i="6"/>
  <c r="B535" i="12" s="1"/>
  <c r="M536" i="6"/>
  <c r="B536" i="12" s="1"/>
  <c r="M537" i="6"/>
  <c r="B537" i="12" s="1"/>
  <c r="M538" i="6"/>
  <c r="B538" i="12" s="1"/>
  <c r="M539" i="6"/>
  <c r="B539" i="12" s="1"/>
  <c r="M3" i="6"/>
  <c r="B3" i="12" s="1"/>
  <c r="C16" i="13" l="1"/>
  <c r="J12" i="13"/>
  <c r="J13" i="13" s="1"/>
  <c r="J15" i="13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3" i="6"/>
  <c r="F1" i="12" s="1"/>
  <c r="F4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3" i="6"/>
  <c r="J16" i="13" l="1"/>
  <c r="J20" i="13"/>
  <c r="J21" i="13" s="1"/>
  <c r="C568" i="12"/>
  <c r="C345" i="12"/>
  <c r="C225" i="12"/>
  <c r="C400" i="12"/>
  <c r="C209" i="12"/>
  <c r="C377" i="12"/>
  <c r="C312" i="12"/>
  <c r="C193" i="12"/>
  <c r="C246" i="12"/>
  <c r="C177" i="12"/>
  <c r="C158" i="12"/>
  <c r="C503" i="12"/>
  <c r="C277" i="12"/>
  <c r="C245" i="12"/>
  <c r="C309" i="12"/>
  <c r="C163" i="12"/>
  <c r="C409" i="12"/>
  <c r="C507" i="12"/>
  <c r="C390" i="12"/>
  <c r="C213" i="12"/>
  <c r="C420" i="12"/>
  <c r="C306" i="12"/>
  <c r="C582" i="12"/>
  <c r="C325" i="12"/>
  <c r="C457" i="12"/>
  <c r="C266" i="12"/>
  <c r="C562" i="12"/>
  <c r="C598" i="12"/>
  <c r="C428" i="12"/>
  <c r="C262" i="12"/>
  <c r="C186" i="12"/>
  <c r="C328" i="12"/>
  <c r="C521" i="12"/>
  <c r="C455" i="12"/>
  <c r="C391" i="12"/>
  <c r="C436" i="12"/>
  <c r="C276" i="12"/>
  <c r="C323" i="12"/>
  <c r="C259" i="12"/>
  <c r="C195" i="12"/>
  <c r="C453" i="12"/>
  <c r="C389" i="12"/>
  <c r="C388" i="12"/>
  <c r="C289" i="12"/>
  <c r="C496" i="12"/>
  <c r="C526" i="12"/>
  <c r="C356" i="12"/>
  <c r="C226" i="12"/>
  <c r="C156" i="12"/>
  <c r="C567" i="12"/>
  <c r="C493" i="12"/>
  <c r="C272" i="12"/>
  <c r="C265" i="12"/>
  <c r="C490" i="12"/>
  <c r="C520" i="12"/>
  <c r="C350" i="12"/>
  <c r="C224" i="12"/>
  <c r="C470" i="12"/>
  <c r="C561" i="12"/>
  <c r="C491" i="12"/>
  <c r="C427" i="12"/>
  <c r="C363" i="12"/>
  <c r="C360" i="12"/>
  <c r="C583" i="12"/>
  <c r="C295" i="12"/>
  <c r="C231" i="12"/>
  <c r="C169" i="12"/>
  <c r="C237" i="12"/>
  <c r="C369" i="12"/>
  <c r="C162" i="12"/>
  <c r="C506" i="12"/>
  <c r="C539" i="12"/>
  <c r="C480" i="12"/>
  <c r="C229" i="12"/>
  <c r="C353" i="12"/>
  <c r="C430" i="12"/>
  <c r="C572" i="12"/>
  <c r="C579" i="12"/>
  <c r="C489" i="12"/>
  <c r="C346" i="12"/>
  <c r="C544" i="12"/>
  <c r="C576" i="12"/>
  <c r="C408" i="12"/>
  <c r="C248" i="12"/>
  <c r="C178" i="12"/>
  <c r="C296" i="12"/>
  <c r="C513" i="12"/>
  <c r="C447" i="12"/>
  <c r="C383" i="12"/>
  <c r="C416" i="12"/>
  <c r="C260" i="12"/>
  <c r="C315" i="12"/>
  <c r="C251" i="12"/>
  <c r="C187" i="12"/>
  <c r="C445" i="12"/>
  <c r="C381" i="12"/>
  <c r="C324" i="12"/>
  <c r="C273" i="12"/>
  <c r="C588" i="12"/>
  <c r="C504" i="12"/>
  <c r="C338" i="12"/>
  <c r="C218" i="12"/>
  <c r="C444" i="12"/>
  <c r="C551" i="12"/>
  <c r="C485" i="12"/>
  <c r="C174" i="12"/>
  <c r="C257" i="12"/>
  <c r="C578" i="12"/>
  <c r="C498" i="12"/>
  <c r="C330" i="12"/>
  <c r="C216" i="12"/>
  <c r="C438" i="12"/>
  <c r="C549" i="12"/>
  <c r="C483" i="12"/>
  <c r="C419" i="12"/>
  <c r="C355" i="12"/>
  <c r="C340" i="12"/>
  <c r="C569" i="12"/>
  <c r="C287" i="12"/>
  <c r="C223" i="12"/>
  <c r="C161" i="12"/>
  <c r="C269" i="12"/>
  <c r="C401" i="12"/>
  <c r="C198" i="12"/>
  <c r="C590" i="12"/>
  <c r="C595" i="12"/>
  <c r="C558" i="12"/>
  <c r="C253" i="12"/>
  <c r="C385" i="12"/>
  <c r="C180" i="12"/>
  <c r="C548" i="12"/>
  <c r="C280" i="12"/>
  <c r="C523" i="12"/>
  <c r="C434" i="12"/>
  <c r="C522" i="12"/>
  <c r="C554" i="12"/>
  <c r="C384" i="12"/>
  <c r="C236" i="12"/>
  <c r="C168" i="12"/>
  <c r="C591" i="12"/>
  <c r="C505" i="12"/>
  <c r="C439" i="12"/>
  <c r="C375" i="12"/>
  <c r="C394" i="12"/>
  <c r="C242" i="12"/>
  <c r="C307" i="12"/>
  <c r="C243" i="12"/>
  <c r="C179" i="12"/>
  <c r="C437" i="12"/>
  <c r="C373" i="12"/>
  <c r="C286" i="12"/>
  <c r="C249" i="12"/>
  <c r="C556" i="12"/>
  <c r="C484" i="12"/>
  <c r="C314" i="12"/>
  <c r="C210" i="12"/>
  <c r="C414" i="12"/>
  <c r="C543" i="12"/>
  <c r="C477" i="12"/>
  <c r="C587" i="12"/>
  <c r="C241" i="12"/>
  <c r="C550" i="12"/>
  <c r="C482" i="12"/>
  <c r="C308" i="12"/>
  <c r="C208" i="12"/>
  <c r="C406" i="12"/>
  <c r="C541" i="12"/>
  <c r="C475" i="12"/>
  <c r="C411" i="12"/>
  <c r="C347" i="12"/>
  <c r="C318" i="12"/>
  <c r="C553" i="12"/>
  <c r="C279" i="12"/>
  <c r="C215" i="12"/>
  <c r="C185" i="12"/>
  <c r="C301" i="12"/>
  <c r="C433" i="12"/>
  <c r="C230" i="12"/>
  <c r="C398" i="12"/>
  <c r="C540" i="12"/>
  <c r="C285" i="12"/>
  <c r="C417" i="12"/>
  <c r="C214" i="12"/>
  <c r="C201" i="12"/>
  <c r="C358" i="12"/>
  <c r="C557" i="12"/>
  <c r="C516" i="12"/>
  <c r="C500" i="12"/>
  <c r="C532" i="12"/>
  <c r="C362" i="12"/>
  <c r="C228" i="12"/>
  <c r="C160" i="12"/>
  <c r="C571" i="12"/>
  <c r="C495" i="12"/>
  <c r="C431" i="12"/>
  <c r="C367" i="12"/>
  <c r="C372" i="12"/>
  <c r="C589" i="12"/>
  <c r="C299" i="12"/>
  <c r="C235" i="12"/>
  <c r="C171" i="12"/>
  <c r="C429" i="12"/>
  <c r="C365" i="12"/>
  <c r="C256" i="12"/>
  <c r="C600" i="12"/>
  <c r="C524" i="12"/>
  <c r="C468" i="12"/>
  <c r="C290" i="12"/>
  <c r="C202" i="12"/>
  <c r="C386" i="12"/>
  <c r="C535" i="12"/>
  <c r="C349" i="12"/>
  <c r="C559" i="12"/>
  <c r="C596" i="12"/>
  <c r="C518" i="12"/>
  <c r="C464" i="12"/>
  <c r="C288" i="12"/>
  <c r="C200" i="12"/>
  <c r="C376" i="12"/>
  <c r="C533" i="12"/>
  <c r="C467" i="12"/>
  <c r="C403" i="12"/>
  <c r="C466" i="12"/>
  <c r="C300" i="12"/>
  <c r="C335" i="12"/>
  <c r="C271" i="12"/>
  <c r="C207" i="12"/>
  <c r="C159" i="12"/>
  <c r="C333" i="12"/>
  <c r="C465" i="12"/>
  <c r="C284" i="12"/>
  <c r="C170" i="12"/>
  <c r="C528" i="12"/>
  <c r="C317" i="12"/>
  <c r="C449" i="12"/>
  <c r="C250" i="12"/>
  <c r="C217" i="12"/>
  <c r="C442" i="12"/>
  <c r="C336" i="12"/>
  <c r="C476" i="12"/>
  <c r="C594" i="12"/>
  <c r="C510" i="12"/>
  <c r="C342" i="12"/>
  <c r="C220" i="12"/>
  <c r="C454" i="12"/>
  <c r="C555" i="12"/>
  <c r="C487" i="12"/>
  <c r="C423" i="12"/>
  <c r="C359" i="12"/>
  <c r="C352" i="12"/>
  <c r="C577" i="12"/>
  <c r="C291" i="12"/>
  <c r="C227" i="12"/>
  <c r="C165" i="12"/>
  <c r="C421" i="12"/>
  <c r="C357" i="12"/>
  <c r="C573" i="12"/>
  <c r="C580" i="12"/>
  <c r="C494" i="12"/>
  <c r="C448" i="12"/>
  <c r="C274" i="12"/>
  <c r="C194" i="12"/>
  <c r="C354" i="12"/>
  <c r="C527" i="12"/>
  <c r="C410" i="12"/>
  <c r="C329" i="12"/>
  <c r="C574" i="12"/>
  <c r="C486" i="12"/>
  <c r="C440" i="12"/>
  <c r="C270" i="12"/>
  <c r="C190" i="12"/>
  <c r="C344" i="12"/>
  <c r="C525" i="12"/>
  <c r="C459" i="12"/>
  <c r="C395" i="12"/>
  <c r="C446" i="12"/>
  <c r="C282" i="12"/>
  <c r="C327" i="12"/>
  <c r="C263" i="12"/>
  <c r="C199" i="12"/>
  <c r="C173" i="12"/>
  <c r="C593" i="12"/>
  <c r="C497" i="12"/>
  <c r="C368" i="12"/>
  <c r="C206" i="12"/>
  <c r="C167" i="12"/>
  <c r="C565" i="12"/>
  <c r="C481" i="12"/>
  <c r="C326" i="12"/>
  <c r="C233" i="12"/>
  <c r="C361" i="12"/>
  <c r="C460" i="12"/>
  <c r="C474" i="12"/>
  <c r="C564" i="12"/>
  <c r="C488" i="12"/>
  <c r="C320" i="12"/>
  <c r="C212" i="12"/>
  <c r="C422" i="12"/>
  <c r="C545" i="12"/>
  <c r="C479" i="12"/>
  <c r="C415" i="12"/>
  <c r="C351" i="12"/>
  <c r="C332" i="12"/>
  <c r="C563" i="12"/>
  <c r="C283" i="12"/>
  <c r="C219" i="12"/>
  <c r="C157" i="12"/>
  <c r="C413" i="12"/>
  <c r="C341" i="12"/>
  <c r="C337" i="12"/>
  <c r="C560" i="12"/>
  <c r="C592" i="12"/>
  <c r="C424" i="12"/>
  <c r="C258" i="12"/>
  <c r="C184" i="12"/>
  <c r="C322" i="12"/>
  <c r="C519" i="12"/>
  <c r="C366" i="12"/>
  <c r="C313" i="12"/>
  <c r="C552" i="12"/>
  <c r="C586" i="12"/>
  <c r="C418" i="12"/>
  <c r="C254" i="12"/>
  <c r="C182" i="12"/>
  <c r="C316" i="12"/>
  <c r="C517" i="12"/>
  <c r="C451" i="12"/>
  <c r="C387" i="12"/>
  <c r="C426" i="12"/>
  <c r="C268" i="12"/>
  <c r="C319" i="12"/>
  <c r="C255" i="12"/>
  <c r="C191" i="12"/>
  <c r="C189" i="12"/>
  <c r="C294" i="12"/>
  <c r="C531" i="12"/>
  <c r="C456" i="12"/>
  <c r="C441" i="12"/>
  <c r="C238" i="12"/>
  <c r="C181" i="12"/>
  <c r="C264" i="12"/>
  <c r="C515" i="12"/>
  <c r="C412" i="12"/>
  <c r="C261" i="12"/>
  <c r="C393" i="12"/>
  <c r="C188" i="12"/>
  <c r="C478" i="12"/>
  <c r="C534" i="12"/>
  <c r="C472" i="12"/>
  <c r="C298" i="12"/>
  <c r="C204" i="12"/>
  <c r="C392" i="12"/>
  <c r="C537" i="12"/>
  <c r="C471" i="12"/>
  <c r="C407" i="12"/>
  <c r="C343" i="12"/>
  <c r="C310" i="12"/>
  <c r="C339" i="12"/>
  <c r="C275" i="12"/>
  <c r="C211" i="12"/>
  <c r="C469" i="12"/>
  <c r="C405" i="12"/>
  <c r="C450" i="12"/>
  <c r="C321" i="12"/>
  <c r="C536" i="12"/>
  <c r="C570" i="12"/>
  <c r="C402" i="12"/>
  <c r="C244" i="12"/>
  <c r="C176" i="12"/>
  <c r="C192" i="12"/>
  <c r="C511" i="12"/>
  <c r="C348" i="12"/>
  <c r="C297" i="12"/>
  <c r="C530" i="12"/>
  <c r="C566" i="12"/>
  <c r="C396" i="12"/>
  <c r="C240" i="12"/>
  <c r="C172" i="12"/>
  <c r="C599" i="12"/>
  <c r="C509" i="12"/>
  <c r="C443" i="12"/>
  <c r="C379" i="12"/>
  <c r="C404" i="12"/>
  <c r="C252" i="12"/>
  <c r="C311" i="12"/>
  <c r="C247" i="12"/>
  <c r="C183" i="12"/>
  <c r="C473" i="12"/>
  <c r="C302" i="12"/>
  <c r="C197" i="12"/>
  <c r="C334" i="12"/>
  <c r="C547" i="12"/>
  <c r="C492" i="12"/>
  <c r="C293" i="12"/>
  <c r="C425" i="12"/>
  <c r="C222" i="12"/>
  <c r="C584" i="12"/>
  <c r="C502" i="12"/>
  <c r="C452" i="12"/>
  <c r="C278" i="12"/>
  <c r="C196" i="12"/>
  <c r="C364" i="12"/>
  <c r="C529" i="12"/>
  <c r="C463" i="12"/>
  <c r="C399" i="12"/>
  <c r="C458" i="12"/>
  <c r="C292" i="12"/>
  <c r="C331" i="12"/>
  <c r="C267" i="12"/>
  <c r="C203" i="12"/>
  <c r="C461" i="12"/>
  <c r="C397" i="12"/>
  <c r="C432" i="12"/>
  <c r="C305" i="12"/>
  <c r="C514" i="12"/>
  <c r="C546" i="12"/>
  <c r="C380" i="12"/>
  <c r="C234" i="12"/>
  <c r="C166" i="12"/>
  <c r="C585" i="12"/>
  <c r="C501" i="12"/>
  <c r="C304" i="12"/>
  <c r="C281" i="12"/>
  <c r="C512" i="12"/>
  <c r="C542" i="12"/>
  <c r="C374" i="12"/>
  <c r="C232" i="12"/>
  <c r="C164" i="12"/>
  <c r="C581" i="12"/>
  <c r="C499" i="12"/>
  <c r="C435" i="12"/>
  <c r="C371" i="12"/>
  <c r="C382" i="12"/>
  <c r="C597" i="12"/>
  <c r="C303" i="12"/>
  <c r="C239" i="12"/>
  <c r="C205" i="12"/>
  <c r="C221" i="12"/>
  <c r="C378" i="12"/>
  <c r="C462" i="12"/>
  <c r="C575" i="12"/>
  <c r="C370" i="12"/>
  <c r="C538" i="12"/>
  <c r="C175" i="12"/>
  <c r="C508" i="12"/>
  <c r="I144" i="6"/>
  <c r="N143" i="6"/>
  <c r="G539" i="6"/>
  <c r="G540" i="6" s="1"/>
  <c r="N538" i="6"/>
  <c r="N526" i="6"/>
  <c r="N518" i="6"/>
  <c r="N506" i="6"/>
  <c r="N490" i="6"/>
  <c r="N482" i="6"/>
  <c r="N474" i="6"/>
  <c r="N462" i="6"/>
  <c r="N450" i="6"/>
  <c r="N442" i="6"/>
  <c r="N430" i="6"/>
  <c r="N418" i="6"/>
  <c r="N406" i="6"/>
  <c r="N390" i="6"/>
  <c r="N382" i="6"/>
  <c r="N370" i="6"/>
  <c r="N358" i="6"/>
  <c r="N350" i="6"/>
  <c r="N338" i="6"/>
  <c r="N326" i="6"/>
  <c r="N314" i="6"/>
  <c r="N302" i="6"/>
  <c r="N290" i="6"/>
  <c r="N282" i="6"/>
  <c r="N270" i="6"/>
  <c r="N258" i="6"/>
  <c r="N246" i="6"/>
  <c r="N234" i="6"/>
  <c r="N222" i="6"/>
  <c r="N210" i="6"/>
  <c r="N202" i="6"/>
  <c r="N190" i="6"/>
  <c r="N178" i="6"/>
  <c r="N166" i="6"/>
  <c r="N154" i="6"/>
  <c r="N142" i="6"/>
  <c r="N130" i="6"/>
  <c r="N122" i="6"/>
  <c r="N110" i="6"/>
  <c r="N102" i="6"/>
  <c r="N90" i="6"/>
  <c r="N78" i="6"/>
  <c r="N66" i="6"/>
  <c r="N58" i="6"/>
  <c r="N46" i="6"/>
  <c r="N34" i="6"/>
  <c r="N22" i="6"/>
  <c r="N18" i="6"/>
  <c r="N6" i="6"/>
  <c r="H536" i="6"/>
  <c r="P536" i="6"/>
  <c r="H524" i="6"/>
  <c r="P524" i="6"/>
  <c r="H512" i="6"/>
  <c r="P512" i="6"/>
  <c r="H504" i="6"/>
  <c r="P504" i="6"/>
  <c r="H492" i="6"/>
  <c r="P492" i="6"/>
  <c r="H476" i="6"/>
  <c r="P476" i="6"/>
  <c r="H468" i="6"/>
  <c r="P468" i="6"/>
  <c r="H456" i="6"/>
  <c r="P456" i="6"/>
  <c r="H444" i="6"/>
  <c r="P444" i="6"/>
  <c r="H436" i="6"/>
  <c r="P436" i="6"/>
  <c r="H420" i="6"/>
  <c r="P420" i="6"/>
  <c r="H412" i="6"/>
  <c r="P412" i="6"/>
  <c r="H400" i="6"/>
  <c r="P400" i="6"/>
  <c r="H388" i="6"/>
  <c r="P388" i="6"/>
  <c r="H376" i="6"/>
  <c r="P376" i="6"/>
  <c r="H368" i="6"/>
  <c r="P368" i="6"/>
  <c r="H352" i="6"/>
  <c r="P352" i="6"/>
  <c r="H340" i="6"/>
  <c r="P340" i="6"/>
  <c r="H328" i="6"/>
  <c r="P328" i="6"/>
  <c r="H316" i="6"/>
  <c r="P316" i="6"/>
  <c r="H304" i="6"/>
  <c r="P304" i="6"/>
  <c r="H292" i="6"/>
  <c r="P292" i="6"/>
  <c r="H284" i="6"/>
  <c r="P284" i="6"/>
  <c r="H272" i="6"/>
  <c r="P272" i="6"/>
  <c r="H260" i="6"/>
  <c r="P260" i="6"/>
  <c r="H244" i="6"/>
  <c r="P244" i="6"/>
  <c r="H228" i="6"/>
  <c r="P228" i="6"/>
  <c r="H220" i="6"/>
  <c r="P220" i="6"/>
  <c r="H204" i="6"/>
  <c r="P204" i="6"/>
  <c r="H192" i="6"/>
  <c r="P192" i="6"/>
  <c r="H180" i="6"/>
  <c r="P180" i="6"/>
  <c r="H168" i="6"/>
  <c r="P168" i="6"/>
  <c r="H160" i="6"/>
  <c r="P160" i="6"/>
  <c r="H148" i="6"/>
  <c r="P148" i="6"/>
  <c r="H136" i="6"/>
  <c r="P136" i="6"/>
  <c r="H124" i="6"/>
  <c r="P124" i="6"/>
  <c r="H112" i="6"/>
  <c r="P112" i="6"/>
  <c r="H96" i="6"/>
  <c r="P96" i="6"/>
  <c r="H88" i="6"/>
  <c r="P88" i="6"/>
  <c r="H76" i="6"/>
  <c r="P76" i="6"/>
  <c r="H64" i="6"/>
  <c r="P64" i="6"/>
  <c r="H52" i="6"/>
  <c r="P52" i="6"/>
  <c r="H44" i="6"/>
  <c r="P44" i="6"/>
  <c r="H28" i="6"/>
  <c r="P28" i="6"/>
  <c r="H16" i="6"/>
  <c r="P16" i="6"/>
  <c r="H8" i="6"/>
  <c r="P8" i="6"/>
  <c r="N3" i="6"/>
  <c r="N537" i="6"/>
  <c r="N533" i="6"/>
  <c r="N529" i="6"/>
  <c r="N525" i="6"/>
  <c r="N521" i="6"/>
  <c r="N517" i="6"/>
  <c r="N513" i="6"/>
  <c r="N509" i="6"/>
  <c r="N505" i="6"/>
  <c r="N501" i="6"/>
  <c r="N497" i="6"/>
  <c r="N493" i="6"/>
  <c r="N489" i="6"/>
  <c r="N485" i="6"/>
  <c r="N481" i="6"/>
  <c r="N477" i="6"/>
  <c r="N473" i="6"/>
  <c r="N469" i="6"/>
  <c r="N465" i="6"/>
  <c r="N461" i="6"/>
  <c r="N457" i="6"/>
  <c r="N453" i="6"/>
  <c r="N449" i="6"/>
  <c r="N445" i="6"/>
  <c r="N441" i="6"/>
  <c r="N437" i="6"/>
  <c r="N433" i="6"/>
  <c r="N429" i="6"/>
  <c r="N425" i="6"/>
  <c r="N421" i="6"/>
  <c r="N417" i="6"/>
  <c r="N413" i="6"/>
  <c r="N409" i="6"/>
  <c r="N405" i="6"/>
  <c r="N401" i="6"/>
  <c r="N397" i="6"/>
  <c r="N393" i="6"/>
  <c r="N389" i="6"/>
  <c r="N385" i="6"/>
  <c r="N381" i="6"/>
  <c r="N377" i="6"/>
  <c r="N373" i="6"/>
  <c r="N369" i="6"/>
  <c r="N365" i="6"/>
  <c r="N361" i="6"/>
  <c r="N357" i="6"/>
  <c r="N353" i="6"/>
  <c r="N349" i="6"/>
  <c r="N345" i="6"/>
  <c r="N341" i="6"/>
  <c r="N337" i="6"/>
  <c r="N333" i="6"/>
  <c r="N329" i="6"/>
  <c r="N325" i="6"/>
  <c r="N321" i="6"/>
  <c r="N317" i="6"/>
  <c r="N313" i="6"/>
  <c r="N309" i="6"/>
  <c r="N305" i="6"/>
  <c r="N301" i="6"/>
  <c r="N297" i="6"/>
  <c r="N293" i="6"/>
  <c r="N289" i="6"/>
  <c r="N285" i="6"/>
  <c r="N281" i="6"/>
  <c r="N277" i="6"/>
  <c r="N273" i="6"/>
  <c r="N269" i="6"/>
  <c r="N265" i="6"/>
  <c r="N261" i="6"/>
  <c r="N257" i="6"/>
  <c r="N253" i="6"/>
  <c r="N249" i="6"/>
  <c r="N245" i="6"/>
  <c r="N241" i="6"/>
  <c r="N237" i="6"/>
  <c r="N233" i="6"/>
  <c r="N229" i="6"/>
  <c r="N225" i="6"/>
  <c r="N221" i="6"/>
  <c r="N217" i="6"/>
  <c r="N213" i="6"/>
  <c r="N209" i="6"/>
  <c r="N205" i="6"/>
  <c r="N201" i="6"/>
  <c r="N197" i="6"/>
  <c r="N193" i="6"/>
  <c r="N189" i="6"/>
  <c r="N185" i="6"/>
  <c r="N181" i="6"/>
  <c r="N177" i="6"/>
  <c r="N173" i="6"/>
  <c r="N169" i="6"/>
  <c r="N165" i="6"/>
  <c r="N161" i="6"/>
  <c r="N157" i="6"/>
  <c r="N153" i="6"/>
  <c r="N149" i="6"/>
  <c r="N145" i="6"/>
  <c r="N141" i="6"/>
  <c r="N137" i="6"/>
  <c r="N133" i="6"/>
  <c r="N129" i="6"/>
  <c r="N125" i="6"/>
  <c r="N121" i="6"/>
  <c r="N117" i="6"/>
  <c r="N113" i="6"/>
  <c r="N109" i="6"/>
  <c r="N105" i="6"/>
  <c r="N101" i="6"/>
  <c r="N97" i="6"/>
  <c r="N93" i="6"/>
  <c r="N89" i="6"/>
  <c r="N85" i="6"/>
  <c r="N81" i="6"/>
  <c r="N77" i="6"/>
  <c r="N73" i="6"/>
  <c r="N69" i="6"/>
  <c r="N65" i="6"/>
  <c r="N61" i="6"/>
  <c r="N57" i="6"/>
  <c r="N53" i="6"/>
  <c r="N49" i="6"/>
  <c r="N45" i="6"/>
  <c r="N41" i="6"/>
  <c r="N37" i="6"/>
  <c r="N33" i="6"/>
  <c r="N29" i="6"/>
  <c r="N25" i="6"/>
  <c r="N21" i="6"/>
  <c r="N17" i="6"/>
  <c r="N13" i="6"/>
  <c r="N9" i="6"/>
  <c r="N5" i="6"/>
  <c r="P539" i="6"/>
  <c r="H535" i="6"/>
  <c r="P535" i="6"/>
  <c r="H531" i="6"/>
  <c r="P531" i="6"/>
  <c r="H527" i="6"/>
  <c r="P527" i="6"/>
  <c r="H523" i="6"/>
  <c r="P523" i="6"/>
  <c r="H519" i="6"/>
  <c r="P519" i="6"/>
  <c r="H515" i="6"/>
  <c r="P515" i="6"/>
  <c r="H511" i="6"/>
  <c r="P511" i="6"/>
  <c r="H507" i="6"/>
  <c r="P507" i="6"/>
  <c r="H503" i="6"/>
  <c r="P503" i="6"/>
  <c r="H499" i="6"/>
  <c r="P499" i="6"/>
  <c r="H495" i="6"/>
  <c r="P495" i="6"/>
  <c r="H491" i="6"/>
  <c r="P491" i="6"/>
  <c r="H487" i="6"/>
  <c r="P487" i="6"/>
  <c r="H483" i="6"/>
  <c r="P483" i="6"/>
  <c r="H479" i="6"/>
  <c r="P479" i="6"/>
  <c r="H475" i="6"/>
  <c r="P475" i="6"/>
  <c r="H471" i="6"/>
  <c r="P471" i="6"/>
  <c r="H467" i="6"/>
  <c r="P467" i="6"/>
  <c r="H463" i="6"/>
  <c r="P463" i="6"/>
  <c r="H459" i="6"/>
  <c r="P459" i="6"/>
  <c r="H455" i="6"/>
  <c r="P455" i="6"/>
  <c r="H451" i="6"/>
  <c r="P451" i="6"/>
  <c r="H447" i="6"/>
  <c r="P447" i="6"/>
  <c r="H443" i="6"/>
  <c r="P443" i="6"/>
  <c r="H439" i="6"/>
  <c r="P439" i="6"/>
  <c r="H435" i="6"/>
  <c r="P435" i="6"/>
  <c r="H431" i="6"/>
  <c r="P431" i="6"/>
  <c r="H427" i="6"/>
  <c r="P427" i="6"/>
  <c r="H423" i="6"/>
  <c r="P423" i="6"/>
  <c r="H419" i="6"/>
  <c r="P419" i="6"/>
  <c r="H415" i="6"/>
  <c r="P415" i="6"/>
  <c r="H411" i="6"/>
  <c r="P411" i="6"/>
  <c r="H407" i="6"/>
  <c r="P407" i="6"/>
  <c r="H403" i="6"/>
  <c r="P403" i="6"/>
  <c r="H399" i="6"/>
  <c r="P399" i="6"/>
  <c r="H395" i="6"/>
  <c r="P395" i="6"/>
  <c r="H391" i="6"/>
  <c r="P391" i="6"/>
  <c r="H387" i="6"/>
  <c r="P387" i="6"/>
  <c r="H383" i="6"/>
  <c r="P383" i="6"/>
  <c r="H379" i="6"/>
  <c r="P379" i="6"/>
  <c r="H375" i="6"/>
  <c r="P375" i="6"/>
  <c r="H371" i="6"/>
  <c r="P371" i="6"/>
  <c r="H367" i="6"/>
  <c r="P367" i="6"/>
  <c r="H363" i="6"/>
  <c r="P363" i="6"/>
  <c r="H359" i="6"/>
  <c r="P359" i="6"/>
  <c r="H355" i="6"/>
  <c r="P355" i="6"/>
  <c r="H351" i="6"/>
  <c r="P351" i="6"/>
  <c r="H347" i="6"/>
  <c r="P347" i="6"/>
  <c r="H343" i="6"/>
  <c r="P343" i="6"/>
  <c r="H339" i="6"/>
  <c r="P339" i="6"/>
  <c r="H335" i="6"/>
  <c r="P335" i="6"/>
  <c r="H331" i="6"/>
  <c r="P331" i="6"/>
  <c r="H327" i="6"/>
  <c r="P327" i="6"/>
  <c r="H323" i="6"/>
  <c r="P323" i="6"/>
  <c r="H319" i="6"/>
  <c r="P319" i="6"/>
  <c r="H315" i="6"/>
  <c r="P315" i="6"/>
  <c r="H311" i="6"/>
  <c r="P311" i="6"/>
  <c r="H307" i="6"/>
  <c r="P307" i="6"/>
  <c r="H303" i="6"/>
  <c r="P303" i="6"/>
  <c r="H299" i="6"/>
  <c r="P299" i="6"/>
  <c r="H295" i="6"/>
  <c r="P295" i="6"/>
  <c r="H291" i="6"/>
  <c r="P291" i="6"/>
  <c r="H287" i="6"/>
  <c r="P287" i="6"/>
  <c r="H283" i="6"/>
  <c r="P283" i="6"/>
  <c r="H279" i="6"/>
  <c r="P279" i="6"/>
  <c r="H275" i="6"/>
  <c r="P275" i="6"/>
  <c r="H271" i="6"/>
  <c r="P271" i="6"/>
  <c r="H267" i="6"/>
  <c r="P267" i="6"/>
  <c r="H263" i="6"/>
  <c r="P263" i="6"/>
  <c r="H259" i="6"/>
  <c r="P259" i="6"/>
  <c r="H255" i="6"/>
  <c r="P255" i="6"/>
  <c r="H251" i="6"/>
  <c r="P251" i="6"/>
  <c r="H247" i="6"/>
  <c r="P247" i="6"/>
  <c r="H243" i="6"/>
  <c r="P243" i="6"/>
  <c r="H239" i="6"/>
  <c r="P239" i="6"/>
  <c r="H235" i="6"/>
  <c r="P235" i="6"/>
  <c r="H231" i="6"/>
  <c r="P231" i="6"/>
  <c r="H227" i="6"/>
  <c r="P227" i="6"/>
  <c r="H223" i="6"/>
  <c r="P223" i="6"/>
  <c r="H219" i="6"/>
  <c r="P219" i="6"/>
  <c r="H215" i="6"/>
  <c r="P215" i="6"/>
  <c r="H211" i="6"/>
  <c r="P211" i="6"/>
  <c r="H207" i="6"/>
  <c r="P207" i="6"/>
  <c r="H203" i="6"/>
  <c r="P203" i="6"/>
  <c r="H199" i="6"/>
  <c r="P199" i="6"/>
  <c r="H195" i="6"/>
  <c r="P195" i="6"/>
  <c r="H191" i="6"/>
  <c r="P191" i="6"/>
  <c r="H187" i="6"/>
  <c r="P187" i="6"/>
  <c r="H183" i="6"/>
  <c r="P183" i="6"/>
  <c r="H179" i="6"/>
  <c r="P179" i="6"/>
  <c r="H175" i="6"/>
  <c r="P175" i="6"/>
  <c r="H171" i="6"/>
  <c r="P171" i="6"/>
  <c r="H167" i="6"/>
  <c r="P167" i="6"/>
  <c r="H163" i="6"/>
  <c r="P163" i="6"/>
  <c r="H159" i="6"/>
  <c r="P159" i="6"/>
  <c r="H155" i="6"/>
  <c r="P155" i="6"/>
  <c r="H151" i="6"/>
  <c r="P151" i="6"/>
  <c r="H147" i="6"/>
  <c r="P147" i="6"/>
  <c r="H143" i="6"/>
  <c r="P143" i="6"/>
  <c r="H139" i="6"/>
  <c r="P139" i="6"/>
  <c r="H135" i="6"/>
  <c r="P135" i="6"/>
  <c r="H131" i="6"/>
  <c r="P131" i="6"/>
  <c r="H127" i="6"/>
  <c r="P127" i="6"/>
  <c r="H123" i="6"/>
  <c r="P123" i="6"/>
  <c r="H119" i="6"/>
  <c r="P119" i="6"/>
  <c r="H115" i="6"/>
  <c r="P115" i="6"/>
  <c r="H111" i="6"/>
  <c r="P111" i="6"/>
  <c r="H107" i="6"/>
  <c r="P107" i="6"/>
  <c r="H103" i="6"/>
  <c r="P103" i="6"/>
  <c r="H99" i="6"/>
  <c r="P99" i="6"/>
  <c r="H95" i="6"/>
  <c r="P95" i="6"/>
  <c r="H91" i="6"/>
  <c r="P91" i="6"/>
  <c r="H87" i="6"/>
  <c r="P87" i="6"/>
  <c r="H83" i="6"/>
  <c r="P83" i="6"/>
  <c r="H79" i="6"/>
  <c r="P79" i="6"/>
  <c r="H75" i="6"/>
  <c r="P75" i="6"/>
  <c r="H71" i="6"/>
  <c r="P71" i="6"/>
  <c r="H67" i="6"/>
  <c r="P67" i="6"/>
  <c r="H63" i="6"/>
  <c r="P63" i="6"/>
  <c r="H59" i="6"/>
  <c r="P59" i="6"/>
  <c r="H55" i="6"/>
  <c r="P55" i="6"/>
  <c r="H51" i="6"/>
  <c r="P51" i="6"/>
  <c r="H47" i="6"/>
  <c r="P47" i="6"/>
  <c r="H43" i="6"/>
  <c r="P43" i="6"/>
  <c r="H39" i="6"/>
  <c r="P39" i="6"/>
  <c r="H35" i="6"/>
  <c r="P35" i="6"/>
  <c r="H31" i="6"/>
  <c r="P31" i="6"/>
  <c r="H27" i="6"/>
  <c r="P27" i="6"/>
  <c r="H23" i="6"/>
  <c r="P23" i="6"/>
  <c r="H19" i="6"/>
  <c r="P19" i="6"/>
  <c r="H15" i="6"/>
  <c r="P15" i="6"/>
  <c r="H11" i="6"/>
  <c r="P11" i="6"/>
  <c r="H7" i="6"/>
  <c r="P7" i="6"/>
  <c r="N534" i="6"/>
  <c r="N522" i="6"/>
  <c r="N510" i="6"/>
  <c r="N498" i="6"/>
  <c r="N478" i="6"/>
  <c r="N466" i="6"/>
  <c r="N454" i="6"/>
  <c r="N434" i="6"/>
  <c r="N422" i="6"/>
  <c r="N410" i="6"/>
  <c r="N398" i="6"/>
  <c r="N386" i="6"/>
  <c r="N374" i="6"/>
  <c r="N362" i="6"/>
  <c r="N346" i="6"/>
  <c r="N330" i="6"/>
  <c r="N318" i="6"/>
  <c r="N306" i="6"/>
  <c r="N294" i="6"/>
  <c r="N278" i="6"/>
  <c r="N262" i="6"/>
  <c r="N250" i="6"/>
  <c r="N238" i="6"/>
  <c r="N226" i="6"/>
  <c r="N214" i="6"/>
  <c r="N194" i="6"/>
  <c r="N182" i="6"/>
  <c r="N170" i="6"/>
  <c r="N158" i="6"/>
  <c r="N146" i="6"/>
  <c r="N134" i="6"/>
  <c r="N114" i="6"/>
  <c r="N98" i="6"/>
  <c r="N82" i="6"/>
  <c r="N70" i="6"/>
  <c r="N54" i="6"/>
  <c r="N42" i="6"/>
  <c r="N30" i="6"/>
  <c r="N10" i="6"/>
  <c r="H528" i="6"/>
  <c r="P528" i="6"/>
  <c r="H516" i="6"/>
  <c r="P516" i="6"/>
  <c r="H500" i="6"/>
  <c r="P500" i="6"/>
  <c r="H484" i="6"/>
  <c r="P484" i="6"/>
  <c r="H472" i="6"/>
  <c r="P472" i="6"/>
  <c r="H460" i="6"/>
  <c r="P460" i="6"/>
  <c r="H448" i="6"/>
  <c r="P448" i="6"/>
  <c r="H428" i="6"/>
  <c r="P428" i="6"/>
  <c r="H416" i="6"/>
  <c r="P416" i="6"/>
  <c r="H404" i="6"/>
  <c r="P404" i="6"/>
  <c r="H392" i="6"/>
  <c r="P392" i="6"/>
  <c r="H380" i="6"/>
  <c r="P380" i="6"/>
  <c r="H360" i="6"/>
  <c r="P360" i="6"/>
  <c r="H348" i="6"/>
  <c r="P348" i="6"/>
  <c r="H336" i="6"/>
  <c r="P336" i="6"/>
  <c r="H324" i="6"/>
  <c r="P324" i="6"/>
  <c r="H308" i="6"/>
  <c r="P308" i="6"/>
  <c r="H296" i="6"/>
  <c r="P296" i="6"/>
  <c r="H280" i="6"/>
  <c r="P280" i="6"/>
  <c r="H268" i="6"/>
  <c r="P268" i="6"/>
  <c r="H252" i="6"/>
  <c r="P252" i="6"/>
  <c r="H240" i="6"/>
  <c r="P240" i="6"/>
  <c r="H232" i="6"/>
  <c r="P232" i="6"/>
  <c r="H216" i="6"/>
  <c r="P216" i="6"/>
  <c r="H200" i="6"/>
  <c r="P200" i="6"/>
  <c r="H188" i="6"/>
  <c r="P188" i="6"/>
  <c r="H176" i="6"/>
  <c r="P176" i="6"/>
  <c r="H164" i="6"/>
  <c r="P164" i="6"/>
  <c r="H152" i="6"/>
  <c r="P152" i="6"/>
  <c r="H140" i="6"/>
  <c r="P140" i="6"/>
  <c r="H128" i="6"/>
  <c r="P128" i="6"/>
  <c r="H116" i="6"/>
  <c r="P116" i="6"/>
  <c r="H100" i="6"/>
  <c r="P100" i="6"/>
  <c r="H80" i="6"/>
  <c r="P80" i="6"/>
  <c r="H68" i="6"/>
  <c r="P68" i="6"/>
  <c r="H56" i="6"/>
  <c r="P56" i="6"/>
  <c r="H36" i="6"/>
  <c r="P36" i="6"/>
  <c r="H24" i="6"/>
  <c r="P24" i="6"/>
  <c r="H4" i="6"/>
  <c r="P4" i="6"/>
  <c r="N532" i="6"/>
  <c r="N524" i="6"/>
  <c r="N516" i="6"/>
  <c r="N508" i="6"/>
  <c r="N500" i="6"/>
  <c r="N492" i="6"/>
  <c r="N484" i="6"/>
  <c r="N476" i="6"/>
  <c r="N468" i="6"/>
  <c r="N460" i="6"/>
  <c r="N452" i="6"/>
  <c r="N444" i="6"/>
  <c r="N440" i="6"/>
  <c r="N432" i="6"/>
  <c r="N428" i="6"/>
  <c r="N424" i="6"/>
  <c r="N420" i="6"/>
  <c r="N416" i="6"/>
  <c r="N412" i="6"/>
  <c r="N408" i="6"/>
  <c r="N404" i="6"/>
  <c r="N400" i="6"/>
  <c r="N396" i="6"/>
  <c r="N392" i="6"/>
  <c r="N388" i="6"/>
  <c r="N384" i="6"/>
  <c r="N380" i="6"/>
  <c r="N376" i="6"/>
  <c r="N372" i="6"/>
  <c r="N368" i="6"/>
  <c r="N364" i="6"/>
  <c r="N360" i="6"/>
  <c r="N356" i="6"/>
  <c r="N352" i="6"/>
  <c r="N348" i="6"/>
  <c r="N344" i="6"/>
  <c r="N340" i="6"/>
  <c r="N336" i="6"/>
  <c r="N332" i="6"/>
  <c r="N328" i="6"/>
  <c r="N324" i="6"/>
  <c r="N320" i="6"/>
  <c r="N316" i="6"/>
  <c r="N312" i="6"/>
  <c r="N308" i="6"/>
  <c r="N304" i="6"/>
  <c r="N300" i="6"/>
  <c r="N296" i="6"/>
  <c r="N292" i="6"/>
  <c r="N288" i="6"/>
  <c r="N284" i="6"/>
  <c r="N280" i="6"/>
  <c r="N276" i="6"/>
  <c r="N272" i="6"/>
  <c r="N268" i="6"/>
  <c r="N264" i="6"/>
  <c r="N260" i="6"/>
  <c r="N256" i="6"/>
  <c r="N252" i="6"/>
  <c r="N248" i="6"/>
  <c r="N244" i="6"/>
  <c r="N240" i="6"/>
  <c r="N236" i="6"/>
  <c r="N232" i="6"/>
  <c r="N228" i="6"/>
  <c r="N224" i="6"/>
  <c r="N220" i="6"/>
  <c r="N216" i="6"/>
  <c r="N212" i="6"/>
  <c r="N208" i="6"/>
  <c r="N204" i="6"/>
  <c r="N200" i="6"/>
  <c r="N196" i="6"/>
  <c r="N192" i="6"/>
  <c r="N188" i="6"/>
  <c r="N184" i="6"/>
  <c r="N180" i="6"/>
  <c r="N176" i="6"/>
  <c r="N172" i="6"/>
  <c r="N168" i="6"/>
  <c r="N164" i="6"/>
  <c r="N160" i="6"/>
  <c r="N156" i="6"/>
  <c r="N152" i="6"/>
  <c r="N148" i="6"/>
  <c r="N144" i="6"/>
  <c r="N140" i="6"/>
  <c r="N136" i="6"/>
  <c r="N132" i="6"/>
  <c r="N128" i="6"/>
  <c r="N124" i="6"/>
  <c r="N120" i="6"/>
  <c r="N116" i="6"/>
  <c r="N112" i="6"/>
  <c r="N108" i="6"/>
  <c r="N104" i="6"/>
  <c r="N100" i="6"/>
  <c r="N96" i="6"/>
  <c r="N92" i="6"/>
  <c r="N88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4" i="6"/>
  <c r="N20" i="6"/>
  <c r="N16" i="6"/>
  <c r="N12" i="6"/>
  <c r="N8" i="6"/>
  <c r="N4" i="6"/>
  <c r="H538" i="6"/>
  <c r="H534" i="6"/>
  <c r="P534" i="6"/>
  <c r="H530" i="6"/>
  <c r="P530" i="6"/>
  <c r="H526" i="6"/>
  <c r="P526" i="6"/>
  <c r="H522" i="6"/>
  <c r="P522" i="6"/>
  <c r="H518" i="6"/>
  <c r="P518" i="6"/>
  <c r="H514" i="6"/>
  <c r="P514" i="6"/>
  <c r="H510" i="6"/>
  <c r="P510" i="6"/>
  <c r="H506" i="6"/>
  <c r="P506" i="6"/>
  <c r="H502" i="6"/>
  <c r="P502" i="6"/>
  <c r="H498" i="6"/>
  <c r="P498" i="6"/>
  <c r="H494" i="6"/>
  <c r="P494" i="6"/>
  <c r="H490" i="6"/>
  <c r="P490" i="6"/>
  <c r="H486" i="6"/>
  <c r="P486" i="6"/>
  <c r="H482" i="6"/>
  <c r="P482" i="6"/>
  <c r="H478" i="6"/>
  <c r="P478" i="6"/>
  <c r="H474" i="6"/>
  <c r="P474" i="6"/>
  <c r="H470" i="6"/>
  <c r="P470" i="6"/>
  <c r="H466" i="6"/>
  <c r="P466" i="6"/>
  <c r="H462" i="6"/>
  <c r="P462" i="6"/>
  <c r="H458" i="6"/>
  <c r="P458" i="6"/>
  <c r="H454" i="6"/>
  <c r="P454" i="6"/>
  <c r="H450" i="6"/>
  <c r="P450" i="6"/>
  <c r="H446" i="6"/>
  <c r="P446" i="6"/>
  <c r="H442" i="6"/>
  <c r="P442" i="6"/>
  <c r="H438" i="6"/>
  <c r="P438" i="6"/>
  <c r="H434" i="6"/>
  <c r="P434" i="6"/>
  <c r="H430" i="6"/>
  <c r="P430" i="6"/>
  <c r="H426" i="6"/>
  <c r="P426" i="6"/>
  <c r="H422" i="6"/>
  <c r="P422" i="6"/>
  <c r="H418" i="6"/>
  <c r="P418" i="6"/>
  <c r="H414" i="6"/>
  <c r="P414" i="6"/>
  <c r="H410" i="6"/>
  <c r="P410" i="6"/>
  <c r="H406" i="6"/>
  <c r="P406" i="6"/>
  <c r="H402" i="6"/>
  <c r="P402" i="6"/>
  <c r="H398" i="6"/>
  <c r="P398" i="6"/>
  <c r="H394" i="6"/>
  <c r="P394" i="6"/>
  <c r="H390" i="6"/>
  <c r="P390" i="6"/>
  <c r="H386" i="6"/>
  <c r="P386" i="6"/>
  <c r="H382" i="6"/>
  <c r="P382" i="6"/>
  <c r="H378" i="6"/>
  <c r="P378" i="6"/>
  <c r="H374" i="6"/>
  <c r="P374" i="6"/>
  <c r="H370" i="6"/>
  <c r="P370" i="6"/>
  <c r="H366" i="6"/>
  <c r="P366" i="6"/>
  <c r="H362" i="6"/>
  <c r="P362" i="6"/>
  <c r="H358" i="6"/>
  <c r="P358" i="6"/>
  <c r="H354" i="6"/>
  <c r="P354" i="6"/>
  <c r="H350" i="6"/>
  <c r="P350" i="6"/>
  <c r="H346" i="6"/>
  <c r="P346" i="6"/>
  <c r="H342" i="6"/>
  <c r="P342" i="6"/>
  <c r="H338" i="6"/>
  <c r="P338" i="6"/>
  <c r="H334" i="6"/>
  <c r="P334" i="6"/>
  <c r="H330" i="6"/>
  <c r="P330" i="6"/>
  <c r="H326" i="6"/>
  <c r="P326" i="6"/>
  <c r="H322" i="6"/>
  <c r="P322" i="6"/>
  <c r="H318" i="6"/>
  <c r="P318" i="6"/>
  <c r="H314" i="6"/>
  <c r="P314" i="6"/>
  <c r="H310" i="6"/>
  <c r="P310" i="6"/>
  <c r="H306" i="6"/>
  <c r="P306" i="6"/>
  <c r="H302" i="6"/>
  <c r="P302" i="6"/>
  <c r="H298" i="6"/>
  <c r="P298" i="6"/>
  <c r="H294" i="6"/>
  <c r="P294" i="6"/>
  <c r="H290" i="6"/>
  <c r="P290" i="6"/>
  <c r="H286" i="6"/>
  <c r="P286" i="6"/>
  <c r="H282" i="6"/>
  <c r="P282" i="6"/>
  <c r="H278" i="6"/>
  <c r="P278" i="6"/>
  <c r="H274" i="6"/>
  <c r="P274" i="6"/>
  <c r="H270" i="6"/>
  <c r="P270" i="6"/>
  <c r="H266" i="6"/>
  <c r="P266" i="6"/>
  <c r="H262" i="6"/>
  <c r="P262" i="6"/>
  <c r="H258" i="6"/>
  <c r="P258" i="6"/>
  <c r="H254" i="6"/>
  <c r="P254" i="6"/>
  <c r="H250" i="6"/>
  <c r="P250" i="6"/>
  <c r="H246" i="6"/>
  <c r="P246" i="6"/>
  <c r="H242" i="6"/>
  <c r="P242" i="6"/>
  <c r="H238" i="6"/>
  <c r="P238" i="6"/>
  <c r="H234" i="6"/>
  <c r="P234" i="6"/>
  <c r="H230" i="6"/>
  <c r="P230" i="6"/>
  <c r="H226" i="6"/>
  <c r="P226" i="6"/>
  <c r="H222" i="6"/>
  <c r="P222" i="6"/>
  <c r="H218" i="6"/>
  <c r="P218" i="6"/>
  <c r="H214" i="6"/>
  <c r="P214" i="6"/>
  <c r="H210" i="6"/>
  <c r="P210" i="6"/>
  <c r="H206" i="6"/>
  <c r="P206" i="6"/>
  <c r="H202" i="6"/>
  <c r="P202" i="6"/>
  <c r="H198" i="6"/>
  <c r="P198" i="6"/>
  <c r="H194" i="6"/>
  <c r="P194" i="6"/>
  <c r="H190" i="6"/>
  <c r="P190" i="6"/>
  <c r="H186" i="6"/>
  <c r="P186" i="6"/>
  <c r="H182" i="6"/>
  <c r="P182" i="6"/>
  <c r="H178" i="6"/>
  <c r="P178" i="6"/>
  <c r="H174" i="6"/>
  <c r="P174" i="6"/>
  <c r="H170" i="6"/>
  <c r="P170" i="6"/>
  <c r="H166" i="6"/>
  <c r="P166" i="6"/>
  <c r="H162" i="6"/>
  <c r="P162" i="6"/>
  <c r="H158" i="6"/>
  <c r="P158" i="6"/>
  <c r="H154" i="6"/>
  <c r="P154" i="6"/>
  <c r="H150" i="6"/>
  <c r="P150" i="6"/>
  <c r="H146" i="6"/>
  <c r="P146" i="6"/>
  <c r="H142" i="6"/>
  <c r="P142" i="6"/>
  <c r="H138" i="6"/>
  <c r="P138" i="6"/>
  <c r="H134" i="6"/>
  <c r="P134" i="6"/>
  <c r="H130" i="6"/>
  <c r="P130" i="6"/>
  <c r="H126" i="6"/>
  <c r="P126" i="6"/>
  <c r="H122" i="6"/>
  <c r="P122" i="6"/>
  <c r="H118" i="6"/>
  <c r="P118" i="6"/>
  <c r="H114" i="6"/>
  <c r="P114" i="6"/>
  <c r="H110" i="6"/>
  <c r="P110" i="6"/>
  <c r="H106" i="6"/>
  <c r="P106" i="6"/>
  <c r="H102" i="6"/>
  <c r="P102" i="6"/>
  <c r="H98" i="6"/>
  <c r="P98" i="6"/>
  <c r="H94" i="6"/>
  <c r="P94" i="6"/>
  <c r="H90" i="6"/>
  <c r="P90" i="6"/>
  <c r="H86" i="6"/>
  <c r="P86" i="6"/>
  <c r="H82" i="6"/>
  <c r="P82" i="6"/>
  <c r="H78" i="6"/>
  <c r="P78" i="6"/>
  <c r="H74" i="6"/>
  <c r="P74" i="6"/>
  <c r="H70" i="6"/>
  <c r="P70" i="6"/>
  <c r="H66" i="6"/>
  <c r="P66" i="6"/>
  <c r="H62" i="6"/>
  <c r="P62" i="6"/>
  <c r="H58" i="6"/>
  <c r="P58" i="6"/>
  <c r="H54" i="6"/>
  <c r="P54" i="6"/>
  <c r="H50" i="6"/>
  <c r="P50" i="6"/>
  <c r="H46" i="6"/>
  <c r="P46" i="6"/>
  <c r="H42" i="6"/>
  <c r="P42" i="6"/>
  <c r="H38" i="6"/>
  <c r="P38" i="6"/>
  <c r="H34" i="6"/>
  <c r="P34" i="6"/>
  <c r="H30" i="6"/>
  <c r="P30" i="6"/>
  <c r="H26" i="6"/>
  <c r="P26" i="6"/>
  <c r="H22" i="6"/>
  <c r="P22" i="6"/>
  <c r="H18" i="6"/>
  <c r="P18" i="6"/>
  <c r="H14" i="6"/>
  <c r="P14" i="6"/>
  <c r="H10" i="6"/>
  <c r="P10" i="6"/>
  <c r="H6" i="6"/>
  <c r="P6" i="6"/>
  <c r="N530" i="6"/>
  <c r="N514" i="6"/>
  <c r="N502" i="6"/>
  <c r="N494" i="6"/>
  <c r="N486" i="6"/>
  <c r="N470" i="6"/>
  <c r="N458" i="6"/>
  <c r="N446" i="6"/>
  <c r="N438" i="6"/>
  <c r="N426" i="6"/>
  <c r="N414" i="6"/>
  <c r="N402" i="6"/>
  <c r="N394" i="6"/>
  <c r="N378" i="6"/>
  <c r="N366" i="6"/>
  <c r="N354" i="6"/>
  <c r="N342" i="6"/>
  <c r="N334" i="6"/>
  <c r="N322" i="6"/>
  <c r="N310" i="6"/>
  <c r="N298" i="6"/>
  <c r="N286" i="6"/>
  <c r="N274" i="6"/>
  <c r="N266" i="6"/>
  <c r="N254" i="6"/>
  <c r="N242" i="6"/>
  <c r="N230" i="6"/>
  <c r="N218" i="6"/>
  <c r="N206" i="6"/>
  <c r="N198" i="6"/>
  <c r="N186" i="6"/>
  <c r="N174" i="6"/>
  <c r="N162" i="6"/>
  <c r="N150" i="6"/>
  <c r="N138" i="6"/>
  <c r="N126" i="6"/>
  <c r="N118" i="6"/>
  <c r="N106" i="6"/>
  <c r="N94" i="6"/>
  <c r="N86" i="6"/>
  <c r="N74" i="6"/>
  <c r="N62" i="6"/>
  <c r="N50" i="6"/>
  <c r="N38" i="6"/>
  <c r="N26" i="6"/>
  <c r="N14" i="6"/>
  <c r="H3" i="6"/>
  <c r="P3" i="6"/>
  <c r="H532" i="6"/>
  <c r="P532" i="6"/>
  <c r="H520" i="6"/>
  <c r="P520" i="6"/>
  <c r="H508" i="6"/>
  <c r="P508" i="6"/>
  <c r="H496" i="6"/>
  <c r="P496" i="6"/>
  <c r="H488" i="6"/>
  <c r="P488" i="6"/>
  <c r="H480" i="6"/>
  <c r="P480" i="6"/>
  <c r="H464" i="6"/>
  <c r="P464" i="6"/>
  <c r="H452" i="6"/>
  <c r="P452" i="6"/>
  <c r="H440" i="6"/>
  <c r="P440" i="6"/>
  <c r="H432" i="6"/>
  <c r="P432" i="6"/>
  <c r="H424" i="6"/>
  <c r="P424" i="6"/>
  <c r="H408" i="6"/>
  <c r="P408" i="6"/>
  <c r="H396" i="6"/>
  <c r="P396" i="6"/>
  <c r="H384" i="6"/>
  <c r="P384" i="6"/>
  <c r="H372" i="6"/>
  <c r="P372" i="6"/>
  <c r="H364" i="6"/>
  <c r="P364" i="6"/>
  <c r="H356" i="6"/>
  <c r="P356" i="6"/>
  <c r="H344" i="6"/>
  <c r="P344" i="6"/>
  <c r="H332" i="6"/>
  <c r="P332" i="6"/>
  <c r="H320" i="6"/>
  <c r="P320" i="6"/>
  <c r="H312" i="6"/>
  <c r="P312" i="6"/>
  <c r="H300" i="6"/>
  <c r="P300" i="6"/>
  <c r="H288" i="6"/>
  <c r="P288" i="6"/>
  <c r="H276" i="6"/>
  <c r="P276" i="6"/>
  <c r="H264" i="6"/>
  <c r="P264" i="6"/>
  <c r="H256" i="6"/>
  <c r="P256" i="6"/>
  <c r="H248" i="6"/>
  <c r="P248" i="6"/>
  <c r="H236" i="6"/>
  <c r="P236" i="6"/>
  <c r="H224" i="6"/>
  <c r="P224" i="6"/>
  <c r="H212" i="6"/>
  <c r="P212" i="6"/>
  <c r="H208" i="6"/>
  <c r="P208" i="6"/>
  <c r="H196" i="6"/>
  <c r="P196" i="6"/>
  <c r="H184" i="6"/>
  <c r="P184" i="6"/>
  <c r="H172" i="6"/>
  <c r="P172" i="6"/>
  <c r="H156" i="6"/>
  <c r="P156" i="6"/>
  <c r="H144" i="6"/>
  <c r="P144" i="6"/>
  <c r="H132" i="6"/>
  <c r="P132" i="6"/>
  <c r="H120" i="6"/>
  <c r="P120" i="6"/>
  <c r="H108" i="6"/>
  <c r="P108" i="6"/>
  <c r="H104" i="6"/>
  <c r="P104" i="6"/>
  <c r="H92" i="6"/>
  <c r="P92" i="6"/>
  <c r="H84" i="6"/>
  <c r="P84" i="6"/>
  <c r="H72" i="6"/>
  <c r="P72" i="6"/>
  <c r="H60" i="6"/>
  <c r="P60" i="6"/>
  <c r="H48" i="6"/>
  <c r="P48" i="6"/>
  <c r="H40" i="6"/>
  <c r="P40" i="6"/>
  <c r="H32" i="6"/>
  <c r="P32" i="6"/>
  <c r="H20" i="6"/>
  <c r="P20" i="6"/>
  <c r="H12" i="6"/>
  <c r="P12" i="6"/>
  <c r="N536" i="6"/>
  <c r="N528" i="6"/>
  <c r="N520" i="6"/>
  <c r="N512" i="6"/>
  <c r="N504" i="6"/>
  <c r="N496" i="6"/>
  <c r="N488" i="6"/>
  <c r="N480" i="6"/>
  <c r="N472" i="6"/>
  <c r="N464" i="6"/>
  <c r="N456" i="6"/>
  <c r="N448" i="6"/>
  <c r="N436" i="6"/>
  <c r="N539" i="6"/>
  <c r="N535" i="6"/>
  <c r="N531" i="6"/>
  <c r="N527" i="6"/>
  <c r="N523" i="6"/>
  <c r="N519" i="6"/>
  <c r="N515" i="6"/>
  <c r="N511" i="6"/>
  <c r="N507" i="6"/>
  <c r="N503" i="6"/>
  <c r="N499" i="6"/>
  <c r="N495" i="6"/>
  <c r="N491" i="6"/>
  <c r="N487" i="6"/>
  <c r="N483" i="6"/>
  <c r="N479" i="6"/>
  <c r="N475" i="6"/>
  <c r="N471" i="6"/>
  <c r="N467" i="6"/>
  <c r="N463" i="6"/>
  <c r="N459" i="6"/>
  <c r="N455" i="6"/>
  <c r="N451" i="6"/>
  <c r="N447" i="6"/>
  <c r="N443" i="6"/>
  <c r="N439" i="6"/>
  <c r="N435" i="6"/>
  <c r="N431" i="6"/>
  <c r="N427" i="6"/>
  <c r="N423" i="6"/>
  <c r="N419" i="6"/>
  <c r="N415" i="6"/>
  <c r="N411" i="6"/>
  <c r="N407" i="6"/>
  <c r="N403" i="6"/>
  <c r="N399" i="6"/>
  <c r="N395" i="6"/>
  <c r="N391" i="6"/>
  <c r="N387" i="6"/>
  <c r="N383" i="6"/>
  <c r="N379" i="6"/>
  <c r="N375" i="6"/>
  <c r="N371" i="6"/>
  <c r="N367" i="6"/>
  <c r="N363" i="6"/>
  <c r="N359" i="6"/>
  <c r="N355" i="6"/>
  <c r="N351" i="6"/>
  <c r="N347" i="6"/>
  <c r="N343" i="6"/>
  <c r="N339" i="6"/>
  <c r="N335" i="6"/>
  <c r="N331" i="6"/>
  <c r="N327" i="6"/>
  <c r="N323" i="6"/>
  <c r="N319" i="6"/>
  <c r="N315" i="6"/>
  <c r="N311" i="6"/>
  <c r="N307" i="6"/>
  <c r="N303" i="6"/>
  <c r="N299" i="6"/>
  <c r="N295" i="6"/>
  <c r="N291" i="6"/>
  <c r="N287" i="6"/>
  <c r="N283" i="6"/>
  <c r="N279" i="6"/>
  <c r="N275" i="6"/>
  <c r="N271" i="6"/>
  <c r="N267" i="6"/>
  <c r="N263" i="6"/>
  <c r="N259" i="6"/>
  <c r="N255" i="6"/>
  <c r="N251" i="6"/>
  <c r="N247" i="6"/>
  <c r="N243" i="6"/>
  <c r="N239" i="6"/>
  <c r="N235" i="6"/>
  <c r="N231" i="6"/>
  <c r="N227" i="6"/>
  <c r="N223" i="6"/>
  <c r="N219" i="6"/>
  <c r="N215" i="6"/>
  <c r="N211" i="6"/>
  <c r="N207" i="6"/>
  <c r="N203" i="6"/>
  <c r="N199" i="6"/>
  <c r="N195" i="6"/>
  <c r="N191" i="6"/>
  <c r="N187" i="6"/>
  <c r="N183" i="6"/>
  <c r="N179" i="6"/>
  <c r="N175" i="6"/>
  <c r="N171" i="6"/>
  <c r="N167" i="6"/>
  <c r="N163" i="6"/>
  <c r="N159" i="6"/>
  <c r="N155" i="6"/>
  <c r="N151" i="6"/>
  <c r="N147" i="6"/>
  <c r="N139" i="6"/>
  <c r="N135" i="6"/>
  <c r="N131" i="6"/>
  <c r="N127" i="6"/>
  <c r="N123" i="6"/>
  <c r="N119" i="6"/>
  <c r="N115" i="6"/>
  <c r="N111" i="6"/>
  <c r="N107" i="6"/>
  <c r="N103" i="6"/>
  <c r="N99" i="6"/>
  <c r="N95" i="6"/>
  <c r="N91" i="6"/>
  <c r="N87" i="6"/>
  <c r="N83" i="6"/>
  <c r="N79" i="6"/>
  <c r="N75" i="6"/>
  <c r="N71" i="6"/>
  <c r="N67" i="6"/>
  <c r="N63" i="6"/>
  <c r="N59" i="6"/>
  <c r="N55" i="6"/>
  <c r="N51" i="6"/>
  <c r="N47" i="6"/>
  <c r="N43" i="6"/>
  <c r="N39" i="6"/>
  <c r="N35" i="6"/>
  <c r="N31" i="6"/>
  <c r="N27" i="6"/>
  <c r="N23" i="6"/>
  <c r="N19" i="6"/>
  <c r="N15" i="6"/>
  <c r="N11" i="6"/>
  <c r="N7" i="6"/>
  <c r="F5" i="6"/>
  <c r="O3" i="6"/>
  <c r="H537" i="6"/>
  <c r="P537" i="6"/>
  <c r="H533" i="6"/>
  <c r="P533" i="6"/>
  <c r="H529" i="6"/>
  <c r="P529" i="6"/>
  <c r="H525" i="6"/>
  <c r="P525" i="6"/>
  <c r="H521" i="6"/>
  <c r="P521" i="6"/>
  <c r="H517" i="6"/>
  <c r="P517" i="6"/>
  <c r="H513" i="6"/>
  <c r="P513" i="6"/>
  <c r="H509" i="6"/>
  <c r="P509" i="6"/>
  <c r="H505" i="6"/>
  <c r="P505" i="6"/>
  <c r="H501" i="6"/>
  <c r="P501" i="6"/>
  <c r="H497" i="6"/>
  <c r="P497" i="6"/>
  <c r="H493" i="6"/>
  <c r="P493" i="6"/>
  <c r="H489" i="6"/>
  <c r="P489" i="6"/>
  <c r="H485" i="6"/>
  <c r="P485" i="6"/>
  <c r="H481" i="6"/>
  <c r="P481" i="6"/>
  <c r="H477" i="6"/>
  <c r="P477" i="6"/>
  <c r="H473" i="6"/>
  <c r="P473" i="6"/>
  <c r="H469" i="6"/>
  <c r="P469" i="6"/>
  <c r="H465" i="6"/>
  <c r="P465" i="6"/>
  <c r="H461" i="6"/>
  <c r="P461" i="6"/>
  <c r="H457" i="6"/>
  <c r="P457" i="6"/>
  <c r="H453" i="6"/>
  <c r="P453" i="6"/>
  <c r="H449" i="6"/>
  <c r="P449" i="6"/>
  <c r="H445" i="6"/>
  <c r="P445" i="6"/>
  <c r="H441" i="6"/>
  <c r="P441" i="6"/>
  <c r="H437" i="6"/>
  <c r="P437" i="6"/>
  <c r="H433" i="6"/>
  <c r="P433" i="6"/>
  <c r="H429" i="6"/>
  <c r="P429" i="6"/>
  <c r="H425" i="6"/>
  <c r="P425" i="6"/>
  <c r="H421" i="6"/>
  <c r="P421" i="6"/>
  <c r="H417" i="6"/>
  <c r="P417" i="6"/>
  <c r="H413" i="6"/>
  <c r="P413" i="6"/>
  <c r="H409" i="6"/>
  <c r="P409" i="6"/>
  <c r="H405" i="6"/>
  <c r="P405" i="6"/>
  <c r="H401" i="6"/>
  <c r="P401" i="6"/>
  <c r="H397" i="6"/>
  <c r="P397" i="6"/>
  <c r="H393" i="6"/>
  <c r="P393" i="6"/>
  <c r="H389" i="6"/>
  <c r="P389" i="6"/>
  <c r="H385" i="6"/>
  <c r="P385" i="6"/>
  <c r="H381" i="6"/>
  <c r="P381" i="6"/>
  <c r="H377" i="6"/>
  <c r="P377" i="6"/>
  <c r="H373" i="6"/>
  <c r="P373" i="6"/>
  <c r="H369" i="6"/>
  <c r="P369" i="6"/>
  <c r="H365" i="6"/>
  <c r="P365" i="6"/>
  <c r="H361" i="6"/>
  <c r="P361" i="6"/>
  <c r="H357" i="6"/>
  <c r="P357" i="6"/>
  <c r="H353" i="6"/>
  <c r="P353" i="6"/>
  <c r="H349" i="6"/>
  <c r="P349" i="6"/>
  <c r="H345" i="6"/>
  <c r="P345" i="6"/>
  <c r="H341" i="6"/>
  <c r="P341" i="6"/>
  <c r="H337" i="6"/>
  <c r="P337" i="6"/>
  <c r="H333" i="6"/>
  <c r="P333" i="6"/>
  <c r="H329" i="6"/>
  <c r="P329" i="6"/>
  <c r="H325" i="6"/>
  <c r="P325" i="6"/>
  <c r="H321" i="6"/>
  <c r="P321" i="6"/>
  <c r="H317" i="6"/>
  <c r="P317" i="6"/>
  <c r="H313" i="6"/>
  <c r="P313" i="6"/>
  <c r="H309" i="6"/>
  <c r="P309" i="6"/>
  <c r="H305" i="6"/>
  <c r="P305" i="6"/>
  <c r="H301" i="6"/>
  <c r="P301" i="6"/>
  <c r="H297" i="6"/>
  <c r="P297" i="6"/>
  <c r="H293" i="6"/>
  <c r="P293" i="6"/>
  <c r="H289" i="6"/>
  <c r="P289" i="6"/>
  <c r="H285" i="6"/>
  <c r="P285" i="6"/>
  <c r="H281" i="6"/>
  <c r="P281" i="6"/>
  <c r="H277" i="6"/>
  <c r="P277" i="6"/>
  <c r="H273" i="6"/>
  <c r="P273" i="6"/>
  <c r="H269" i="6"/>
  <c r="P269" i="6"/>
  <c r="H265" i="6"/>
  <c r="P265" i="6"/>
  <c r="H261" i="6"/>
  <c r="P261" i="6"/>
  <c r="H257" i="6"/>
  <c r="P257" i="6"/>
  <c r="H253" i="6"/>
  <c r="P253" i="6"/>
  <c r="H249" i="6"/>
  <c r="P249" i="6"/>
  <c r="H245" i="6"/>
  <c r="P245" i="6"/>
  <c r="H241" i="6"/>
  <c r="P241" i="6"/>
  <c r="H237" i="6"/>
  <c r="P237" i="6"/>
  <c r="H233" i="6"/>
  <c r="P233" i="6"/>
  <c r="H229" i="6"/>
  <c r="P229" i="6"/>
  <c r="H225" i="6"/>
  <c r="P225" i="6"/>
  <c r="H221" i="6"/>
  <c r="P221" i="6"/>
  <c r="H217" i="6"/>
  <c r="P217" i="6"/>
  <c r="H213" i="6"/>
  <c r="P213" i="6"/>
  <c r="H209" i="6"/>
  <c r="P209" i="6"/>
  <c r="H205" i="6"/>
  <c r="P205" i="6"/>
  <c r="H201" i="6"/>
  <c r="P201" i="6"/>
  <c r="H197" i="6"/>
  <c r="P197" i="6"/>
  <c r="H193" i="6"/>
  <c r="P193" i="6"/>
  <c r="H189" i="6"/>
  <c r="P189" i="6"/>
  <c r="H185" i="6"/>
  <c r="P185" i="6"/>
  <c r="H181" i="6"/>
  <c r="P181" i="6"/>
  <c r="H177" i="6"/>
  <c r="P177" i="6"/>
  <c r="H173" i="6"/>
  <c r="P173" i="6"/>
  <c r="H169" i="6"/>
  <c r="P169" i="6"/>
  <c r="H165" i="6"/>
  <c r="P165" i="6"/>
  <c r="H161" i="6"/>
  <c r="P161" i="6"/>
  <c r="H157" i="6"/>
  <c r="P157" i="6"/>
  <c r="H153" i="6"/>
  <c r="P153" i="6"/>
  <c r="H149" i="6"/>
  <c r="P149" i="6"/>
  <c r="H145" i="6"/>
  <c r="P145" i="6"/>
  <c r="H141" i="6"/>
  <c r="P141" i="6"/>
  <c r="H137" i="6"/>
  <c r="P137" i="6"/>
  <c r="H133" i="6"/>
  <c r="P133" i="6"/>
  <c r="H129" i="6"/>
  <c r="P129" i="6"/>
  <c r="H125" i="6"/>
  <c r="P125" i="6"/>
  <c r="H121" i="6"/>
  <c r="P121" i="6"/>
  <c r="H117" i="6"/>
  <c r="P117" i="6"/>
  <c r="H113" i="6"/>
  <c r="P113" i="6"/>
  <c r="H109" i="6"/>
  <c r="P109" i="6"/>
  <c r="H105" i="6"/>
  <c r="P105" i="6"/>
  <c r="H101" i="6"/>
  <c r="P101" i="6"/>
  <c r="H97" i="6"/>
  <c r="P97" i="6"/>
  <c r="H93" i="6"/>
  <c r="P93" i="6"/>
  <c r="H89" i="6"/>
  <c r="P89" i="6"/>
  <c r="H85" i="6"/>
  <c r="P85" i="6"/>
  <c r="H81" i="6"/>
  <c r="P81" i="6"/>
  <c r="H77" i="6"/>
  <c r="P77" i="6"/>
  <c r="H73" i="6"/>
  <c r="P73" i="6"/>
  <c r="H69" i="6"/>
  <c r="P69" i="6"/>
  <c r="H65" i="6"/>
  <c r="P65" i="6"/>
  <c r="H61" i="6"/>
  <c r="P61" i="6"/>
  <c r="H57" i="6"/>
  <c r="P57" i="6"/>
  <c r="H53" i="6"/>
  <c r="P53" i="6"/>
  <c r="H49" i="6"/>
  <c r="P49" i="6"/>
  <c r="H45" i="6"/>
  <c r="P45" i="6"/>
  <c r="H41" i="6"/>
  <c r="P41" i="6"/>
  <c r="H37" i="6"/>
  <c r="P37" i="6"/>
  <c r="H33" i="6"/>
  <c r="P33" i="6"/>
  <c r="H29" i="6"/>
  <c r="P29" i="6"/>
  <c r="H25" i="6"/>
  <c r="P25" i="6"/>
  <c r="H21" i="6"/>
  <c r="P21" i="6"/>
  <c r="H17" i="6"/>
  <c r="P17" i="6"/>
  <c r="H13" i="6"/>
  <c r="P13" i="6"/>
  <c r="H9" i="6"/>
  <c r="P9" i="6"/>
  <c r="H5" i="6"/>
  <c r="P5" i="6"/>
  <c r="D330" i="12" l="1"/>
  <c r="E330" i="12" s="1"/>
  <c r="D334" i="12"/>
  <c r="E334" i="12" s="1"/>
  <c r="D338" i="12"/>
  <c r="E338" i="12" s="1"/>
  <c r="D342" i="12"/>
  <c r="E342" i="12" s="1"/>
  <c r="D346" i="12"/>
  <c r="E346" i="12" s="1"/>
  <c r="D350" i="12"/>
  <c r="E350" i="12" s="1"/>
  <c r="D354" i="12"/>
  <c r="E354" i="12" s="1"/>
  <c r="D358" i="12"/>
  <c r="E358" i="12" s="1"/>
  <c r="D362" i="12"/>
  <c r="E362" i="12" s="1"/>
  <c r="D366" i="12"/>
  <c r="E366" i="12" s="1"/>
  <c r="D370" i="12"/>
  <c r="E370" i="12" s="1"/>
  <c r="D374" i="12"/>
  <c r="E374" i="12" s="1"/>
  <c r="D378" i="12"/>
  <c r="E378" i="12" s="1"/>
  <c r="D382" i="12"/>
  <c r="E382" i="12" s="1"/>
  <c r="D386" i="12"/>
  <c r="E386" i="12" s="1"/>
  <c r="D390" i="12"/>
  <c r="E390" i="12" s="1"/>
  <c r="D394" i="12"/>
  <c r="E394" i="12" s="1"/>
  <c r="D398" i="12"/>
  <c r="E398" i="12" s="1"/>
  <c r="D402" i="12"/>
  <c r="E402" i="12" s="1"/>
  <c r="D406" i="12"/>
  <c r="E406" i="12" s="1"/>
  <c r="D353" i="12"/>
  <c r="E353" i="12" s="1"/>
  <c r="D385" i="12"/>
  <c r="E385" i="12" s="1"/>
  <c r="D380" i="12"/>
  <c r="E380" i="12" s="1"/>
  <c r="D396" i="12"/>
  <c r="E396" i="12" s="1"/>
  <c r="D333" i="12"/>
  <c r="E333" i="12" s="1"/>
  <c r="D369" i="12"/>
  <c r="E369" i="12" s="1"/>
  <c r="D393" i="12"/>
  <c r="E393" i="12" s="1"/>
  <c r="D331" i="12"/>
  <c r="E331" i="12" s="1"/>
  <c r="D335" i="12"/>
  <c r="E335" i="12" s="1"/>
  <c r="D339" i="12"/>
  <c r="E339" i="12" s="1"/>
  <c r="D343" i="12"/>
  <c r="E343" i="12" s="1"/>
  <c r="D347" i="12"/>
  <c r="E347" i="12" s="1"/>
  <c r="D351" i="12"/>
  <c r="E351" i="12" s="1"/>
  <c r="D355" i="12"/>
  <c r="E355" i="12" s="1"/>
  <c r="D359" i="12"/>
  <c r="E359" i="12" s="1"/>
  <c r="D363" i="12"/>
  <c r="E363" i="12" s="1"/>
  <c r="D367" i="12"/>
  <c r="E367" i="12" s="1"/>
  <c r="D371" i="12"/>
  <c r="E371" i="12" s="1"/>
  <c r="D375" i="12"/>
  <c r="E375" i="12" s="1"/>
  <c r="D379" i="12"/>
  <c r="E379" i="12" s="1"/>
  <c r="D383" i="12"/>
  <c r="E383" i="12" s="1"/>
  <c r="D387" i="12"/>
  <c r="E387" i="12" s="1"/>
  <c r="D391" i="12"/>
  <c r="E391" i="12" s="1"/>
  <c r="D395" i="12"/>
  <c r="E395" i="12" s="1"/>
  <c r="D399" i="12"/>
  <c r="E399" i="12" s="1"/>
  <c r="D403" i="12"/>
  <c r="E403" i="12" s="1"/>
  <c r="D384" i="12"/>
  <c r="E384" i="12" s="1"/>
  <c r="D400" i="12"/>
  <c r="E400" i="12" s="1"/>
  <c r="D341" i="12"/>
  <c r="E341" i="12" s="1"/>
  <c r="D365" i="12"/>
  <c r="E365" i="12" s="1"/>
  <c r="D389" i="12"/>
  <c r="E389" i="12" s="1"/>
  <c r="D405" i="12"/>
  <c r="E405" i="12" s="1"/>
  <c r="D392" i="12"/>
  <c r="E392" i="12" s="1"/>
  <c r="D337" i="12"/>
  <c r="E337" i="12" s="1"/>
  <c r="D357" i="12"/>
  <c r="E357" i="12" s="1"/>
  <c r="D377" i="12"/>
  <c r="E377" i="12" s="1"/>
  <c r="D397" i="12"/>
  <c r="E397" i="12" s="1"/>
  <c r="D332" i="12"/>
  <c r="E332" i="12" s="1"/>
  <c r="D336" i="12"/>
  <c r="E336" i="12" s="1"/>
  <c r="D340" i="12"/>
  <c r="E340" i="12" s="1"/>
  <c r="D344" i="12"/>
  <c r="E344" i="12" s="1"/>
  <c r="D348" i="12"/>
  <c r="E348" i="12" s="1"/>
  <c r="D352" i="12"/>
  <c r="E352" i="12" s="1"/>
  <c r="D356" i="12"/>
  <c r="E356" i="12" s="1"/>
  <c r="D360" i="12"/>
  <c r="E360" i="12" s="1"/>
  <c r="D364" i="12"/>
  <c r="E364" i="12" s="1"/>
  <c r="D368" i="12"/>
  <c r="E368" i="12" s="1"/>
  <c r="D372" i="12"/>
  <c r="E372" i="12" s="1"/>
  <c r="D376" i="12"/>
  <c r="E376" i="12" s="1"/>
  <c r="D388" i="12"/>
  <c r="E388" i="12" s="1"/>
  <c r="D404" i="12"/>
  <c r="E404" i="12" s="1"/>
  <c r="D349" i="12"/>
  <c r="E349" i="12" s="1"/>
  <c r="D361" i="12"/>
  <c r="E361" i="12" s="1"/>
  <c r="D381" i="12"/>
  <c r="E381" i="12" s="1"/>
  <c r="D401" i="12"/>
  <c r="E401" i="12" s="1"/>
  <c r="D373" i="12"/>
  <c r="E373" i="12" s="1"/>
  <c r="D345" i="12"/>
  <c r="E345" i="12" s="1"/>
  <c r="J14" i="13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H540" i="6"/>
  <c r="K540" i="6" s="1"/>
  <c r="G541" i="6"/>
  <c r="H539" i="6"/>
  <c r="P538" i="6"/>
  <c r="K32" i="6"/>
  <c r="K92" i="6"/>
  <c r="K156" i="6"/>
  <c r="K224" i="6"/>
  <c r="K288" i="6"/>
  <c r="K356" i="6"/>
  <c r="K424" i="6"/>
  <c r="K440" i="6"/>
  <c r="K488" i="6"/>
  <c r="K532" i="6"/>
  <c r="K3" i="6"/>
  <c r="K44" i="6"/>
  <c r="K112" i="6"/>
  <c r="K160" i="6"/>
  <c r="K204" i="6"/>
  <c r="K260" i="6"/>
  <c r="K304" i="6"/>
  <c r="K352" i="6"/>
  <c r="K400" i="6"/>
  <c r="K444" i="6"/>
  <c r="K492" i="6"/>
  <c r="K536" i="6"/>
  <c r="K5" i="6"/>
  <c r="K13" i="6"/>
  <c r="K29" i="6"/>
  <c r="K45" i="6"/>
  <c r="K53" i="6"/>
  <c r="K61" i="6"/>
  <c r="K69" i="6"/>
  <c r="K77" i="6"/>
  <c r="K93" i="6"/>
  <c r="K109" i="6"/>
  <c r="K117" i="6"/>
  <c r="K125" i="6"/>
  <c r="K133" i="6"/>
  <c r="K141" i="6"/>
  <c r="K157" i="6"/>
  <c r="K173" i="6"/>
  <c r="K181" i="6"/>
  <c r="K189" i="6"/>
  <c r="K197" i="6"/>
  <c r="K205" i="6"/>
  <c r="K221" i="6"/>
  <c r="K237" i="6"/>
  <c r="K68" i="6"/>
  <c r="K100" i="6"/>
  <c r="K128" i="6"/>
  <c r="K152" i="6"/>
  <c r="K176" i="6"/>
  <c r="K200" i="6"/>
  <c r="K232" i="6"/>
  <c r="K252" i="6"/>
  <c r="K280" i="6"/>
  <c r="K308" i="6"/>
  <c r="K336" i="6"/>
  <c r="K360" i="6"/>
  <c r="K392" i="6"/>
  <c r="K416" i="6"/>
  <c r="K448" i="6"/>
  <c r="K472" i="6"/>
  <c r="K500" i="6"/>
  <c r="K528" i="6"/>
  <c r="K12" i="6"/>
  <c r="K72" i="6"/>
  <c r="K132" i="6"/>
  <c r="K208" i="6"/>
  <c r="K264" i="6"/>
  <c r="K332" i="6"/>
  <c r="K396" i="6"/>
  <c r="K508" i="6"/>
  <c r="K16" i="6"/>
  <c r="K88" i="6"/>
  <c r="K136" i="6"/>
  <c r="K180" i="6"/>
  <c r="K228" i="6"/>
  <c r="K284" i="6"/>
  <c r="K328" i="6"/>
  <c r="K376" i="6"/>
  <c r="K420" i="6"/>
  <c r="K468" i="6"/>
  <c r="K512" i="6"/>
  <c r="K20" i="6"/>
  <c r="K40" i="6"/>
  <c r="K104" i="6"/>
  <c r="K120" i="6"/>
  <c r="K144" i="6"/>
  <c r="K212" i="6"/>
  <c r="K236" i="6"/>
  <c r="K256" i="6"/>
  <c r="K320" i="6"/>
  <c r="K344" i="6"/>
  <c r="K364" i="6"/>
  <c r="K384" i="6"/>
  <c r="K408" i="6"/>
  <c r="K432" i="6"/>
  <c r="K480" i="6"/>
  <c r="K496" i="6"/>
  <c r="K520" i="6"/>
  <c r="K8" i="6"/>
  <c r="K28" i="6"/>
  <c r="K52" i="6"/>
  <c r="K76" i="6"/>
  <c r="K96" i="6"/>
  <c r="K124" i="6"/>
  <c r="K148" i="6"/>
  <c r="K168" i="6"/>
  <c r="K192" i="6"/>
  <c r="K220" i="6"/>
  <c r="K244" i="6"/>
  <c r="K272" i="6"/>
  <c r="K292" i="6"/>
  <c r="K316" i="6"/>
  <c r="K340" i="6"/>
  <c r="K368" i="6"/>
  <c r="K388" i="6"/>
  <c r="K412" i="6"/>
  <c r="K436" i="6"/>
  <c r="K456" i="6"/>
  <c r="K476" i="6"/>
  <c r="K504" i="6"/>
  <c r="K524" i="6"/>
  <c r="K48" i="6"/>
  <c r="K108" i="6"/>
  <c r="K184" i="6"/>
  <c r="K248" i="6"/>
  <c r="K312" i="6"/>
  <c r="K372" i="6"/>
  <c r="K464" i="6"/>
  <c r="K64" i="6"/>
  <c r="K9" i="6"/>
  <c r="K17" i="6"/>
  <c r="K25" i="6"/>
  <c r="K33" i="6"/>
  <c r="K41" i="6"/>
  <c r="K49" i="6"/>
  <c r="K57" i="6"/>
  <c r="K65" i="6"/>
  <c r="K73" i="6"/>
  <c r="K81" i="6"/>
  <c r="K89" i="6"/>
  <c r="K97" i="6"/>
  <c r="K105" i="6"/>
  <c r="K113" i="6"/>
  <c r="K121" i="6"/>
  <c r="K129" i="6"/>
  <c r="K137" i="6"/>
  <c r="K145" i="6"/>
  <c r="K153" i="6"/>
  <c r="K161" i="6"/>
  <c r="K169" i="6"/>
  <c r="K177" i="6"/>
  <c r="K185" i="6"/>
  <c r="K193" i="6"/>
  <c r="K201" i="6"/>
  <c r="K209" i="6"/>
  <c r="K217" i="6"/>
  <c r="K225" i="6"/>
  <c r="K233" i="6"/>
  <c r="K241" i="6"/>
  <c r="K24" i="6"/>
  <c r="K56" i="6"/>
  <c r="K80" i="6"/>
  <c r="K116" i="6"/>
  <c r="K140" i="6"/>
  <c r="K164" i="6"/>
  <c r="K188" i="6"/>
  <c r="K216" i="6"/>
  <c r="K240" i="6"/>
  <c r="K268" i="6"/>
  <c r="K296" i="6"/>
  <c r="K324" i="6"/>
  <c r="K348" i="6"/>
  <c r="K380" i="6"/>
  <c r="K404" i="6"/>
  <c r="K428" i="6"/>
  <c r="K460" i="6"/>
  <c r="K484" i="6"/>
  <c r="K516" i="6"/>
  <c r="K85" i="6"/>
  <c r="K229" i="6"/>
  <c r="K36" i="6"/>
  <c r="K172" i="6"/>
  <c r="K196" i="6"/>
  <c r="K452" i="6"/>
  <c r="K21" i="6"/>
  <c r="K149" i="6"/>
  <c r="K165" i="6"/>
  <c r="K4" i="6"/>
  <c r="K60" i="6"/>
  <c r="K84" i="6"/>
  <c r="K276" i="6"/>
  <c r="K300" i="6"/>
  <c r="K37" i="6"/>
  <c r="K101" i="6"/>
  <c r="K213" i="6"/>
  <c r="F6" i="6"/>
  <c r="O4" i="6"/>
  <c r="K249" i="6"/>
  <c r="K257" i="6"/>
  <c r="K265" i="6"/>
  <c r="K273" i="6"/>
  <c r="K281" i="6"/>
  <c r="K289" i="6"/>
  <c r="K297" i="6"/>
  <c r="K305" i="6"/>
  <c r="K313" i="6"/>
  <c r="K321" i="6"/>
  <c r="K329" i="6"/>
  <c r="K337" i="6"/>
  <c r="K345" i="6"/>
  <c r="K353" i="6"/>
  <c r="K361" i="6"/>
  <c r="K369" i="6"/>
  <c r="K377" i="6"/>
  <c r="K385" i="6"/>
  <c r="K393" i="6"/>
  <c r="K401" i="6"/>
  <c r="K409" i="6"/>
  <c r="K417" i="6"/>
  <c r="K425" i="6"/>
  <c r="K433" i="6"/>
  <c r="K441" i="6"/>
  <c r="K449" i="6"/>
  <c r="K457" i="6"/>
  <c r="K465" i="6"/>
  <c r="K473" i="6"/>
  <c r="K481" i="6"/>
  <c r="K489" i="6"/>
  <c r="K497" i="6"/>
  <c r="K505" i="6"/>
  <c r="K513" i="6"/>
  <c r="K521" i="6"/>
  <c r="K529" i="6"/>
  <c r="K537" i="6"/>
  <c r="K6" i="6"/>
  <c r="K14" i="6"/>
  <c r="K22" i="6"/>
  <c r="K30" i="6"/>
  <c r="K38" i="6"/>
  <c r="K46" i="6"/>
  <c r="K54" i="6"/>
  <c r="K62" i="6"/>
  <c r="K70" i="6"/>
  <c r="K78" i="6"/>
  <c r="K86" i="6"/>
  <c r="K94" i="6"/>
  <c r="K102" i="6"/>
  <c r="K110" i="6"/>
  <c r="K118" i="6"/>
  <c r="K126" i="6"/>
  <c r="K134" i="6"/>
  <c r="K142" i="6"/>
  <c r="K150" i="6"/>
  <c r="K158" i="6"/>
  <c r="K166" i="6"/>
  <c r="K174" i="6"/>
  <c r="K182" i="6"/>
  <c r="K190" i="6"/>
  <c r="K198" i="6"/>
  <c r="K206" i="6"/>
  <c r="K214" i="6"/>
  <c r="K222" i="6"/>
  <c r="K230" i="6"/>
  <c r="K238" i="6"/>
  <c r="K246" i="6"/>
  <c r="K254" i="6"/>
  <c r="K262" i="6"/>
  <c r="K270" i="6"/>
  <c r="K278" i="6"/>
  <c r="K286" i="6"/>
  <c r="K294" i="6"/>
  <c r="K302" i="6"/>
  <c r="K310" i="6"/>
  <c r="K318" i="6"/>
  <c r="K326" i="6"/>
  <c r="K334" i="6"/>
  <c r="K342" i="6"/>
  <c r="K350" i="6"/>
  <c r="K358" i="6"/>
  <c r="K366" i="6"/>
  <c r="K374" i="6"/>
  <c r="K382" i="6"/>
  <c r="K390" i="6"/>
  <c r="K398" i="6"/>
  <c r="K406" i="6"/>
  <c r="K414" i="6"/>
  <c r="K422" i="6"/>
  <c r="K430" i="6"/>
  <c r="K438" i="6"/>
  <c r="K446" i="6"/>
  <c r="K454" i="6"/>
  <c r="K462" i="6"/>
  <c r="K470" i="6"/>
  <c r="K478" i="6"/>
  <c r="K486" i="6"/>
  <c r="K494" i="6"/>
  <c r="K502" i="6"/>
  <c r="K510" i="6"/>
  <c r="K518" i="6"/>
  <c r="K526" i="6"/>
  <c r="K534" i="6"/>
  <c r="K7" i="6"/>
  <c r="K15" i="6"/>
  <c r="K23" i="6"/>
  <c r="K31" i="6"/>
  <c r="K39" i="6"/>
  <c r="K47" i="6"/>
  <c r="K55" i="6"/>
  <c r="K63" i="6"/>
  <c r="K71" i="6"/>
  <c r="K79" i="6"/>
  <c r="K87" i="6"/>
  <c r="K95" i="6"/>
  <c r="K103" i="6"/>
  <c r="K111" i="6"/>
  <c r="K119" i="6"/>
  <c r="K127" i="6"/>
  <c r="K135" i="6"/>
  <c r="K143" i="6"/>
  <c r="K151" i="6"/>
  <c r="K159" i="6"/>
  <c r="K167" i="6"/>
  <c r="K175" i="6"/>
  <c r="K183" i="6"/>
  <c r="K191" i="6"/>
  <c r="K199" i="6"/>
  <c r="K207" i="6"/>
  <c r="K215" i="6"/>
  <c r="K223" i="6"/>
  <c r="K231" i="6"/>
  <c r="K239" i="6"/>
  <c r="K247" i="6"/>
  <c r="K255" i="6"/>
  <c r="K263" i="6"/>
  <c r="K271" i="6"/>
  <c r="K279" i="6"/>
  <c r="K287" i="6"/>
  <c r="K295" i="6"/>
  <c r="K303" i="6"/>
  <c r="K311" i="6"/>
  <c r="K319" i="6"/>
  <c r="K327" i="6"/>
  <c r="K335" i="6"/>
  <c r="K343" i="6"/>
  <c r="K351" i="6"/>
  <c r="K359" i="6"/>
  <c r="K367" i="6"/>
  <c r="K375" i="6"/>
  <c r="K383" i="6"/>
  <c r="K391" i="6"/>
  <c r="K399" i="6"/>
  <c r="K407" i="6"/>
  <c r="K415" i="6"/>
  <c r="K423" i="6"/>
  <c r="K431" i="6"/>
  <c r="K439" i="6"/>
  <c r="K447" i="6"/>
  <c r="K455" i="6"/>
  <c r="K463" i="6"/>
  <c r="K471" i="6"/>
  <c r="K479" i="6"/>
  <c r="K487" i="6"/>
  <c r="K495" i="6"/>
  <c r="K503" i="6"/>
  <c r="K511" i="6"/>
  <c r="K519" i="6"/>
  <c r="K527" i="6"/>
  <c r="K535" i="6"/>
  <c r="K245" i="6"/>
  <c r="K253" i="6"/>
  <c r="K261" i="6"/>
  <c r="K269" i="6"/>
  <c r="K277" i="6"/>
  <c r="K285" i="6"/>
  <c r="K293" i="6"/>
  <c r="K301" i="6"/>
  <c r="K309" i="6"/>
  <c r="K317" i="6"/>
  <c r="K325" i="6"/>
  <c r="K333" i="6"/>
  <c r="K341" i="6"/>
  <c r="K349" i="6"/>
  <c r="K357" i="6"/>
  <c r="K365" i="6"/>
  <c r="K373" i="6"/>
  <c r="K381" i="6"/>
  <c r="K389" i="6"/>
  <c r="K397" i="6"/>
  <c r="K405" i="6"/>
  <c r="K413" i="6"/>
  <c r="K421" i="6"/>
  <c r="K429" i="6"/>
  <c r="K437" i="6"/>
  <c r="K445" i="6"/>
  <c r="K453" i="6"/>
  <c r="K461" i="6"/>
  <c r="K469" i="6"/>
  <c r="K477" i="6"/>
  <c r="K485" i="6"/>
  <c r="K493" i="6"/>
  <c r="K501" i="6"/>
  <c r="K509" i="6"/>
  <c r="K517" i="6"/>
  <c r="K525" i="6"/>
  <c r="K533" i="6"/>
  <c r="K10" i="6"/>
  <c r="K18" i="6"/>
  <c r="K26" i="6"/>
  <c r="K34" i="6"/>
  <c r="K42" i="6"/>
  <c r="K50" i="6"/>
  <c r="K58" i="6"/>
  <c r="K66" i="6"/>
  <c r="K74" i="6"/>
  <c r="K82" i="6"/>
  <c r="K90" i="6"/>
  <c r="K98" i="6"/>
  <c r="K106" i="6"/>
  <c r="K114" i="6"/>
  <c r="K122" i="6"/>
  <c r="K130" i="6"/>
  <c r="K138" i="6"/>
  <c r="K146" i="6"/>
  <c r="K154" i="6"/>
  <c r="K162" i="6"/>
  <c r="K170" i="6"/>
  <c r="K178" i="6"/>
  <c r="K186" i="6"/>
  <c r="K194" i="6"/>
  <c r="K202" i="6"/>
  <c r="K210" i="6"/>
  <c r="K218" i="6"/>
  <c r="K226" i="6"/>
  <c r="K234" i="6"/>
  <c r="K242" i="6"/>
  <c r="K250" i="6"/>
  <c r="K258" i="6"/>
  <c r="K266" i="6"/>
  <c r="K274" i="6"/>
  <c r="K282" i="6"/>
  <c r="K290" i="6"/>
  <c r="K298" i="6"/>
  <c r="K306" i="6"/>
  <c r="K314" i="6"/>
  <c r="K322" i="6"/>
  <c r="K330" i="6"/>
  <c r="K338" i="6"/>
  <c r="K346" i="6"/>
  <c r="K354" i="6"/>
  <c r="K362" i="6"/>
  <c r="K370" i="6"/>
  <c r="K378" i="6"/>
  <c r="K386" i="6"/>
  <c r="K394" i="6"/>
  <c r="K402" i="6"/>
  <c r="K410" i="6"/>
  <c r="K418" i="6"/>
  <c r="K426" i="6"/>
  <c r="K434" i="6"/>
  <c r="K442" i="6"/>
  <c r="K450" i="6"/>
  <c r="K458" i="6"/>
  <c r="K466" i="6"/>
  <c r="K474" i="6"/>
  <c r="K482" i="6"/>
  <c r="K490" i="6"/>
  <c r="K498" i="6"/>
  <c r="K506" i="6"/>
  <c r="K514" i="6"/>
  <c r="K522" i="6"/>
  <c r="K530" i="6"/>
  <c r="K538" i="6"/>
  <c r="K11" i="6"/>
  <c r="K19" i="6"/>
  <c r="K27" i="6"/>
  <c r="K35" i="6"/>
  <c r="K43" i="6"/>
  <c r="K51" i="6"/>
  <c r="K59" i="6"/>
  <c r="K67" i="6"/>
  <c r="K75" i="6"/>
  <c r="K83" i="6"/>
  <c r="K91" i="6"/>
  <c r="K99" i="6"/>
  <c r="K107" i="6"/>
  <c r="K115" i="6"/>
  <c r="K123" i="6"/>
  <c r="K131" i="6"/>
  <c r="K139" i="6"/>
  <c r="K147" i="6"/>
  <c r="K155" i="6"/>
  <c r="K163" i="6"/>
  <c r="K171" i="6"/>
  <c r="K179" i="6"/>
  <c r="K187" i="6"/>
  <c r="K195" i="6"/>
  <c r="K203" i="6"/>
  <c r="K211" i="6"/>
  <c r="K219" i="6"/>
  <c r="K227" i="6"/>
  <c r="K235" i="6"/>
  <c r="K243" i="6"/>
  <c r="K251" i="6"/>
  <c r="K259" i="6"/>
  <c r="K267" i="6"/>
  <c r="K275" i="6"/>
  <c r="K283" i="6"/>
  <c r="K291" i="6"/>
  <c r="K299" i="6"/>
  <c r="K307" i="6"/>
  <c r="K315" i="6"/>
  <c r="K323" i="6"/>
  <c r="K331" i="6"/>
  <c r="K339" i="6"/>
  <c r="K347" i="6"/>
  <c r="K355" i="6"/>
  <c r="K363" i="6"/>
  <c r="K371" i="6"/>
  <c r="K379" i="6"/>
  <c r="K387" i="6"/>
  <c r="K395" i="6"/>
  <c r="K403" i="6"/>
  <c r="K411" i="6"/>
  <c r="K419" i="6"/>
  <c r="K427" i="6"/>
  <c r="K435" i="6"/>
  <c r="K443" i="6"/>
  <c r="K451" i="6"/>
  <c r="K459" i="6"/>
  <c r="K467" i="6"/>
  <c r="K475" i="6"/>
  <c r="K483" i="6"/>
  <c r="K491" i="6"/>
  <c r="K499" i="6"/>
  <c r="K507" i="6"/>
  <c r="K515" i="6"/>
  <c r="K523" i="6"/>
  <c r="K531" i="6"/>
  <c r="F3" i="12" l="1"/>
  <c r="J17" i="13"/>
  <c r="J18" i="13" s="1"/>
  <c r="P540" i="6"/>
  <c r="G542" i="6"/>
  <c r="P541" i="6" s="1"/>
  <c r="H541" i="6"/>
  <c r="K541" i="6" s="1"/>
  <c r="J143" i="6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K539" i="6"/>
  <c r="F7" i="6"/>
  <c r="O5" i="6"/>
  <c r="I3" i="12" l="1"/>
  <c r="Q3" i="12" s="1"/>
  <c r="J542" i="6"/>
  <c r="H542" i="6"/>
  <c r="K542" i="6" s="1"/>
  <c r="G543" i="6"/>
  <c r="P542" i="6" s="1"/>
  <c r="R3" i="6"/>
  <c r="R4" i="6"/>
  <c r="O6" i="6"/>
  <c r="L3" i="6"/>
  <c r="F8" i="6"/>
  <c r="J543" i="6" l="1"/>
  <c r="G544" i="6"/>
  <c r="H543" i="6"/>
  <c r="K543" i="6" s="1"/>
  <c r="L4" i="6"/>
  <c r="O7" i="6"/>
  <c r="Q3" i="6"/>
  <c r="F9" i="6"/>
  <c r="Q4" i="6" l="1"/>
  <c r="S4" i="6" s="1"/>
  <c r="P543" i="6"/>
  <c r="G545" i="6"/>
  <c r="P544" i="6" s="1"/>
  <c r="H544" i="6"/>
  <c r="K544" i="6" s="1"/>
  <c r="J544" i="6"/>
  <c r="R6" i="6"/>
  <c r="L6" i="6"/>
  <c r="R5" i="6"/>
  <c r="L5" i="6"/>
  <c r="O8" i="6"/>
  <c r="S3" i="6"/>
  <c r="F10" i="6"/>
  <c r="T3" i="6" l="1"/>
  <c r="X3" i="6"/>
  <c r="W3" i="6"/>
  <c r="K3" i="12"/>
  <c r="V3" i="6"/>
  <c r="U3" i="6"/>
  <c r="T4" i="6"/>
  <c r="X4" i="6"/>
  <c r="K4" i="12"/>
  <c r="V4" i="6"/>
  <c r="W4" i="6"/>
  <c r="U4" i="6"/>
  <c r="J545" i="6"/>
  <c r="H545" i="6"/>
  <c r="K545" i="6" s="1"/>
  <c r="G546" i="6"/>
  <c r="R7" i="6"/>
  <c r="Q5" i="6"/>
  <c r="S5" i="6" s="1"/>
  <c r="L7" i="6"/>
  <c r="R8" i="6"/>
  <c r="Q6" i="6"/>
  <c r="S6" i="6" s="1"/>
  <c r="O9" i="6"/>
  <c r="F11" i="6"/>
  <c r="N3" i="12" l="1"/>
  <c r="L3" i="12"/>
  <c r="M3" i="12" s="1"/>
  <c r="O3" i="12" s="1"/>
  <c r="T6" i="6"/>
  <c r="X6" i="6"/>
  <c r="K6" i="12"/>
  <c r="U6" i="6"/>
  <c r="V6" i="6"/>
  <c r="W6" i="6"/>
  <c r="T5" i="6"/>
  <c r="X5" i="6"/>
  <c r="K5" i="12"/>
  <c r="U5" i="6"/>
  <c r="V5" i="6"/>
  <c r="W5" i="6"/>
  <c r="L4" i="12"/>
  <c r="M4" i="12" s="1"/>
  <c r="N4" i="12"/>
  <c r="P545" i="6"/>
  <c r="H546" i="6"/>
  <c r="K546" i="6" s="1"/>
  <c r="G547" i="6"/>
  <c r="P546" i="6"/>
  <c r="J546" i="6"/>
  <c r="Q7" i="6"/>
  <c r="S7" i="6" s="1"/>
  <c r="L8" i="6"/>
  <c r="O10" i="6"/>
  <c r="F12" i="6"/>
  <c r="N6" i="12" l="1"/>
  <c r="L6" i="12"/>
  <c r="M6" i="12" s="1"/>
  <c r="T7" i="6"/>
  <c r="X7" i="6"/>
  <c r="K7" i="12"/>
  <c r="U7" i="6"/>
  <c r="V7" i="6"/>
  <c r="W7" i="6"/>
  <c r="O4" i="12"/>
  <c r="R4" i="12" s="1"/>
  <c r="N5" i="12"/>
  <c r="L5" i="12"/>
  <c r="M5" i="12" s="1"/>
  <c r="H547" i="6"/>
  <c r="K547" i="6" s="1"/>
  <c r="G548" i="6"/>
  <c r="J547" i="6"/>
  <c r="R9" i="6"/>
  <c r="Q8" i="6"/>
  <c r="L9" i="6"/>
  <c r="O11" i="6"/>
  <c r="F13" i="6"/>
  <c r="O5" i="12" l="1"/>
  <c r="O6" i="12"/>
  <c r="R5" i="12"/>
  <c r="N7" i="12"/>
  <c r="L7" i="12"/>
  <c r="M7" i="12" s="1"/>
  <c r="S8" i="6"/>
  <c r="H548" i="6"/>
  <c r="K548" i="6" s="1"/>
  <c r="G549" i="6"/>
  <c r="P548" i="6" s="1"/>
  <c r="J548" i="6"/>
  <c r="P547" i="6"/>
  <c r="L10" i="6"/>
  <c r="Q10" i="6" s="1"/>
  <c r="R10" i="6"/>
  <c r="Q9" i="6"/>
  <c r="S9" i="6" s="1"/>
  <c r="O12" i="6"/>
  <c r="R11" i="6"/>
  <c r="F14" i="6"/>
  <c r="L11" i="6"/>
  <c r="R6" i="12" l="1"/>
  <c r="O7" i="12"/>
  <c r="T8" i="6"/>
  <c r="X8" i="6"/>
  <c r="K8" i="12"/>
  <c r="U8" i="6"/>
  <c r="V8" i="6"/>
  <c r="W8" i="6"/>
  <c r="T9" i="6"/>
  <c r="X9" i="6"/>
  <c r="K9" i="12"/>
  <c r="W9" i="6"/>
  <c r="U9" i="6"/>
  <c r="V9" i="6"/>
  <c r="J549" i="6"/>
  <c r="G550" i="6"/>
  <c r="H549" i="6"/>
  <c r="K549" i="6" s="1"/>
  <c r="O13" i="6"/>
  <c r="R12" i="6"/>
  <c r="Q11" i="6"/>
  <c r="S10" i="6"/>
  <c r="L12" i="6"/>
  <c r="F15" i="6"/>
  <c r="R7" i="12" l="1"/>
  <c r="N8" i="12"/>
  <c r="L8" i="12"/>
  <c r="M8" i="12" s="1"/>
  <c r="T10" i="6"/>
  <c r="X10" i="6"/>
  <c r="K10" i="12"/>
  <c r="U10" i="6"/>
  <c r="V10" i="6"/>
  <c r="W10" i="6"/>
  <c r="N9" i="12"/>
  <c r="L9" i="12"/>
  <c r="M9" i="12" s="1"/>
  <c r="O9" i="12" s="1"/>
  <c r="G551" i="6"/>
  <c r="P550" i="6" s="1"/>
  <c r="H550" i="6"/>
  <c r="K550" i="6" s="1"/>
  <c r="P549" i="6"/>
  <c r="J550" i="6"/>
  <c r="O14" i="6"/>
  <c r="S11" i="6"/>
  <c r="Q12" i="6"/>
  <c r="R13" i="6"/>
  <c r="F16" i="6"/>
  <c r="L13" i="6"/>
  <c r="O8" i="12" l="1"/>
  <c r="R8" i="12" s="1"/>
  <c r="R9" i="12" s="1"/>
  <c r="J551" i="6"/>
  <c r="N10" i="12"/>
  <c r="L10" i="12"/>
  <c r="M10" i="12" s="1"/>
  <c r="T11" i="6"/>
  <c r="X11" i="6"/>
  <c r="K11" i="12"/>
  <c r="U11" i="6"/>
  <c r="V11" i="6"/>
  <c r="W11" i="6"/>
  <c r="H551" i="6"/>
  <c r="K551" i="6" s="1"/>
  <c r="G552" i="6"/>
  <c r="P551" i="6" s="1"/>
  <c r="S12" i="6"/>
  <c r="O15" i="6"/>
  <c r="R14" i="6"/>
  <c r="Q13" i="6"/>
  <c r="L14" i="6"/>
  <c r="F17" i="6"/>
  <c r="O10" i="12" l="1"/>
  <c r="R10" i="12" s="1"/>
  <c r="N11" i="12"/>
  <c r="L11" i="12"/>
  <c r="M11" i="12" s="1"/>
  <c r="T12" i="6"/>
  <c r="X12" i="6"/>
  <c r="K12" i="12"/>
  <c r="V12" i="6"/>
  <c r="W12" i="6"/>
  <c r="U12" i="6"/>
  <c r="J552" i="6"/>
  <c r="G553" i="6"/>
  <c r="H552" i="6"/>
  <c r="K552" i="6" s="1"/>
  <c r="P552" i="6"/>
  <c r="O16" i="6"/>
  <c r="R15" i="6"/>
  <c r="Q14" i="6"/>
  <c r="S13" i="6"/>
  <c r="F18" i="6"/>
  <c r="L15" i="6"/>
  <c r="O11" i="12" l="1"/>
  <c r="R11" i="12" s="1"/>
  <c r="N12" i="12"/>
  <c r="L12" i="12"/>
  <c r="M12" i="12" s="1"/>
  <c r="T13" i="6"/>
  <c r="X13" i="6"/>
  <c r="K13" i="12"/>
  <c r="U13" i="6"/>
  <c r="V13" i="6"/>
  <c r="W13" i="6"/>
  <c r="G554" i="6"/>
  <c r="P553" i="6" s="1"/>
  <c r="H553" i="6"/>
  <c r="K553" i="6" s="1"/>
  <c r="J553" i="6"/>
  <c r="O17" i="6"/>
  <c r="S14" i="6"/>
  <c r="R16" i="6"/>
  <c r="Q15" i="6"/>
  <c r="L16" i="6"/>
  <c r="F19" i="6"/>
  <c r="O12" i="12" l="1"/>
  <c r="R12" i="12" s="1"/>
  <c r="T14" i="6"/>
  <c r="X14" i="6"/>
  <c r="K14" i="12"/>
  <c r="U14" i="6"/>
  <c r="W14" i="6"/>
  <c r="V14" i="6"/>
  <c r="N13" i="12"/>
  <c r="L13" i="12"/>
  <c r="M13" i="12" s="1"/>
  <c r="J554" i="6"/>
  <c r="H554" i="6"/>
  <c r="K554" i="6" s="1"/>
  <c r="G555" i="6"/>
  <c r="J555" i="6" s="1"/>
  <c r="O18" i="6"/>
  <c r="Q16" i="6"/>
  <c r="S15" i="6"/>
  <c r="R17" i="6"/>
  <c r="F20" i="6"/>
  <c r="L17" i="6"/>
  <c r="T15" i="6" l="1"/>
  <c r="X15" i="6"/>
  <c r="K15" i="12"/>
  <c r="U15" i="6"/>
  <c r="V15" i="6"/>
  <c r="W15" i="6"/>
  <c r="N14" i="12"/>
  <c r="L14" i="12"/>
  <c r="M14" i="12" s="1"/>
  <c r="O13" i="12"/>
  <c r="R13" i="12" s="1"/>
  <c r="P554" i="6"/>
  <c r="H555" i="6"/>
  <c r="K555" i="6" s="1"/>
  <c r="G556" i="6"/>
  <c r="P555" i="6"/>
  <c r="O19" i="6"/>
  <c r="R18" i="6"/>
  <c r="S16" i="6"/>
  <c r="Q17" i="6"/>
  <c r="F21" i="6"/>
  <c r="L18" i="6"/>
  <c r="O14" i="12" l="1"/>
  <c r="R14" i="12" s="1"/>
  <c r="N15" i="12"/>
  <c r="L15" i="12"/>
  <c r="M15" i="12" s="1"/>
  <c r="T16" i="6"/>
  <c r="X16" i="6"/>
  <c r="K16" i="12"/>
  <c r="U16" i="6"/>
  <c r="V16" i="6"/>
  <c r="W16" i="6"/>
  <c r="H556" i="6"/>
  <c r="K556" i="6" s="1"/>
  <c r="G557" i="6"/>
  <c r="P556" i="6"/>
  <c r="J556" i="6"/>
  <c r="J557" i="6" s="1"/>
  <c r="O20" i="6"/>
  <c r="R19" i="6"/>
  <c r="S17" i="6"/>
  <c r="Q18" i="6"/>
  <c r="L19" i="6"/>
  <c r="F22" i="6"/>
  <c r="O21" i="6"/>
  <c r="O15" i="12" l="1"/>
  <c r="R15" i="12" s="1"/>
  <c r="T17" i="6"/>
  <c r="X17" i="6"/>
  <c r="K17" i="12"/>
  <c r="W17" i="6"/>
  <c r="U17" i="6"/>
  <c r="V17" i="6"/>
  <c r="N16" i="12"/>
  <c r="L16" i="12"/>
  <c r="M16" i="12" s="1"/>
  <c r="G558" i="6"/>
  <c r="P557" i="6" s="1"/>
  <c r="H557" i="6"/>
  <c r="K557" i="6" s="1"/>
  <c r="J558" i="6"/>
  <c r="R20" i="6"/>
  <c r="Q19" i="6"/>
  <c r="S18" i="6"/>
  <c r="F23" i="6"/>
  <c r="L20" i="6"/>
  <c r="O16" i="12" l="1"/>
  <c r="R16" i="12" s="1"/>
  <c r="T18" i="6"/>
  <c r="X18" i="6"/>
  <c r="K18" i="12"/>
  <c r="U18" i="6"/>
  <c r="V18" i="6"/>
  <c r="W18" i="6"/>
  <c r="N17" i="12"/>
  <c r="L17" i="12"/>
  <c r="M17" i="12" s="1"/>
  <c r="H558" i="6"/>
  <c r="K558" i="6" s="1"/>
  <c r="G559" i="6"/>
  <c r="J559" i="6"/>
  <c r="O22" i="6"/>
  <c r="S19" i="6"/>
  <c r="Q20" i="6"/>
  <c r="R21" i="6"/>
  <c r="L21" i="6"/>
  <c r="F24" i="6"/>
  <c r="O17" i="12" l="1"/>
  <c r="R17" i="12" s="1"/>
  <c r="N18" i="12"/>
  <c r="L18" i="12"/>
  <c r="M18" i="12" s="1"/>
  <c r="T19" i="6"/>
  <c r="X19" i="6"/>
  <c r="K19" i="12"/>
  <c r="U19" i="6"/>
  <c r="V19" i="6"/>
  <c r="W19" i="6"/>
  <c r="P558" i="6"/>
  <c r="H559" i="6"/>
  <c r="K559" i="6" s="1"/>
  <c r="G560" i="6"/>
  <c r="O23" i="6"/>
  <c r="Q21" i="6"/>
  <c r="S20" i="6"/>
  <c r="R22" i="6"/>
  <c r="F25" i="6"/>
  <c r="L22" i="6"/>
  <c r="O18" i="12" l="1"/>
  <c r="R18" i="12" s="1"/>
  <c r="T20" i="6"/>
  <c r="X20" i="6"/>
  <c r="K20" i="12"/>
  <c r="V20" i="6"/>
  <c r="W20" i="6"/>
  <c r="U20" i="6"/>
  <c r="N19" i="12"/>
  <c r="L19" i="12"/>
  <c r="M19" i="12" s="1"/>
  <c r="G561" i="6"/>
  <c r="H560" i="6"/>
  <c r="K560" i="6" s="1"/>
  <c r="P560" i="6"/>
  <c r="P559" i="6"/>
  <c r="J560" i="6"/>
  <c r="J561" i="6" s="1"/>
  <c r="O24" i="6"/>
  <c r="R23" i="6"/>
  <c r="S21" i="6"/>
  <c r="Q22" i="6"/>
  <c r="L23" i="6"/>
  <c r="F26" i="6"/>
  <c r="O19" i="12" l="1"/>
  <c r="R19" i="12" s="1"/>
  <c r="N20" i="12"/>
  <c r="L20" i="12"/>
  <c r="M20" i="12" s="1"/>
  <c r="T21" i="6"/>
  <c r="X21" i="6"/>
  <c r="K21" i="12"/>
  <c r="U21" i="6"/>
  <c r="V21" i="6"/>
  <c r="W21" i="6"/>
  <c r="G562" i="6"/>
  <c r="J562" i="6" s="1"/>
  <c r="H561" i="6"/>
  <c r="K561" i="6" s="1"/>
  <c r="O25" i="6"/>
  <c r="Q23" i="6"/>
  <c r="S22" i="6"/>
  <c r="R24" i="6"/>
  <c r="F27" i="6"/>
  <c r="L24" i="6"/>
  <c r="O20" i="12" l="1"/>
  <c r="R20" i="12" s="1"/>
  <c r="T22" i="6"/>
  <c r="X22" i="6"/>
  <c r="K22" i="12"/>
  <c r="U22" i="6"/>
  <c r="V22" i="6"/>
  <c r="W22" i="6"/>
  <c r="L21" i="12"/>
  <c r="M21" i="12" s="1"/>
  <c r="N21" i="12"/>
  <c r="P561" i="6"/>
  <c r="H562" i="6"/>
  <c r="K562" i="6" s="1"/>
  <c r="G563" i="6"/>
  <c r="P562" i="6"/>
  <c r="S23" i="6"/>
  <c r="O26" i="6"/>
  <c r="Q24" i="6"/>
  <c r="R25" i="6"/>
  <c r="L25" i="6"/>
  <c r="F28" i="6"/>
  <c r="O27" i="6"/>
  <c r="O21" i="12" l="1"/>
  <c r="R21" i="12" s="1"/>
  <c r="L22" i="12"/>
  <c r="M22" i="12" s="1"/>
  <c r="N22" i="12"/>
  <c r="T23" i="6"/>
  <c r="X23" i="6"/>
  <c r="K23" i="12"/>
  <c r="U23" i="6"/>
  <c r="V23" i="6"/>
  <c r="W23" i="6"/>
  <c r="G564" i="6"/>
  <c r="P563" i="6" s="1"/>
  <c r="H563" i="6"/>
  <c r="K563" i="6" s="1"/>
  <c r="J563" i="6"/>
  <c r="Q25" i="6"/>
  <c r="S24" i="6"/>
  <c r="R26" i="6"/>
  <c r="F29" i="6"/>
  <c r="L26" i="6"/>
  <c r="N23" i="12" l="1"/>
  <c r="L23" i="12"/>
  <c r="M23" i="12" s="1"/>
  <c r="T24" i="6"/>
  <c r="X24" i="6"/>
  <c r="K24" i="12"/>
  <c r="U24" i="6"/>
  <c r="V24" i="6"/>
  <c r="W24" i="6"/>
  <c r="O22" i="12"/>
  <c r="R22" i="12" s="1"/>
  <c r="J564" i="6"/>
  <c r="H564" i="6"/>
  <c r="K564" i="6" s="1"/>
  <c r="G565" i="6"/>
  <c r="J565" i="6" s="1"/>
  <c r="P564" i="6"/>
  <c r="O28" i="6"/>
  <c r="S25" i="6"/>
  <c r="Q26" i="6"/>
  <c r="R27" i="6"/>
  <c r="L27" i="6"/>
  <c r="F30" i="6"/>
  <c r="O23" i="12" l="1"/>
  <c r="R23" i="12" s="1"/>
  <c r="T25" i="6"/>
  <c r="X25" i="6"/>
  <c r="K25" i="12"/>
  <c r="W25" i="6"/>
  <c r="V25" i="6"/>
  <c r="U25" i="6"/>
  <c r="N24" i="12"/>
  <c r="L24" i="12"/>
  <c r="M24" i="12" s="1"/>
  <c r="H565" i="6"/>
  <c r="K565" i="6" s="1"/>
  <c r="G566" i="6"/>
  <c r="P565" i="6" s="1"/>
  <c r="O29" i="6"/>
  <c r="S26" i="6"/>
  <c r="Q27" i="6"/>
  <c r="R28" i="6"/>
  <c r="F31" i="6"/>
  <c r="L28" i="6"/>
  <c r="L25" i="12" l="1"/>
  <c r="M25" i="12" s="1"/>
  <c r="N25" i="12"/>
  <c r="T26" i="6"/>
  <c r="X26" i="6"/>
  <c r="K26" i="12"/>
  <c r="U26" i="6"/>
  <c r="V26" i="6"/>
  <c r="W26" i="6"/>
  <c r="O24" i="12"/>
  <c r="R24" i="12" s="1"/>
  <c r="H566" i="6"/>
  <c r="K566" i="6" s="1"/>
  <c r="G567" i="6"/>
  <c r="J566" i="6"/>
  <c r="O30" i="6"/>
  <c r="S27" i="6"/>
  <c r="Q28" i="6"/>
  <c r="R29" i="6"/>
  <c r="L29" i="6"/>
  <c r="F32" i="6"/>
  <c r="N26" i="12" l="1"/>
  <c r="L26" i="12"/>
  <c r="M26" i="12" s="1"/>
  <c r="O26" i="12" s="1"/>
  <c r="T27" i="6"/>
  <c r="X27" i="6"/>
  <c r="K27" i="12"/>
  <c r="U27" i="6"/>
  <c r="V27" i="6"/>
  <c r="W27" i="6"/>
  <c r="O25" i="12"/>
  <c r="R25" i="12" s="1"/>
  <c r="J567" i="6"/>
  <c r="H567" i="6"/>
  <c r="K567" i="6" s="1"/>
  <c r="G568" i="6"/>
  <c r="P567" i="6"/>
  <c r="P566" i="6"/>
  <c r="O31" i="6"/>
  <c r="S28" i="6"/>
  <c r="Q29" i="6"/>
  <c r="R30" i="6"/>
  <c r="F33" i="6"/>
  <c r="L30" i="6"/>
  <c r="R26" i="12" l="1"/>
  <c r="N27" i="12"/>
  <c r="L27" i="12"/>
  <c r="M27" i="12" s="1"/>
  <c r="T28" i="6"/>
  <c r="X28" i="6"/>
  <c r="K28" i="12"/>
  <c r="V28" i="6"/>
  <c r="W28" i="6"/>
  <c r="U28" i="6"/>
  <c r="H568" i="6"/>
  <c r="K568" i="6" s="1"/>
  <c r="G569" i="6"/>
  <c r="P568" i="6" s="1"/>
  <c r="J568" i="6"/>
  <c r="J569" i="6" s="1"/>
  <c r="O32" i="6"/>
  <c r="S29" i="6"/>
  <c r="R31" i="6"/>
  <c r="Q30" i="6"/>
  <c r="L31" i="6"/>
  <c r="F34" i="6"/>
  <c r="O33" i="6"/>
  <c r="O27" i="12" l="1"/>
  <c r="R27" i="12" s="1"/>
  <c r="T29" i="6"/>
  <c r="X29" i="6"/>
  <c r="K29" i="12"/>
  <c r="U29" i="6"/>
  <c r="V29" i="6"/>
  <c r="W29" i="6"/>
  <c r="N28" i="12"/>
  <c r="L28" i="12"/>
  <c r="M28" i="12" s="1"/>
  <c r="H569" i="6"/>
  <c r="K569" i="6" s="1"/>
  <c r="G570" i="6"/>
  <c r="P569" i="6" s="1"/>
  <c r="Q31" i="6"/>
  <c r="S30" i="6"/>
  <c r="R32" i="6"/>
  <c r="F35" i="6"/>
  <c r="L32" i="6"/>
  <c r="N29" i="12" l="1"/>
  <c r="L29" i="12"/>
  <c r="M29" i="12" s="1"/>
  <c r="T30" i="6"/>
  <c r="X30" i="6"/>
  <c r="K30" i="12"/>
  <c r="U30" i="6"/>
  <c r="V30" i="6"/>
  <c r="W30" i="6"/>
  <c r="O28" i="12"/>
  <c r="R28" i="12" s="1"/>
  <c r="G571" i="6"/>
  <c r="P570" i="6" s="1"/>
  <c r="H570" i="6"/>
  <c r="K570" i="6" s="1"/>
  <c r="J570" i="6"/>
  <c r="J571" i="6" s="1"/>
  <c r="O34" i="6"/>
  <c r="S31" i="6"/>
  <c r="Q32" i="6"/>
  <c r="R33" i="6"/>
  <c r="L33" i="6"/>
  <c r="F36" i="6"/>
  <c r="O29" i="12" l="1"/>
  <c r="N30" i="12"/>
  <c r="L30" i="12"/>
  <c r="M30" i="12" s="1"/>
  <c r="T31" i="6"/>
  <c r="X31" i="6"/>
  <c r="K31" i="12"/>
  <c r="U31" i="6"/>
  <c r="V31" i="6"/>
  <c r="W31" i="6"/>
  <c r="R29" i="12"/>
  <c r="H571" i="6"/>
  <c r="K571" i="6" s="1"/>
  <c r="G572" i="6"/>
  <c r="P571" i="6" s="1"/>
  <c r="O35" i="6"/>
  <c r="S32" i="6"/>
  <c r="Q33" i="6"/>
  <c r="R34" i="6"/>
  <c r="F37" i="6"/>
  <c r="L34" i="6"/>
  <c r="O30" i="12" l="1"/>
  <c r="R30" i="12" s="1"/>
  <c r="T32" i="6"/>
  <c r="X32" i="6"/>
  <c r="K32" i="12"/>
  <c r="U32" i="6"/>
  <c r="V32" i="6"/>
  <c r="W32" i="6"/>
  <c r="N31" i="12"/>
  <c r="L31" i="12"/>
  <c r="M31" i="12" s="1"/>
  <c r="G573" i="6"/>
  <c r="H572" i="6"/>
  <c r="K572" i="6" s="1"/>
  <c r="P572" i="6"/>
  <c r="J572" i="6"/>
  <c r="J573" i="6" s="1"/>
  <c r="O36" i="6"/>
  <c r="S33" i="6"/>
  <c r="Q34" i="6"/>
  <c r="R35" i="6"/>
  <c r="L35" i="6"/>
  <c r="F38" i="6"/>
  <c r="O31" i="12" l="1"/>
  <c r="R31" i="12" s="1"/>
  <c r="T33" i="6"/>
  <c r="X33" i="6"/>
  <c r="K33" i="12"/>
  <c r="W33" i="6"/>
  <c r="U33" i="6"/>
  <c r="V33" i="6"/>
  <c r="N32" i="12"/>
  <c r="L32" i="12"/>
  <c r="M32" i="12" s="1"/>
  <c r="H573" i="6"/>
  <c r="K573" i="6" s="1"/>
  <c r="G574" i="6"/>
  <c r="P573" i="6"/>
  <c r="O37" i="6"/>
  <c r="R36" i="6"/>
  <c r="S34" i="6"/>
  <c r="Q35" i="6"/>
  <c r="F39" i="6"/>
  <c r="L36" i="6"/>
  <c r="O32" i="12" l="1"/>
  <c r="R32" i="12" s="1"/>
  <c r="N33" i="12"/>
  <c r="L33" i="12"/>
  <c r="M33" i="12" s="1"/>
  <c r="T34" i="6"/>
  <c r="X34" i="6"/>
  <c r="K34" i="12"/>
  <c r="U34" i="6"/>
  <c r="V34" i="6"/>
  <c r="W34" i="6"/>
  <c r="H574" i="6"/>
  <c r="K574" i="6" s="1"/>
  <c r="G575" i="6"/>
  <c r="J574" i="6"/>
  <c r="J575" i="6" s="1"/>
  <c r="O38" i="6"/>
  <c r="S35" i="6"/>
  <c r="Q36" i="6"/>
  <c r="R37" i="6"/>
  <c r="L37" i="6"/>
  <c r="F40" i="6"/>
  <c r="O39" i="6"/>
  <c r="O33" i="12" l="1"/>
  <c r="R33" i="12" s="1"/>
  <c r="T35" i="6"/>
  <c r="X35" i="6"/>
  <c r="K35" i="12"/>
  <c r="U35" i="6"/>
  <c r="V35" i="6"/>
  <c r="W35" i="6"/>
  <c r="N34" i="12"/>
  <c r="L34" i="12"/>
  <c r="M34" i="12" s="1"/>
  <c r="P574" i="6"/>
  <c r="H575" i="6"/>
  <c r="K575" i="6" s="1"/>
  <c r="G576" i="6"/>
  <c r="S36" i="6"/>
  <c r="Q37" i="6"/>
  <c r="R38" i="6"/>
  <c r="F41" i="6"/>
  <c r="L38" i="6"/>
  <c r="O34" i="12" l="1"/>
  <c r="R34" i="12" s="1"/>
  <c r="T36" i="6"/>
  <c r="X36" i="6"/>
  <c r="K36" i="12"/>
  <c r="V36" i="6"/>
  <c r="W36" i="6"/>
  <c r="U36" i="6"/>
  <c r="N35" i="12"/>
  <c r="L35" i="12"/>
  <c r="M35" i="12" s="1"/>
  <c r="G577" i="6"/>
  <c r="H576" i="6"/>
  <c r="K576" i="6" s="1"/>
  <c r="J576" i="6"/>
  <c r="J577" i="6" s="1"/>
  <c r="P575" i="6"/>
  <c r="O40" i="6"/>
  <c r="S37" i="6"/>
  <c r="Q38" i="6"/>
  <c r="R39" i="6"/>
  <c r="L39" i="6"/>
  <c r="F42" i="6"/>
  <c r="O35" i="12" l="1"/>
  <c r="R35" i="12" s="1"/>
  <c r="T37" i="6"/>
  <c r="X37" i="6"/>
  <c r="K37" i="12"/>
  <c r="U37" i="6"/>
  <c r="V37" i="6"/>
  <c r="W37" i="6"/>
  <c r="N36" i="12"/>
  <c r="L36" i="12"/>
  <c r="M36" i="12" s="1"/>
  <c r="P576" i="6"/>
  <c r="G578" i="6"/>
  <c r="H577" i="6"/>
  <c r="K577" i="6" s="1"/>
  <c r="O41" i="6"/>
  <c r="S38" i="6"/>
  <c r="Q39" i="6"/>
  <c r="R40" i="6"/>
  <c r="F43" i="6"/>
  <c r="L40" i="6"/>
  <c r="O36" i="12" l="1"/>
  <c r="R36" i="12" s="1"/>
  <c r="L37" i="12"/>
  <c r="M37" i="12" s="1"/>
  <c r="N37" i="12"/>
  <c r="T38" i="6"/>
  <c r="X38" i="6"/>
  <c r="K38" i="12"/>
  <c r="U38" i="6"/>
  <c r="V38" i="6"/>
  <c r="W38" i="6"/>
  <c r="H578" i="6"/>
  <c r="K578" i="6" s="1"/>
  <c r="G579" i="6"/>
  <c r="P577" i="6"/>
  <c r="J578" i="6"/>
  <c r="J579" i="6" s="1"/>
  <c r="O42" i="6"/>
  <c r="S39" i="6"/>
  <c r="Q40" i="6"/>
  <c r="R41" i="6"/>
  <c r="L41" i="6"/>
  <c r="F44" i="6"/>
  <c r="T39" i="6" l="1"/>
  <c r="X39" i="6"/>
  <c r="K39" i="12"/>
  <c r="U39" i="6"/>
  <c r="V39" i="6"/>
  <c r="W39" i="6"/>
  <c r="L38" i="12"/>
  <c r="M38" i="12" s="1"/>
  <c r="N38" i="12"/>
  <c r="O37" i="12"/>
  <c r="R37" i="12" s="1"/>
  <c r="H579" i="6"/>
  <c r="K579" i="6" s="1"/>
  <c r="G580" i="6"/>
  <c r="J580" i="6" s="1"/>
  <c r="P578" i="6"/>
  <c r="O43" i="6"/>
  <c r="Q41" i="6"/>
  <c r="S40" i="6"/>
  <c r="R42" i="6"/>
  <c r="F45" i="6"/>
  <c r="L42" i="6"/>
  <c r="O38" i="12" l="1"/>
  <c r="R38" i="12" s="1"/>
  <c r="T40" i="6"/>
  <c r="X40" i="6"/>
  <c r="K40" i="12"/>
  <c r="U40" i="6"/>
  <c r="V40" i="6"/>
  <c r="W40" i="6"/>
  <c r="N39" i="12"/>
  <c r="L39" i="12"/>
  <c r="M39" i="12" s="1"/>
  <c r="G581" i="6"/>
  <c r="P580" i="6"/>
  <c r="H580" i="6"/>
  <c r="K580" i="6" s="1"/>
  <c r="J581" i="6"/>
  <c r="P579" i="6"/>
  <c r="O44" i="6"/>
  <c r="S41" i="6"/>
  <c r="Q42" i="6"/>
  <c r="R43" i="6"/>
  <c r="L43" i="6"/>
  <c r="F46" i="6"/>
  <c r="N40" i="12" l="1"/>
  <c r="L40" i="12"/>
  <c r="M40" i="12" s="1"/>
  <c r="T41" i="6"/>
  <c r="X41" i="6"/>
  <c r="K41" i="12"/>
  <c r="W41" i="6"/>
  <c r="U41" i="6"/>
  <c r="V41" i="6"/>
  <c r="O39" i="12"/>
  <c r="R39" i="12" s="1"/>
  <c r="O45" i="6"/>
  <c r="G582" i="6"/>
  <c r="J582" i="6" s="1"/>
  <c r="H581" i="6"/>
  <c r="K581" i="6" s="1"/>
  <c r="S42" i="6"/>
  <c r="Q43" i="6"/>
  <c r="R44" i="6"/>
  <c r="F47" i="6"/>
  <c r="L44" i="6"/>
  <c r="O40" i="12" l="1"/>
  <c r="R40" i="12" s="1"/>
  <c r="T42" i="6"/>
  <c r="X42" i="6"/>
  <c r="K42" i="12"/>
  <c r="U42" i="6"/>
  <c r="V42" i="6"/>
  <c r="W42" i="6"/>
  <c r="L41" i="12"/>
  <c r="M41" i="12" s="1"/>
  <c r="N41" i="12"/>
  <c r="P581" i="6"/>
  <c r="G583" i="6"/>
  <c r="H582" i="6"/>
  <c r="K582" i="6" s="1"/>
  <c r="P582" i="6"/>
  <c r="O46" i="6"/>
  <c r="S43" i="6"/>
  <c r="Q44" i="6"/>
  <c r="R45" i="6"/>
  <c r="L45" i="6"/>
  <c r="F48" i="6"/>
  <c r="N42" i="12" l="1"/>
  <c r="L42" i="12"/>
  <c r="M42" i="12" s="1"/>
  <c r="T43" i="6"/>
  <c r="X43" i="6"/>
  <c r="K43" i="12"/>
  <c r="U43" i="6"/>
  <c r="V43" i="6"/>
  <c r="W43" i="6"/>
  <c r="O41" i="12"/>
  <c r="R41" i="12" s="1"/>
  <c r="H583" i="6"/>
  <c r="K583" i="6" s="1"/>
  <c r="G584" i="6"/>
  <c r="J583" i="6"/>
  <c r="J584" i="6" s="1"/>
  <c r="O47" i="6"/>
  <c r="S44" i="6"/>
  <c r="Q45" i="6"/>
  <c r="R46" i="6"/>
  <c r="F49" i="6"/>
  <c r="L46" i="6"/>
  <c r="O42" i="12" l="1"/>
  <c r="R42" i="12" s="1"/>
  <c r="T44" i="6"/>
  <c r="X44" i="6"/>
  <c r="K44" i="12"/>
  <c r="V44" i="6"/>
  <c r="W44" i="6"/>
  <c r="U44" i="6"/>
  <c r="N43" i="12"/>
  <c r="L43" i="12"/>
  <c r="M43" i="12" s="1"/>
  <c r="G585" i="6"/>
  <c r="H584" i="6"/>
  <c r="K584" i="6" s="1"/>
  <c r="P584" i="6"/>
  <c r="P583" i="6"/>
  <c r="J585" i="6"/>
  <c r="O48" i="6"/>
  <c r="Q46" i="6"/>
  <c r="S45" i="6"/>
  <c r="R47" i="6"/>
  <c r="L47" i="6"/>
  <c r="F50" i="6"/>
  <c r="N44" i="12" l="1"/>
  <c r="L44" i="12"/>
  <c r="M44" i="12" s="1"/>
  <c r="T45" i="6"/>
  <c r="X45" i="6"/>
  <c r="K45" i="12"/>
  <c r="U45" i="6"/>
  <c r="V45" i="6"/>
  <c r="W45" i="6"/>
  <c r="O43" i="12"/>
  <c r="R43" i="12" s="1"/>
  <c r="G586" i="6"/>
  <c r="H585" i="6"/>
  <c r="K585" i="6" s="1"/>
  <c r="S46" i="6"/>
  <c r="O49" i="6"/>
  <c r="Q47" i="6"/>
  <c r="R48" i="6"/>
  <c r="F51" i="6"/>
  <c r="L48" i="6"/>
  <c r="O44" i="12" l="1"/>
  <c r="N45" i="12"/>
  <c r="L45" i="12"/>
  <c r="M45" i="12" s="1"/>
  <c r="T46" i="6"/>
  <c r="X46" i="6"/>
  <c r="K46" i="12"/>
  <c r="U46" i="6"/>
  <c r="W46" i="6"/>
  <c r="V46" i="6"/>
  <c r="R44" i="12"/>
  <c r="H586" i="6"/>
  <c r="K586" i="6" s="1"/>
  <c r="G587" i="6"/>
  <c r="P585" i="6"/>
  <c r="J586" i="6"/>
  <c r="J587" i="6" s="1"/>
  <c r="O50" i="6"/>
  <c r="S47" i="6"/>
  <c r="Q48" i="6"/>
  <c r="R49" i="6"/>
  <c r="L49" i="6"/>
  <c r="F52" i="6"/>
  <c r="O45" i="12" l="1"/>
  <c r="R45" i="12" s="1"/>
  <c r="T47" i="6"/>
  <c r="X47" i="6"/>
  <c r="K47" i="12"/>
  <c r="U47" i="6"/>
  <c r="V47" i="6"/>
  <c r="W47" i="6"/>
  <c r="N46" i="12"/>
  <c r="L46" i="12"/>
  <c r="M46" i="12" s="1"/>
  <c r="P586" i="6"/>
  <c r="H587" i="6"/>
  <c r="K587" i="6" s="1"/>
  <c r="G588" i="6"/>
  <c r="J588" i="6" s="1"/>
  <c r="S48" i="6"/>
  <c r="O51" i="6"/>
  <c r="Q49" i="6"/>
  <c r="R50" i="6"/>
  <c r="F53" i="6"/>
  <c r="L50" i="6"/>
  <c r="O46" i="12" l="1"/>
  <c r="R46" i="12" s="1"/>
  <c r="N47" i="12"/>
  <c r="L47" i="12"/>
  <c r="M47" i="12" s="1"/>
  <c r="T48" i="6"/>
  <c r="X48" i="6"/>
  <c r="K48" i="12"/>
  <c r="U48" i="6"/>
  <c r="V48" i="6"/>
  <c r="W48" i="6"/>
  <c r="P587" i="6"/>
  <c r="G589" i="6"/>
  <c r="H588" i="6"/>
  <c r="K588" i="6" s="1"/>
  <c r="P588" i="6"/>
  <c r="O52" i="6"/>
  <c r="S49" i="6"/>
  <c r="R51" i="6"/>
  <c r="Q50" i="6"/>
  <c r="L51" i="6"/>
  <c r="F54" i="6"/>
  <c r="O47" i="12" l="1"/>
  <c r="N48" i="12"/>
  <c r="L48" i="12"/>
  <c r="M48" i="12" s="1"/>
  <c r="T49" i="6"/>
  <c r="X49" i="6"/>
  <c r="K49" i="12"/>
  <c r="W49" i="6"/>
  <c r="U49" i="6"/>
  <c r="V49" i="6"/>
  <c r="R47" i="12"/>
  <c r="H589" i="6"/>
  <c r="K589" i="6" s="1"/>
  <c r="G590" i="6"/>
  <c r="J589" i="6"/>
  <c r="J590" i="6" s="1"/>
  <c r="O53" i="6"/>
  <c r="S50" i="6"/>
  <c r="Q51" i="6"/>
  <c r="R52" i="6"/>
  <c r="F55" i="6"/>
  <c r="L52" i="6"/>
  <c r="O48" i="12" l="1"/>
  <c r="R48" i="12" s="1"/>
  <c r="N49" i="12"/>
  <c r="L49" i="12"/>
  <c r="M49" i="12" s="1"/>
  <c r="T50" i="6"/>
  <c r="X50" i="6"/>
  <c r="K50" i="12"/>
  <c r="U50" i="6"/>
  <c r="V50" i="6"/>
  <c r="W50" i="6"/>
  <c r="P589" i="6"/>
  <c r="G591" i="6"/>
  <c r="P590" i="6" s="1"/>
  <c r="H590" i="6"/>
  <c r="K590" i="6" s="1"/>
  <c r="O54" i="6"/>
  <c r="S51" i="6"/>
  <c r="R53" i="6"/>
  <c r="Q52" i="6"/>
  <c r="L53" i="6"/>
  <c r="F56" i="6"/>
  <c r="O49" i="12" l="1"/>
  <c r="R49" i="12" s="1"/>
  <c r="N50" i="12"/>
  <c r="L50" i="12"/>
  <c r="M50" i="12" s="1"/>
  <c r="T51" i="6"/>
  <c r="X51" i="6"/>
  <c r="K51" i="12"/>
  <c r="U51" i="6"/>
  <c r="V51" i="6"/>
  <c r="W51" i="6"/>
  <c r="H591" i="6"/>
  <c r="K591" i="6" s="1"/>
  <c r="G592" i="6"/>
  <c r="P591" i="6" s="1"/>
  <c r="J591" i="6"/>
  <c r="O55" i="6"/>
  <c r="S52" i="6"/>
  <c r="Q53" i="6"/>
  <c r="R54" i="6"/>
  <c r="F57" i="6"/>
  <c r="L54" i="6"/>
  <c r="O50" i="12" l="1"/>
  <c r="T52" i="6"/>
  <c r="X52" i="6"/>
  <c r="K52" i="12"/>
  <c r="V52" i="6"/>
  <c r="W52" i="6"/>
  <c r="U52" i="6"/>
  <c r="N51" i="12"/>
  <c r="L51" i="12"/>
  <c r="M51" i="12" s="1"/>
  <c r="R50" i="12"/>
  <c r="J592" i="6"/>
  <c r="G593" i="6"/>
  <c r="P592" i="6" s="1"/>
  <c r="H592" i="6"/>
  <c r="K592" i="6" s="1"/>
  <c r="O56" i="6"/>
  <c r="S53" i="6"/>
  <c r="Q54" i="6"/>
  <c r="R55" i="6"/>
  <c r="L55" i="6"/>
  <c r="F58" i="6"/>
  <c r="O51" i="12" l="1"/>
  <c r="R51" i="12" s="1"/>
  <c r="N52" i="12"/>
  <c r="L52" i="12"/>
  <c r="M52" i="12" s="1"/>
  <c r="T53" i="6"/>
  <c r="X53" i="6"/>
  <c r="K53" i="12"/>
  <c r="U53" i="6"/>
  <c r="V53" i="6"/>
  <c r="W53" i="6"/>
  <c r="G594" i="6"/>
  <c r="H593" i="6"/>
  <c r="K593" i="6" s="1"/>
  <c r="P593" i="6"/>
  <c r="J593" i="6"/>
  <c r="O57" i="6"/>
  <c r="Q55" i="6"/>
  <c r="S54" i="6"/>
  <c r="R56" i="6"/>
  <c r="F59" i="6"/>
  <c r="L56" i="6"/>
  <c r="O52" i="12" l="1"/>
  <c r="L53" i="12"/>
  <c r="M53" i="12" s="1"/>
  <c r="N53" i="12"/>
  <c r="T54" i="6"/>
  <c r="X54" i="6"/>
  <c r="K54" i="12"/>
  <c r="U54" i="6"/>
  <c r="V54" i="6"/>
  <c r="W54" i="6"/>
  <c r="R52" i="12"/>
  <c r="J594" i="6"/>
  <c r="H594" i="6"/>
  <c r="K594" i="6" s="1"/>
  <c r="G595" i="6"/>
  <c r="P594" i="6"/>
  <c r="O58" i="6"/>
  <c r="S55" i="6"/>
  <c r="Q56" i="6"/>
  <c r="R57" i="6"/>
  <c r="L57" i="6"/>
  <c r="F60" i="6"/>
  <c r="T55" i="6" l="1"/>
  <c r="X55" i="6"/>
  <c r="K55" i="12"/>
  <c r="U55" i="6"/>
  <c r="V55" i="6"/>
  <c r="W55" i="6"/>
  <c r="L54" i="12"/>
  <c r="M54" i="12" s="1"/>
  <c r="N54" i="12"/>
  <c r="O53" i="12"/>
  <c r="R53" i="12" s="1"/>
  <c r="G596" i="6"/>
  <c r="H595" i="6"/>
  <c r="K595" i="6" s="1"/>
  <c r="J595" i="6"/>
  <c r="Q57" i="6"/>
  <c r="O59" i="6"/>
  <c r="S56" i="6"/>
  <c r="R58" i="6"/>
  <c r="F61" i="6"/>
  <c r="L58" i="6"/>
  <c r="N55" i="12" l="1"/>
  <c r="L55" i="12"/>
  <c r="M55" i="12" s="1"/>
  <c r="O54" i="12"/>
  <c r="R54" i="12" s="1"/>
  <c r="T56" i="6"/>
  <c r="X56" i="6"/>
  <c r="K56" i="12"/>
  <c r="U56" i="6"/>
  <c r="V56" i="6"/>
  <c r="W56" i="6"/>
  <c r="J596" i="6"/>
  <c r="G597" i="6"/>
  <c r="H596" i="6"/>
  <c r="K596" i="6" s="1"/>
  <c r="P595" i="6"/>
  <c r="S57" i="6"/>
  <c r="O60" i="6"/>
  <c r="Q58" i="6"/>
  <c r="R59" i="6"/>
  <c r="F62" i="6"/>
  <c r="L59" i="6"/>
  <c r="O55" i="12" l="1"/>
  <c r="R55" i="12" s="1"/>
  <c r="N56" i="12"/>
  <c r="L56" i="12"/>
  <c r="M56" i="12" s="1"/>
  <c r="T57" i="6"/>
  <c r="X57" i="6"/>
  <c r="K57" i="12"/>
  <c r="W57" i="6"/>
  <c r="V57" i="6"/>
  <c r="U57" i="6"/>
  <c r="H597" i="6"/>
  <c r="K597" i="6" s="1"/>
  <c r="G598" i="6"/>
  <c r="P596" i="6"/>
  <c r="J597" i="6"/>
  <c r="O61" i="6"/>
  <c r="S58" i="6"/>
  <c r="R60" i="6"/>
  <c r="Q59" i="6"/>
  <c r="L60" i="6"/>
  <c r="F63" i="6"/>
  <c r="O56" i="12" l="1"/>
  <c r="R56" i="12" s="1"/>
  <c r="T58" i="6"/>
  <c r="X58" i="6"/>
  <c r="K58" i="12"/>
  <c r="U58" i="6"/>
  <c r="V58" i="6"/>
  <c r="W58" i="6"/>
  <c r="N57" i="12"/>
  <c r="L57" i="12"/>
  <c r="M57" i="12" s="1"/>
  <c r="J598" i="6"/>
  <c r="P597" i="6"/>
  <c r="G599" i="6"/>
  <c r="H598" i="6"/>
  <c r="K598" i="6" s="1"/>
  <c r="O62" i="6"/>
  <c r="S59" i="6"/>
  <c r="Q60" i="6"/>
  <c r="R61" i="6"/>
  <c r="F64" i="6"/>
  <c r="L61" i="6"/>
  <c r="T59" i="6" l="1"/>
  <c r="X59" i="6"/>
  <c r="K59" i="12"/>
  <c r="U59" i="6"/>
  <c r="V59" i="6"/>
  <c r="W59" i="6"/>
  <c r="N58" i="12"/>
  <c r="L58" i="12"/>
  <c r="M58" i="12" s="1"/>
  <c r="O57" i="12"/>
  <c r="R57" i="12" s="1"/>
  <c r="H599" i="6"/>
  <c r="K599" i="6" s="1"/>
  <c r="G600" i="6"/>
  <c r="P599" i="6" s="1"/>
  <c r="P598" i="6"/>
  <c r="J599" i="6"/>
  <c r="J600" i="6" s="1"/>
  <c r="O63" i="6"/>
  <c r="S60" i="6"/>
  <c r="Q61" i="6"/>
  <c r="R62" i="6"/>
  <c r="L62" i="6"/>
  <c r="F65" i="6"/>
  <c r="O64" i="6" s="1"/>
  <c r="O58" i="12" l="1"/>
  <c r="R58" i="12" s="1"/>
  <c r="T60" i="6"/>
  <c r="X60" i="6"/>
  <c r="K60" i="12"/>
  <c r="V60" i="6"/>
  <c r="W60" i="6"/>
  <c r="U60" i="6"/>
  <c r="N59" i="12"/>
  <c r="L59" i="12"/>
  <c r="M59" i="12" s="1"/>
  <c r="P600" i="6"/>
  <c r="H600" i="6"/>
  <c r="K600" i="6" s="1"/>
  <c r="S61" i="6"/>
  <c r="Q62" i="6"/>
  <c r="R63" i="6"/>
  <c r="F66" i="6"/>
  <c r="L63" i="6"/>
  <c r="O59" i="12" l="1"/>
  <c r="R59" i="12" s="1"/>
  <c r="T61" i="6"/>
  <c r="X61" i="6"/>
  <c r="K61" i="12"/>
  <c r="U61" i="6"/>
  <c r="V61" i="6"/>
  <c r="W61" i="6"/>
  <c r="N60" i="12"/>
  <c r="L60" i="12"/>
  <c r="M60" i="12" s="1"/>
  <c r="O65" i="6"/>
  <c r="S62" i="6"/>
  <c r="R64" i="6"/>
  <c r="Q63" i="6"/>
  <c r="L64" i="6"/>
  <c r="F67" i="6"/>
  <c r="O60" i="12" l="1"/>
  <c r="R60" i="12" s="1"/>
  <c r="N61" i="12"/>
  <c r="L61" i="12"/>
  <c r="M61" i="12" s="1"/>
  <c r="T62" i="6"/>
  <c r="X62" i="6"/>
  <c r="K62" i="12"/>
  <c r="U62" i="6"/>
  <c r="V62" i="6"/>
  <c r="W62" i="6"/>
  <c r="O66" i="6"/>
  <c r="S63" i="6"/>
  <c r="Q64" i="6"/>
  <c r="R65" i="6"/>
  <c r="F68" i="6"/>
  <c r="L65" i="6"/>
  <c r="O61" i="12" l="1"/>
  <c r="R61" i="12" s="1"/>
  <c r="N62" i="12"/>
  <c r="L62" i="12"/>
  <c r="M62" i="12" s="1"/>
  <c r="T63" i="6"/>
  <c r="X63" i="6"/>
  <c r="K63" i="12"/>
  <c r="U63" i="6"/>
  <c r="V63" i="6"/>
  <c r="W63" i="6"/>
  <c r="O67" i="6"/>
  <c r="S64" i="6"/>
  <c r="Q65" i="6"/>
  <c r="R66" i="6"/>
  <c r="L66" i="6"/>
  <c r="F69" i="6"/>
  <c r="O62" i="12" l="1"/>
  <c r="R62" i="12" s="1"/>
  <c r="N63" i="12"/>
  <c r="L63" i="12"/>
  <c r="M63" i="12" s="1"/>
  <c r="T64" i="6"/>
  <c r="X64" i="6"/>
  <c r="K64" i="12"/>
  <c r="U64" i="6"/>
  <c r="V64" i="6"/>
  <c r="W64" i="6"/>
  <c r="O68" i="6"/>
  <c r="Q66" i="6"/>
  <c r="S65" i="6"/>
  <c r="R67" i="6"/>
  <c r="F70" i="6"/>
  <c r="L67" i="6"/>
  <c r="O63" i="12" l="1"/>
  <c r="R63" i="12" s="1"/>
  <c r="N64" i="12"/>
  <c r="L64" i="12"/>
  <c r="M64" i="12" s="1"/>
  <c r="T65" i="6"/>
  <c r="X65" i="6"/>
  <c r="K65" i="12"/>
  <c r="W65" i="6"/>
  <c r="U65" i="6"/>
  <c r="V65" i="6"/>
  <c r="O69" i="6"/>
  <c r="S66" i="6"/>
  <c r="Q67" i="6"/>
  <c r="R68" i="6"/>
  <c r="F71" i="6"/>
  <c r="L68" i="6"/>
  <c r="O64" i="12" l="1"/>
  <c r="R64" i="12" s="1"/>
  <c r="N65" i="12"/>
  <c r="L65" i="12"/>
  <c r="M65" i="12" s="1"/>
  <c r="T66" i="6"/>
  <c r="X66" i="6"/>
  <c r="K66" i="12"/>
  <c r="U66" i="6"/>
  <c r="V66" i="6"/>
  <c r="W66" i="6"/>
  <c r="O70" i="6"/>
  <c r="S67" i="6"/>
  <c r="R69" i="6"/>
  <c r="Q68" i="6"/>
  <c r="L69" i="6"/>
  <c r="F72" i="6"/>
  <c r="O65" i="12" l="1"/>
  <c r="N66" i="12"/>
  <c r="L66" i="12"/>
  <c r="M66" i="12" s="1"/>
  <c r="T67" i="6"/>
  <c r="X67" i="6"/>
  <c r="K67" i="12"/>
  <c r="U67" i="6"/>
  <c r="V67" i="6"/>
  <c r="W67" i="6"/>
  <c r="R65" i="12"/>
  <c r="O71" i="6"/>
  <c r="Q69" i="6"/>
  <c r="S68" i="6"/>
  <c r="R70" i="6"/>
  <c r="F73" i="6"/>
  <c r="L70" i="6"/>
  <c r="O66" i="12" l="1"/>
  <c r="R66" i="12" s="1"/>
  <c r="T68" i="6"/>
  <c r="X68" i="6"/>
  <c r="K68" i="12"/>
  <c r="V68" i="6"/>
  <c r="W68" i="6"/>
  <c r="U68" i="6"/>
  <c r="N67" i="12"/>
  <c r="L67" i="12"/>
  <c r="M67" i="12" s="1"/>
  <c r="O72" i="6"/>
  <c r="R71" i="6"/>
  <c r="S69" i="6"/>
  <c r="Q70" i="6"/>
  <c r="L71" i="6"/>
  <c r="F74" i="6"/>
  <c r="O67" i="12" l="1"/>
  <c r="R67" i="12" s="1"/>
  <c r="T69" i="6"/>
  <c r="X69" i="6"/>
  <c r="K69" i="12"/>
  <c r="U69" i="6"/>
  <c r="V69" i="6"/>
  <c r="W69" i="6"/>
  <c r="N68" i="12"/>
  <c r="L68" i="12"/>
  <c r="M68" i="12" s="1"/>
  <c r="O73" i="6"/>
  <c r="S70" i="6"/>
  <c r="Q71" i="6"/>
  <c r="R72" i="6"/>
  <c r="F75" i="6"/>
  <c r="L72" i="6"/>
  <c r="O68" i="12" l="1"/>
  <c r="R68" i="12" s="1"/>
  <c r="L69" i="12"/>
  <c r="M69" i="12" s="1"/>
  <c r="N69" i="12"/>
  <c r="T70" i="6"/>
  <c r="X70" i="6"/>
  <c r="K70" i="12"/>
  <c r="U70" i="6"/>
  <c r="V70" i="6"/>
  <c r="W70" i="6"/>
  <c r="O74" i="6"/>
  <c r="S71" i="6"/>
  <c r="Q72" i="6"/>
  <c r="R73" i="6"/>
  <c r="L73" i="6"/>
  <c r="F76" i="6"/>
  <c r="L70" i="12" l="1"/>
  <c r="M70" i="12" s="1"/>
  <c r="N70" i="12"/>
  <c r="T71" i="6"/>
  <c r="X71" i="6"/>
  <c r="K71" i="12"/>
  <c r="U71" i="6"/>
  <c r="V71" i="6"/>
  <c r="W71" i="6"/>
  <c r="O69" i="12"/>
  <c r="R69" i="12" s="1"/>
  <c r="O75" i="6"/>
  <c r="Q73" i="6"/>
  <c r="S72" i="6"/>
  <c r="R74" i="6"/>
  <c r="F77" i="6"/>
  <c r="L74" i="6"/>
  <c r="T72" i="6" l="1"/>
  <c r="X72" i="6"/>
  <c r="K72" i="12"/>
  <c r="U72" i="6"/>
  <c r="V72" i="6"/>
  <c r="W72" i="6"/>
  <c r="N71" i="12"/>
  <c r="L71" i="12"/>
  <c r="M71" i="12" s="1"/>
  <c r="O70" i="12"/>
  <c r="R70" i="12" s="1"/>
  <c r="O76" i="6"/>
  <c r="Q74" i="6"/>
  <c r="S73" i="6"/>
  <c r="R75" i="6"/>
  <c r="L75" i="6"/>
  <c r="F78" i="6"/>
  <c r="N72" i="12" l="1"/>
  <c r="L72" i="12"/>
  <c r="M72" i="12" s="1"/>
  <c r="T73" i="6"/>
  <c r="X73" i="6"/>
  <c r="K73" i="12"/>
  <c r="W73" i="6"/>
  <c r="U73" i="6"/>
  <c r="V73" i="6"/>
  <c r="O71" i="12"/>
  <c r="R71" i="12" s="1"/>
  <c r="S74" i="6"/>
  <c r="O77" i="6"/>
  <c r="Q75" i="6"/>
  <c r="R76" i="6"/>
  <c r="F79" i="6"/>
  <c r="L76" i="6"/>
  <c r="O72" i="12" l="1"/>
  <c r="R72" i="12" s="1"/>
  <c r="N73" i="12"/>
  <c r="L73" i="12"/>
  <c r="M73" i="12" s="1"/>
  <c r="T74" i="6"/>
  <c r="X74" i="6"/>
  <c r="K74" i="12"/>
  <c r="U74" i="6"/>
  <c r="V74" i="6"/>
  <c r="W74" i="6"/>
  <c r="O78" i="6"/>
  <c r="S75" i="6"/>
  <c r="Q76" i="6"/>
  <c r="R77" i="6"/>
  <c r="L77" i="6"/>
  <c r="F80" i="6"/>
  <c r="O73" i="12" l="1"/>
  <c r="R73" i="12" s="1"/>
  <c r="N74" i="12"/>
  <c r="L74" i="12"/>
  <c r="M74" i="12" s="1"/>
  <c r="T75" i="6"/>
  <c r="X75" i="6"/>
  <c r="K75" i="12"/>
  <c r="V75" i="6"/>
  <c r="U75" i="6"/>
  <c r="W75" i="6"/>
  <c r="O79" i="6"/>
  <c r="R78" i="6"/>
  <c r="S76" i="6"/>
  <c r="Q77" i="6"/>
  <c r="F81" i="6"/>
  <c r="L78" i="6"/>
  <c r="O74" i="12" l="1"/>
  <c r="R74" i="12" s="1"/>
  <c r="T76" i="6"/>
  <c r="X76" i="6"/>
  <c r="K76" i="12"/>
  <c r="V76" i="6"/>
  <c r="W76" i="6"/>
  <c r="U76" i="6"/>
  <c r="N75" i="12"/>
  <c r="L75" i="12"/>
  <c r="M75" i="12" s="1"/>
  <c r="O80" i="6"/>
  <c r="S77" i="6"/>
  <c r="Q78" i="6"/>
  <c r="R79" i="6"/>
  <c r="L79" i="6"/>
  <c r="F82" i="6"/>
  <c r="N76" i="12" l="1"/>
  <c r="L76" i="12"/>
  <c r="M76" i="12" s="1"/>
  <c r="T77" i="6"/>
  <c r="X77" i="6"/>
  <c r="K77" i="12"/>
  <c r="U77" i="6"/>
  <c r="V77" i="6"/>
  <c r="W77" i="6"/>
  <c r="O75" i="12"/>
  <c r="R75" i="12" s="1"/>
  <c r="Q79" i="6"/>
  <c r="O81" i="6"/>
  <c r="S78" i="6"/>
  <c r="R80" i="6"/>
  <c r="F83" i="6"/>
  <c r="L80" i="6"/>
  <c r="O76" i="12" l="1"/>
  <c r="R76" i="12" s="1"/>
  <c r="T78" i="6"/>
  <c r="X78" i="6"/>
  <c r="K78" i="12"/>
  <c r="U78" i="6"/>
  <c r="V78" i="6"/>
  <c r="W78" i="6"/>
  <c r="N77" i="12"/>
  <c r="L77" i="12"/>
  <c r="M77" i="12" s="1"/>
  <c r="S79" i="6"/>
  <c r="O82" i="6"/>
  <c r="R81" i="6"/>
  <c r="Q80" i="6"/>
  <c r="L81" i="6"/>
  <c r="F84" i="6"/>
  <c r="O77" i="12" l="1"/>
  <c r="R77" i="12" s="1"/>
  <c r="N78" i="12"/>
  <c r="L78" i="12"/>
  <c r="M78" i="12" s="1"/>
  <c r="T79" i="6"/>
  <c r="X79" i="6"/>
  <c r="K79" i="12"/>
  <c r="W79" i="6"/>
  <c r="U79" i="6"/>
  <c r="V79" i="6"/>
  <c r="O83" i="6"/>
  <c r="Q81" i="6"/>
  <c r="S80" i="6"/>
  <c r="R82" i="6"/>
  <c r="F85" i="6"/>
  <c r="L82" i="6"/>
  <c r="O78" i="12" l="1"/>
  <c r="N79" i="12"/>
  <c r="L79" i="12"/>
  <c r="M79" i="12" s="1"/>
  <c r="T80" i="6"/>
  <c r="X80" i="6"/>
  <c r="K80" i="12"/>
  <c r="W80" i="6"/>
  <c r="U80" i="6"/>
  <c r="V80" i="6"/>
  <c r="R78" i="12"/>
  <c r="O84" i="6"/>
  <c r="S81" i="6"/>
  <c r="Q82" i="6"/>
  <c r="R83" i="6"/>
  <c r="L83" i="6"/>
  <c r="F86" i="6"/>
  <c r="O79" i="12" l="1"/>
  <c r="R79" i="12" s="1"/>
  <c r="N80" i="12"/>
  <c r="L80" i="12"/>
  <c r="M80" i="12" s="1"/>
  <c r="T81" i="6"/>
  <c r="X81" i="6"/>
  <c r="K81" i="12"/>
  <c r="U81" i="6"/>
  <c r="V81" i="6"/>
  <c r="W81" i="6"/>
  <c r="O85" i="6"/>
  <c r="S82" i="6"/>
  <c r="Q83" i="6"/>
  <c r="R84" i="6"/>
  <c r="F87" i="6"/>
  <c r="L84" i="6"/>
  <c r="O80" i="12" l="1"/>
  <c r="R80" i="12" s="1"/>
  <c r="N81" i="12"/>
  <c r="L81" i="12"/>
  <c r="M81" i="12" s="1"/>
  <c r="T82" i="6"/>
  <c r="X82" i="6"/>
  <c r="K82" i="12"/>
  <c r="U82" i="6"/>
  <c r="V82" i="6"/>
  <c r="W82" i="6"/>
  <c r="O86" i="6"/>
  <c r="Q84" i="6"/>
  <c r="S83" i="6"/>
  <c r="R85" i="6"/>
  <c r="F88" i="6"/>
  <c r="L85" i="6"/>
  <c r="O81" i="12" l="1"/>
  <c r="R81" i="12" s="1"/>
  <c r="N82" i="12"/>
  <c r="L82" i="12"/>
  <c r="M82" i="12" s="1"/>
  <c r="T83" i="6"/>
  <c r="X83" i="6"/>
  <c r="K83" i="12"/>
  <c r="V83" i="6"/>
  <c r="W83" i="6"/>
  <c r="U83" i="6"/>
  <c r="O87" i="6"/>
  <c r="S84" i="6"/>
  <c r="R86" i="6"/>
  <c r="Q85" i="6"/>
  <c r="L86" i="6"/>
  <c r="F89" i="6"/>
  <c r="O82" i="12" l="1"/>
  <c r="R82" i="12" s="1"/>
  <c r="N83" i="12"/>
  <c r="L83" i="12"/>
  <c r="M83" i="12" s="1"/>
  <c r="T84" i="6"/>
  <c r="K84" i="12"/>
  <c r="U84" i="6"/>
  <c r="V84" i="6"/>
  <c r="W84" i="6"/>
  <c r="O88" i="6"/>
  <c r="S85" i="6"/>
  <c r="Q86" i="6"/>
  <c r="R87" i="6"/>
  <c r="F90" i="6"/>
  <c r="L87" i="6"/>
  <c r="O83" i="12" l="1"/>
  <c r="R83" i="12" s="1"/>
  <c r="N84" i="12"/>
  <c r="L84" i="12"/>
  <c r="M84" i="12" s="1"/>
  <c r="T85" i="6"/>
  <c r="X85" i="6"/>
  <c r="K85" i="12"/>
  <c r="U85" i="6"/>
  <c r="V85" i="6"/>
  <c r="W85" i="6"/>
  <c r="O89" i="6"/>
  <c r="R88" i="6"/>
  <c r="Q87" i="6"/>
  <c r="S86" i="6"/>
  <c r="L88" i="6"/>
  <c r="F91" i="6"/>
  <c r="O84" i="12" l="1"/>
  <c r="R84" i="12" s="1"/>
  <c r="T86" i="6"/>
  <c r="X86" i="6"/>
  <c r="K86" i="12"/>
  <c r="U86" i="6"/>
  <c r="V86" i="6"/>
  <c r="W86" i="6"/>
  <c r="L85" i="12"/>
  <c r="M85" i="12" s="1"/>
  <c r="N85" i="12"/>
  <c r="O90" i="6"/>
  <c r="R89" i="6"/>
  <c r="S87" i="6"/>
  <c r="Q88" i="6"/>
  <c r="F92" i="6"/>
  <c r="O91" i="6" s="1"/>
  <c r="L89" i="6"/>
  <c r="O85" i="12" l="1"/>
  <c r="L86" i="12"/>
  <c r="M86" i="12" s="1"/>
  <c r="N86" i="12"/>
  <c r="T87" i="6"/>
  <c r="X87" i="6"/>
  <c r="K87" i="12"/>
  <c r="U87" i="6"/>
  <c r="V87" i="6"/>
  <c r="W87" i="6"/>
  <c r="R85" i="12"/>
  <c r="S88" i="6"/>
  <c r="Q89" i="6"/>
  <c r="R90" i="6"/>
  <c r="L90" i="6"/>
  <c r="F93" i="6"/>
  <c r="O92" i="6" s="1"/>
  <c r="N87" i="12" l="1"/>
  <c r="L87" i="12"/>
  <c r="M87" i="12" s="1"/>
  <c r="T88" i="6"/>
  <c r="X88" i="6"/>
  <c r="K88" i="12"/>
  <c r="W88" i="6"/>
  <c r="U88" i="6"/>
  <c r="V88" i="6"/>
  <c r="O86" i="12"/>
  <c r="R86" i="12" s="1"/>
  <c r="S89" i="6"/>
  <c r="Q90" i="6"/>
  <c r="R91" i="6"/>
  <c r="F94" i="6"/>
  <c r="L91" i="6"/>
  <c r="O87" i="12" l="1"/>
  <c r="R87" i="12" s="1"/>
  <c r="T89" i="6"/>
  <c r="X89" i="6"/>
  <c r="K89" i="12"/>
  <c r="U89" i="6"/>
  <c r="V89" i="6"/>
  <c r="W89" i="6"/>
  <c r="N88" i="12"/>
  <c r="L88" i="12"/>
  <c r="M88" i="12" s="1"/>
  <c r="O93" i="6"/>
  <c r="S90" i="6"/>
  <c r="Q91" i="6"/>
  <c r="R92" i="6"/>
  <c r="L92" i="6"/>
  <c r="F95" i="6"/>
  <c r="O88" i="12" l="1"/>
  <c r="R88" i="12" s="1"/>
  <c r="N89" i="12"/>
  <c r="L89" i="12"/>
  <c r="M89" i="12" s="1"/>
  <c r="T90" i="6"/>
  <c r="X90" i="6"/>
  <c r="K90" i="12"/>
  <c r="V90" i="6"/>
  <c r="W90" i="6"/>
  <c r="U90" i="6"/>
  <c r="O94" i="6"/>
  <c r="Q92" i="6"/>
  <c r="S91" i="6"/>
  <c r="R93" i="6"/>
  <c r="F96" i="6"/>
  <c r="L93" i="6"/>
  <c r="O89" i="12" l="1"/>
  <c r="R89" i="12" s="1"/>
  <c r="N90" i="12"/>
  <c r="L90" i="12"/>
  <c r="M90" i="12" s="1"/>
  <c r="T91" i="6"/>
  <c r="X91" i="6"/>
  <c r="K91" i="12"/>
  <c r="V91" i="6"/>
  <c r="W91" i="6"/>
  <c r="U91" i="6"/>
  <c r="O95" i="6"/>
  <c r="S92" i="6"/>
  <c r="Q93" i="6"/>
  <c r="R94" i="6"/>
  <c r="L94" i="6"/>
  <c r="F97" i="6"/>
  <c r="O90" i="12" l="1"/>
  <c r="R90" i="12" s="1"/>
  <c r="T92" i="6"/>
  <c r="X92" i="6"/>
  <c r="K92" i="12"/>
  <c r="U92" i="6"/>
  <c r="V92" i="6"/>
  <c r="W92" i="6"/>
  <c r="N91" i="12"/>
  <c r="L91" i="12"/>
  <c r="M91" i="12" s="1"/>
  <c r="O96" i="6"/>
  <c r="Q94" i="6"/>
  <c r="S94" i="6" s="1"/>
  <c r="S93" i="6"/>
  <c r="R95" i="6"/>
  <c r="F98" i="6"/>
  <c r="L95" i="6"/>
  <c r="T93" i="6" l="1"/>
  <c r="X93" i="6"/>
  <c r="K93" i="12"/>
  <c r="W93" i="6"/>
  <c r="U93" i="6"/>
  <c r="V93" i="6"/>
  <c r="N92" i="12"/>
  <c r="L92" i="12"/>
  <c r="M92" i="12" s="1"/>
  <c r="T94" i="6"/>
  <c r="X94" i="6"/>
  <c r="K94" i="12"/>
  <c r="U94" i="6"/>
  <c r="V94" i="6"/>
  <c r="W94" i="6"/>
  <c r="O91" i="12"/>
  <c r="R91" i="12" s="1"/>
  <c r="O97" i="6"/>
  <c r="R96" i="6"/>
  <c r="Q95" i="6"/>
  <c r="L96" i="6"/>
  <c r="F99" i="6"/>
  <c r="O98" i="6" s="1"/>
  <c r="O92" i="12" l="1"/>
  <c r="R92" i="12" s="1"/>
  <c r="N93" i="12"/>
  <c r="L93" i="12"/>
  <c r="M93" i="12" s="1"/>
  <c r="N94" i="12"/>
  <c r="L94" i="12"/>
  <c r="M94" i="12" s="1"/>
  <c r="Q96" i="6"/>
  <c r="S95" i="6"/>
  <c r="R97" i="6"/>
  <c r="F100" i="6"/>
  <c r="L97" i="6"/>
  <c r="O94" i="12" l="1"/>
  <c r="T95" i="6"/>
  <c r="X95" i="6"/>
  <c r="K95" i="12"/>
  <c r="U95" i="6"/>
  <c r="V95" i="6"/>
  <c r="W95" i="6"/>
  <c r="O93" i="12"/>
  <c r="R93" i="12" s="1"/>
  <c r="O99" i="6"/>
  <c r="S96" i="6"/>
  <c r="Q97" i="6"/>
  <c r="R98" i="6"/>
  <c r="L98" i="6"/>
  <c r="F101" i="6"/>
  <c r="O100" i="6"/>
  <c r="R94" i="12" l="1"/>
  <c r="N95" i="12"/>
  <c r="L95" i="12"/>
  <c r="M95" i="12" s="1"/>
  <c r="T96" i="6"/>
  <c r="X96" i="6"/>
  <c r="K96" i="12"/>
  <c r="W96" i="6"/>
  <c r="U96" i="6"/>
  <c r="V96" i="6"/>
  <c r="S97" i="6"/>
  <c r="Q98" i="6"/>
  <c r="R99" i="6"/>
  <c r="F102" i="6"/>
  <c r="L99" i="6"/>
  <c r="O95" i="12" l="1"/>
  <c r="R95" i="12" s="1"/>
  <c r="N96" i="12"/>
  <c r="L96" i="12"/>
  <c r="M96" i="12" s="1"/>
  <c r="T97" i="6"/>
  <c r="X97" i="6"/>
  <c r="K97" i="12"/>
  <c r="U97" i="6"/>
  <c r="W97" i="6"/>
  <c r="V97" i="6"/>
  <c r="O101" i="6"/>
  <c r="S98" i="6"/>
  <c r="Q99" i="6"/>
  <c r="R100" i="6"/>
  <c r="L100" i="6"/>
  <c r="F103" i="6"/>
  <c r="O96" i="12" l="1"/>
  <c r="R96" i="12" s="1"/>
  <c r="N97" i="12"/>
  <c r="L97" i="12"/>
  <c r="M97" i="12" s="1"/>
  <c r="T98" i="6"/>
  <c r="X98" i="6"/>
  <c r="K98" i="12"/>
  <c r="U98" i="6"/>
  <c r="V98" i="6"/>
  <c r="W98" i="6"/>
  <c r="O102" i="6"/>
  <c r="S99" i="6"/>
  <c r="Q100" i="6"/>
  <c r="R101" i="6"/>
  <c r="F104" i="6"/>
  <c r="L101" i="6"/>
  <c r="O97" i="12" l="1"/>
  <c r="R97" i="12" s="1"/>
  <c r="N98" i="12"/>
  <c r="L98" i="12"/>
  <c r="M98" i="12" s="1"/>
  <c r="T99" i="6"/>
  <c r="X99" i="6"/>
  <c r="K99" i="12"/>
  <c r="V99" i="6"/>
  <c r="W99" i="6"/>
  <c r="U99" i="6"/>
  <c r="O103" i="6"/>
  <c r="R102" i="6"/>
  <c r="S100" i="6"/>
  <c r="Q101" i="6"/>
  <c r="L102" i="6"/>
  <c r="F105" i="6"/>
  <c r="O98" i="12" l="1"/>
  <c r="R98" i="12" s="1"/>
  <c r="N99" i="12"/>
  <c r="L99" i="12"/>
  <c r="M99" i="12" s="1"/>
  <c r="T100" i="6"/>
  <c r="X100" i="6"/>
  <c r="K100" i="12"/>
  <c r="U100" i="6"/>
  <c r="V100" i="6"/>
  <c r="W100" i="6"/>
  <c r="Q102" i="6"/>
  <c r="O104" i="6"/>
  <c r="R103" i="6"/>
  <c r="S101" i="6"/>
  <c r="F106" i="6"/>
  <c r="L103" i="6"/>
  <c r="O99" i="12" l="1"/>
  <c r="R99" i="12" s="1"/>
  <c r="N100" i="12"/>
  <c r="L100" i="12"/>
  <c r="M100" i="12" s="1"/>
  <c r="T101" i="6"/>
  <c r="X101" i="6"/>
  <c r="K101" i="12"/>
  <c r="U101" i="6"/>
  <c r="V101" i="6"/>
  <c r="W101" i="6"/>
  <c r="S102" i="6"/>
  <c r="O105" i="6"/>
  <c r="Q103" i="6"/>
  <c r="R104" i="6"/>
  <c r="L104" i="6"/>
  <c r="F107" i="6"/>
  <c r="O106" i="6" s="1"/>
  <c r="O100" i="12" l="1"/>
  <c r="R100" i="12" s="1"/>
  <c r="L101" i="12"/>
  <c r="M101" i="12" s="1"/>
  <c r="N101" i="12"/>
  <c r="T102" i="6"/>
  <c r="X102" i="6"/>
  <c r="K102" i="12"/>
  <c r="U102" i="6"/>
  <c r="V102" i="6"/>
  <c r="W102" i="6"/>
  <c r="Q104" i="6"/>
  <c r="S104" i="6"/>
  <c r="S103" i="6"/>
  <c r="R105" i="6"/>
  <c r="F108" i="6"/>
  <c r="L105" i="6"/>
  <c r="L102" i="12" l="1"/>
  <c r="M102" i="12" s="1"/>
  <c r="N102" i="12"/>
  <c r="O101" i="12"/>
  <c r="R101" i="12" s="1"/>
  <c r="T103" i="6"/>
  <c r="X103" i="6"/>
  <c r="K103" i="12"/>
  <c r="U103" i="6"/>
  <c r="V103" i="6"/>
  <c r="W103" i="6"/>
  <c r="T104" i="6"/>
  <c r="X104" i="6"/>
  <c r="K104" i="12"/>
  <c r="W104" i="6"/>
  <c r="V104" i="6"/>
  <c r="U104" i="6"/>
  <c r="O107" i="6"/>
  <c r="Q105" i="6"/>
  <c r="R106" i="6"/>
  <c r="L106" i="6"/>
  <c r="F109" i="6"/>
  <c r="N103" i="12" l="1"/>
  <c r="L103" i="12"/>
  <c r="M103" i="12" s="1"/>
  <c r="N104" i="12"/>
  <c r="L104" i="12"/>
  <c r="M104" i="12" s="1"/>
  <c r="O102" i="12"/>
  <c r="R102" i="12" s="1"/>
  <c r="O108" i="6"/>
  <c r="Q106" i="6"/>
  <c r="S105" i="6"/>
  <c r="R107" i="6"/>
  <c r="F110" i="6"/>
  <c r="L107" i="6"/>
  <c r="O104" i="12" l="1"/>
  <c r="T105" i="6"/>
  <c r="X105" i="6"/>
  <c r="K105" i="12"/>
  <c r="U105" i="6"/>
  <c r="V105" i="6"/>
  <c r="W105" i="6"/>
  <c r="O103" i="12"/>
  <c r="R103" i="12" s="1"/>
  <c r="R104" i="12" s="1"/>
  <c r="O109" i="6"/>
  <c r="S106" i="6"/>
  <c r="Q107" i="6"/>
  <c r="R108" i="6"/>
  <c r="L108" i="6"/>
  <c r="F111" i="6"/>
  <c r="N105" i="12" l="1"/>
  <c r="L105" i="12"/>
  <c r="M105" i="12" s="1"/>
  <c r="T106" i="6"/>
  <c r="X106" i="6"/>
  <c r="K106" i="12"/>
  <c r="U106" i="6"/>
  <c r="V106" i="6"/>
  <c r="W106" i="6"/>
  <c r="O110" i="6"/>
  <c r="R109" i="6"/>
  <c r="S107" i="6"/>
  <c r="Q108" i="6"/>
  <c r="F112" i="6"/>
  <c r="L109" i="6"/>
  <c r="O105" i="12" l="1"/>
  <c r="R105" i="12" s="1"/>
  <c r="T107" i="6"/>
  <c r="X107" i="6"/>
  <c r="K107" i="12"/>
  <c r="V107" i="6"/>
  <c r="W107" i="6"/>
  <c r="U107" i="6"/>
  <c r="N106" i="12"/>
  <c r="L106" i="12"/>
  <c r="M106" i="12" s="1"/>
  <c r="O111" i="6"/>
  <c r="R110" i="6"/>
  <c r="S108" i="6"/>
  <c r="Q109" i="6"/>
  <c r="F113" i="6"/>
  <c r="L110" i="6"/>
  <c r="T108" i="6" l="1"/>
  <c r="X108" i="6"/>
  <c r="K108" i="12"/>
  <c r="V108" i="6"/>
  <c r="W108" i="6"/>
  <c r="U108" i="6"/>
  <c r="N107" i="12"/>
  <c r="L107" i="12"/>
  <c r="M107" i="12" s="1"/>
  <c r="O106" i="12"/>
  <c r="R106" i="12" s="1"/>
  <c r="O112" i="6"/>
  <c r="R111" i="6"/>
  <c r="S109" i="6"/>
  <c r="Q110" i="6"/>
  <c r="L111" i="6"/>
  <c r="F114" i="6"/>
  <c r="O107" i="12" l="1"/>
  <c r="R107" i="12" s="1"/>
  <c r="T109" i="6"/>
  <c r="X109" i="6"/>
  <c r="K109" i="12"/>
  <c r="U109" i="6"/>
  <c r="V109" i="6"/>
  <c r="W109" i="6"/>
  <c r="N108" i="12"/>
  <c r="L108" i="12"/>
  <c r="M108" i="12" s="1"/>
  <c r="O113" i="6"/>
  <c r="R112" i="6"/>
  <c r="Q111" i="6"/>
  <c r="S110" i="6"/>
  <c r="F115" i="6"/>
  <c r="L112" i="6"/>
  <c r="O108" i="12" l="1"/>
  <c r="R108" i="12" s="1"/>
  <c r="T110" i="6"/>
  <c r="X110" i="6"/>
  <c r="K110" i="12"/>
  <c r="U110" i="6"/>
  <c r="V110" i="6"/>
  <c r="W110" i="6"/>
  <c r="N109" i="12"/>
  <c r="L109" i="12"/>
  <c r="M109" i="12" s="1"/>
  <c r="O114" i="6"/>
  <c r="S111" i="6"/>
  <c r="Q112" i="6"/>
  <c r="R113" i="6"/>
  <c r="L113" i="6"/>
  <c r="F116" i="6"/>
  <c r="O115" i="6"/>
  <c r="O109" i="12" l="1"/>
  <c r="R109" i="12" s="1"/>
  <c r="T111" i="6"/>
  <c r="X111" i="6"/>
  <c r="K111" i="12"/>
  <c r="W111" i="6"/>
  <c r="U111" i="6"/>
  <c r="V111" i="6"/>
  <c r="N110" i="12"/>
  <c r="L110" i="12"/>
  <c r="M110" i="12" s="1"/>
  <c r="R114" i="6"/>
  <c r="Q113" i="6"/>
  <c r="S112" i="6"/>
  <c r="F117" i="6"/>
  <c r="O116" i="6"/>
  <c r="L114" i="6"/>
  <c r="O110" i="12" l="1"/>
  <c r="R110" i="12" s="1"/>
  <c r="T112" i="6"/>
  <c r="X112" i="6"/>
  <c r="K112" i="12"/>
  <c r="W112" i="6"/>
  <c r="U112" i="6"/>
  <c r="V112" i="6"/>
  <c r="N111" i="12"/>
  <c r="L111" i="12"/>
  <c r="M111" i="12" s="1"/>
  <c r="S113" i="6"/>
  <c r="Q114" i="6"/>
  <c r="R115" i="6"/>
  <c r="L115" i="6"/>
  <c r="F118" i="6"/>
  <c r="O111" i="12" l="1"/>
  <c r="N112" i="12"/>
  <c r="L112" i="12"/>
  <c r="M112" i="12" s="1"/>
  <c r="T113" i="6"/>
  <c r="X113" i="6"/>
  <c r="K113" i="12"/>
  <c r="U113" i="6"/>
  <c r="V113" i="6"/>
  <c r="W113" i="6"/>
  <c r="R111" i="12"/>
  <c r="O117" i="6"/>
  <c r="Q115" i="6"/>
  <c r="S114" i="6"/>
  <c r="R116" i="6"/>
  <c r="F119" i="6"/>
  <c r="L116" i="6"/>
  <c r="O112" i="12" l="1"/>
  <c r="R112" i="12" s="1"/>
  <c r="N113" i="12"/>
  <c r="L113" i="12"/>
  <c r="M113" i="12" s="1"/>
  <c r="T114" i="6"/>
  <c r="X114" i="6"/>
  <c r="K114" i="12"/>
  <c r="U114" i="6"/>
  <c r="V114" i="6"/>
  <c r="W114" i="6"/>
  <c r="O118" i="6"/>
  <c r="R117" i="6"/>
  <c r="S115" i="6"/>
  <c r="Q116" i="6"/>
  <c r="L117" i="6"/>
  <c r="F120" i="6"/>
  <c r="O119" i="6" s="1"/>
  <c r="N114" i="12" l="1"/>
  <c r="L114" i="12"/>
  <c r="M114" i="12" s="1"/>
  <c r="T115" i="6"/>
  <c r="X115" i="6"/>
  <c r="K115" i="12"/>
  <c r="V115" i="6"/>
  <c r="W115" i="6"/>
  <c r="U115" i="6"/>
  <c r="O113" i="12"/>
  <c r="R113" i="12" s="1"/>
  <c r="Q117" i="6"/>
  <c r="S116" i="6"/>
  <c r="R118" i="6"/>
  <c r="F121" i="6"/>
  <c r="L118" i="6"/>
  <c r="T116" i="6" l="1"/>
  <c r="X116" i="6"/>
  <c r="K116" i="12"/>
  <c r="U116" i="6"/>
  <c r="V116" i="6"/>
  <c r="W116" i="6"/>
  <c r="O114" i="12"/>
  <c r="R114" i="12" s="1"/>
  <c r="N115" i="12"/>
  <c r="L115" i="12"/>
  <c r="M115" i="12" s="1"/>
  <c r="O120" i="6"/>
  <c r="S117" i="6"/>
  <c r="R119" i="6"/>
  <c r="Q118" i="6"/>
  <c r="L119" i="6"/>
  <c r="F122" i="6"/>
  <c r="O115" i="12" l="1"/>
  <c r="R115" i="12" s="1"/>
  <c r="T117" i="6"/>
  <c r="X117" i="6"/>
  <c r="K117" i="12"/>
  <c r="U117" i="6"/>
  <c r="V117" i="6"/>
  <c r="W117" i="6"/>
  <c r="N116" i="12"/>
  <c r="L116" i="12"/>
  <c r="M116" i="12" s="1"/>
  <c r="O121" i="6"/>
  <c r="Q119" i="6"/>
  <c r="S118" i="6"/>
  <c r="R120" i="6"/>
  <c r="F123" i="6"/>
  <c r="L120" i="6"/>
  <c r="T118" i="6" l="1"/>
  <c r="X118" i="6"/>
  <c r="K118" i="12"/>
  <c r="U118" i="6"/>
  <c r="V118" i="6"/>
  <c r="W118" i="6"/>
  <c r="L117" i="12"/>
  <c r="M117" i="12" s="1"/>
  <c r="N117" i="12"/>
  <c r="O116" i="12"/>
  <c r="R116" i="12" s="1"/>
  <c r="O122" i="6"/>
  <c r="Q120" i="6"/>
  <c r="S119" i="6"/>
  <c r="R121" i="6"/>
  <c r="L121" i="6"/>
  <c r="F124" i="6"/>
  <c r="O117" i="12" l="1"/>
  <c r="R117" i="12" s="1"/>
  <c r="L118" i="12"/>
  <c r="M118" i="12" s="1"/>
  <c r="N118" i="12"/>
  <c r="T119" i="6"/>
  <c r="X119" i="6"/>
  <c r="K119" i="12"/>
  <c r="U119" i="6"/>
  <c r="V119" i="6"/>
  <c r="W119" i="6"/>
  <c r="O123" i="6"/>
  <c r="Q121" i="6"/>
  <c r="S120" i="6"/>
  <c r="R122" i="6"/>
  <c r="F125" i="6"/>
  <c r="L122" i="6"/>
  <c r="T120" i="6" l="1"/>
  <c r="X120" i="6"/>
  <c r="K120" i="12"/>
  <c r="W120" i="6"/>
  <c r="U120" i="6"/>
  <c r="V120" i="6"/>
  <c r="O118" i="12"/>
  <c r="R118" i="12" s="1"/>
  <c r="N119" i="12"/>
  <c r="L119" i="12"/>
  <c r="M119" i="12" s="1"/>
  <c r="S121" i="6"/>
  <c r="O124" i="6"/>
  <c r="Q122" i="6"/>
  <c r="R123" i="6"/>
  <c r="L123" i="6"/>
  <c r="F126" i="6"/>
  <c r="O119" i="12" l="1"/>
  <c r="R119" i="12" s="1"/>
  <c r="T121" i="6"/>
  <c r="X121" i="6"/>
  <c r="K121" i="12"/>
  <c r="U121" i="6"/>
  <c r="V121" i="6"/>
  <c r="W121" i="6"/>
  <c r="N120" i="12"/>
  <c r="L120" i="12"/>
  <c r="M120" i="12" s="1"/>
  <c r="O125" i="6"/>
  <c r="Q123" i="6"/>
  <c r="S122" i="6"/>
  <c r="R124" i="6"/>
  <c r="F127" i="6"/>
  <c r="O126" i="6" s="1"/>
  <c r="L124" i="6"/>
  <c r="O120" i="12" l="1"/>
  <c r="R120" i="12" s="1"/>
  <c r="T122" i="6"/>
  <c r="X122" i="6"/>
  <c r="K122" i="12"/>
  <c r="V122" i="6"/>
  <c r="W122" i="6"/>
  <c r="U122" i="6"/>
  <c r="N121" i="12"/>
  <c r="L121" i="12"/>
  <c r="M121" i="12" s="1"/>
  <c r="Q124" i="6"/>
  <c r="S123" i="6"/>
  <c r="R125" i="6"/>
  <c r="L125" i="6"/>
  <c r="F128" i="6"/>
  <c r="N122" i="12" l="1"/>
  <c r="L122" i="12"/>
  <c r="M122" i="12" s="1"/>
  <c r="T123" i="6"/>
  <c r="X123" i="6"/>
  <c r="K123" i="12"/>
  <c r="V123" i="6"/>
  <c r="W123" i="6"/>
  <c r="U123" i="6"/>
  <c r="O121" i="12"/>
  <c r="R121" i="12" s="1"/>
  <c r="O127" i="6"/>
  <c r="S124" i="6"/>
  <c r="Q125" i="6"/>
  <c r="R126" i="6"/>
  <c r="F129" i="6"/>
  <c r="L126" i="6"/>
  <c r="O122" i="12" l="1"/>
  <c r="N123" i="12"/>
  <c r="L123" i="12"/>
  <c r="M123" i="12" s="1"/>
  <c r="T124" i="6"/>
  <c r="X124" i="6"/>
  <c r="K124" i="12"/>
  <c r="U124" i="6"/>
  <c r="V124" i="6"/>
  <c r="W124" i="6"/>
  <c r="R122" i="12"/>
  <c r="O128" i="6"/>
  <c r="S125" i="6"/>
  <c r="Q126" i="6"/>
  <c r="R127" i="6"/>
  <c r="L127" i="6"/>
  <c r="F130" i="6"/>
  <c r="N124" i="12" l="1"/>
  <c r="L124" i="12"/>
  <c r="M124" i="12" s="1"/>
  <c r="T125" i="6"/>
  <c r="X125" i="6"/>
  <c r="K125" i="12"/>
  <c r="W125" i="6"/>
  <c r="U125" i="6"/>
  <c r="V125" i="6"/>
  <c r="O123" i="12"/>
  <c r="R123" i="12" s="1"/>
  <c r="O129" i="6"/>
  <c r="Q127" i="6"/>
  <c r="S126" i="6"/>
  <c r="R128" i="6"/>
  <c r="F131" i="6"/>
  <c r="L128" i="6"/>
  <c r="O124" i="12" l="1"/>
  <c r="R124" i="12" s="1"/>
  <c r="T126" i="6"/>
  <c r="X126" i="6"/>
  <c r="K126" i="12"/>
  <c r="U126" i="6"/>
  <c r="V126" i="6"/>
  <c r="W126" i="6"/>
  <c r="N125" i="12"/>
  <c r="L125" i="12"/>
  <c r="M125" i="12" s="1"/>
  <c r="O130" i="6"/>
  <c r="R129" i="6"/>
  <c r="S127" i="6"/>
  <c r="Q128" i="6"/>
  <c r="L129" i="6"/>
  <c r="F132" i="6"/>
  <c r="T127" i="6" l="1"/>
  <c r="X127" i="6"/>
  <c r="K127" i="12"/>
  <c r="U127" i="6"/>
  <c r="V127" i="6"/>
  <c r="W127" i="6"/>
  <c r="N126" i="12"/>
  <c r="L126" i="12"/>
  <c r="M126" i="12" s="1"/>
  <c r="O125" i="12"/>
  <c r="R125" i="12" s="1"/>
  <c r="O131" i="6"/>
  <c r="Q129" i="6"/>
  <c r="S129" i="6" s="1"/>
  <c r="S128" i="6"/>
  <c r="R130" i="6"/>
  <c r="F133" i="6"/>
  <c r="L130" i="6"/>
  <c r="O126" i="12" l="1"/>
  <c r="R126" i="12" s="1"/>
  <c r="T129" i="6"/>
  <c r="X129" i="6"/>
  <c r="K129" i="12"/>
  <c r="U129" i="6"/>
  <c r="W129" i="6"/>
  <c r="V129" i="6"/>
  <c r="T128" i="6"/>
  <c r="X128" i="6"/>
  <c r="K128" i="12"/>
  <c r="W128" i="6"/>
  <c r="U128" i="6"/>
  <c r="V128" i="6"/>
  <c r="N127" i="12"/>
  <c r="L127" i="12"/>
  <c r="M127" i="12" s="1"/>
  <c r="O132" i="6"/>
  <c r="Q130" i="6"/>
  <c r="R131" i="6"/>
  <c r="L131" i="6"/>
  <c r="F134" i="6"/>
  <c r="O127" i="12" l="1"/>
  <c r="R127" i="12" s="1"/>
  <c r="N129" i="12"/>
  <c r="L129" i="12"/>
  <c r="M129" i="12" s="1"/>
  <c r="N128" i="12"/>
  <c r="L128" i="12"/>
  <c r="M128" i="12" s="1"/>
  <c r="O133" i="6"/>
  <c r="Q131" i="6"/>
  <c r="S130" i="6"/>
  <c r="R132" i="6"/>
  <c r="F135" i="6"/>
  <c r="L132" i="6"/>
  <c r="O129" i="12" l="1"/>
  <c r="O128" i="12"/>
  <c r="R128" i="12" s="1"/>
  <c r="R129" i="12" s="1"/>
  <c r="T130" i="6"/>
  <c r="X130" i="6"/>
  <c r="K130" i="12"/>
  <c r="U130" i="6"/>
  <c r="V130" i="6"/>
  <c r="W130" i="6"/>
  <c r="O134" i="6"/>
  <c r="S131" i="6"/>
  <c r="R133" i="6"/>
  <c r="Q132" i="6"/>
  <c r="L133" i="6"/>
  <c r="F136" i="6"/>
  <c r="N130" i="12" l="1"/>
  <c r="L130" i="12"/>
  <c r="M130" i="12" s="1"/>
  <c r="T131" i="6"/>
  <c r="X131" i="6"/>
  <c r="K131" i="12"/>
  <c r="V131" i="6"/>
  <c r="W131" i="6"/>
  <c r="U131" i="6"/>
  <c r="O135" i="6"/>
  <c r="S132" i="6"/>
  <c r="Q133" i="6"/>
  <c r="R134" i="6"/>
  <c r="F137" i="6"/>
  <c r="L134" i="6"/>
  <c r="O130" i="12" l="1"/>
  <c r="R130" i="12" s="1"/>
  <c r="N131" i="12"/>
  <c r="L131" i="12"/>
  <c r="M131" i="12" s="1"/>
  <c r="T132" i="6"/>
  <c r="X132" i="6"/>
  <c r="K132" i="12"/>
  <c r="U132" i="6"/>
  <c r="V132" i="6"/>
  <c r="W132" i="6"/>
  <c r="O136" i="6"/>
  <c r="R135" i="6"/>
  <c r="Q134" i="6"/>
  <c r="S133" i="6"/>
  <c r="F138" i="6"/>
  <c r="L135" i="6"/>
  <c r="O131" i="12" l="1"/>
  <c r="R131" i="12" s="1"/>
  <c r="T133" i="6"/>
  <c r="X133" i="6"/>
  <c r="K133" i="12"/>
  <c r="U133" i="6"/>
  <c r="V133" i="6"/>
  <c r="W133" i="6"/>
  <c r="N132" i="12"/>
  <c r="L132" i="12"/>
  <c r="M132" i="12" s="1"/>
  <c r="R136" i="6"/>
  <c r="O137" i="6"/>
  <c r="S134" i="6"/>
  <c r="Q135" i="6"/>
  <c r="L136" i="6"/>
  <c r="F139" i="6"/>
  <c r="T134" i="6" l="1"/>
  <c r="X134" i="6"/>
  <c r="K134" i="12"/>
  <c r="U134" i="6"/>
  <c r="V134" i="6"/>
  <c r="W134" i="6"/>
  <c r="L133" i="12"/>
  <c r="M133" i="12" s="1"/>
  <c r="N133" i="12"/>
  <c r="O132" i="12"/>
  <c r="R132" i="12" s="1"/>
  <c r="O138" i="6"/>
  <c r="S135" i="6"/>
  <c r="Q136" i="6"/>
  <c r="R137" i="6"/>
  <c r="F140" i="6"/>
  <c r="L137" i="6"/>
  <c r="O133" i="12" l="1"/>
  <c r="R133" i="12" s="1"/>
  <c r="T135" i="6"/>
  <c r="X135" i="6"/>
  <c r="K135" i="12"/>
  <c r="U135" i="6"/>
  <c r="V135" i="6"/>
  <c r="W135" i="6"/>
  <c r="L134" i="12"/>
  <c r="M134" i="12" s="1"/>
  <c r="N134" i="12"/>
  <c r="O139" i="6"/>
  <c r="S136" i="6"/>
  <c r="Q137" i="6"/>
  <c r="R138" i="6"/>
  <c r="L138" i="6"/>
  <c r="F141" i="6"/>
  <c r="O140" i="6" s="1"/>
  <c r="O134" i="12" l="1"/>
  <c r="N135" i="12"/>
  <c r="L135" i="12"/>
  <c r="M135" i="12" s="1"/>
  <c r="T136" i="6"/>
  <c r="X136" i="6"/>
  <c r="K136" i="12"/>
  <c r="W136" i="6"/>
  <c r="V136" i="6"/>
  <c r="U136" i="6"/>
  <c r="R134" i="12"/>
  <c r="S137" i="6"/>
  <c r="Q138" i="6"/>
  <c r="R139" i="6"/>
  <c r="F142" i="6"/>
  <c r="L139" i="6"/>
  <c r="O135" i="12" l="1"/>
  <c r="R135" i="12" s="1"/>
  <c r="N136" i="12"/>
  <c r="L136" i="12"/>
  <c r="M136" i="12" s="1"/>
  <c r="T137" i="6"/>
  <c r="X137" i="6"/>
  <c r="K137" i="12"/>
  <c r="U137" i="6"/>
  <c r="V137" i="6"/>
  <c r="W137" i="6"/>
  <c r="O141" i="6"/>
  <c r="S138" i="6"/>
  <c r="Q139" i="6"/>
  <c r="R140" i="6"/>
  <c r="F143" i="6"/>
  <c r="L140" i="6"/>
  <c r="O136" i="12" l="1"/>
  <c r="R136" i="12" s="1"/>
  <c r="T138" i="6"/>
  <c r="X138" i="6"/>
  <c r="K138" i="12"/>
  <c r="U138" i="6"/>
  <c r="V138" i="6"/>
  <c r="W138" i="6"/>
  <c r="N137" i="12"/>
  <c r="L137" i="12"/>
  <c r="M137" i="12" s="1"/>
  <c r="O142" i="6"/>
  <c r="S139" i="6"/>
  <c r="Q140" i="6"/>
  <c r="R141" i="6"/>
  <c r="L141" i="6"/>
  <c r="F144" i="6"/>
  <c r="O143" i="6" s="1"/>
  <c r="R143" i="6" s="1"/>
  <c r="O137" i="12" l="1"/>
  <c r="R137" i="12" s="1"/>
  <c r="N138" i="12"/>
  <c r="L138" i="12"/>
  <c r="M138" i="12" s="1"/>
  <c r="T139" i="6"/>
  <c r="X139" i="6"/>
  <c r="K139" i="12"/>
  <c r="V139" i="6"/>
  <c r="W139" i="6"/>
  <c r="U139" i="6"/>
  <c r="S140" i="6"/>
  <c r="Q141" i="6"/>
  <c r="R142" i="6"/>
  <c r="F145" i="6"/>
  <c r="L142" i="6"/>
  <c r="O138" i="12" l="1"/>
  <c r="R138" i="12" s="1"/>
  <c r="N139" i="12"/>
  <c r="L139" i="12"/>
  <c r="M139" i="12" s="1"/>
  <c r="T140" i="6"/>
  <c r="X140" i="6"/>
  <c r="K140" i="12"/>
  <c r="V140" i="6"/>
  <c r="W140" i="6"/>
  <c r="U140" i="6"/>
  <c r="O144" i="6"/>
  <c r="Q142" i="6"/>
  <c r="S141" i="6"/>
  <c r="L143" i="6"/>
  <c r="F146" i="6"/>
  <c r="O139" i="12" l="1"/>
  <c r="R139" i="12" s="1"/>
  <c r="T141" i="6"/>
  <c r="X141" i="6"/>
  <c r="K141" i="12"/>
  <c r="U141" i="6"/>
  <c r="V141" i="6"/>
  <c r="W141" i="6"/>
  <c r="N140" i="12"/>
  <c r="L140" i="12"/>
  <c r="M140" i="12" s="1"/>
  <c r="O145" i="6"/>
  <c r="R144" i="6"/>
  <c r="S142" i="6"/>
  <c r="Q143" i="6"/>
  <c r="F147" i="6"/>
  <c r="L144" i="6"/>
  <c r="O140" i="12" l="1"/>
  <c r="R140" i="12" s="1"/>
  <c r="N141" i="12"/>
  <c r="L141" i="12"/>
  <c r="M141" i="12" s="1"/>
  <c r="T142" i="6"/>
  <c r="X142" i="6"/>
  <c r="K142" i="12"/>
  <c r="U142" i="6"/>
  <c r="V142" i="6"/>
  <c r="W142" i="6"/>
  <c r="O146" i="6"/>
  <c r="S143" i="6"/>
  <c r="Q144" i="6"/>
  <c r="R145" i="6"/>
  <c r="F148" i="6"/>
  <c r="L145" i="6"/>
  <c r="O141" i="12" l="1"/>
  <c r="R141" i="12" s="1"/>
  <c r="T143" i="6"/>
  <c r="X143" i="6"/>
  <c r="K143" i="12"/>
  <c r="W143" i="6"/>
  <c r="U143" i="6"/>
  <c r="V143" i="6"/>
  <c r="N142" i="12"/>
  <c r="L142" i="12"/>
  <c r="M142" i="12" s="1"/>
  <c r="O147" i="6"/>
  <c r="S144" i="6"/>
  <c r="Q145" i="6"/>
  <c r="R146" i="6"/>
  <c r="L146" i="6"/>
  <c r="F149" i="6"/>
  <c r="O142" i="12" l="1"/>
  <c r="R142" i="12" s="1"/>
  <c r="N143" i="12"/>
  <c r="L143" i="12"/>
  <c r="M143" i="12" s="1"/>
  <c r="T144" i="6"/>
  <c r="X144" i="6"/>
  <c r="K144" i="12"/>
  <c r="W144" i="6"/>
  <c r="U144" i="6"/>
  <c r="V144" i="6"/>
  <c r="O148" i="6"/>
  <c r="Q146" i="6"/>
  <c r="S145" i="6"/>
  <c r="R147" i="6"/>
  <c r="F150" i="6"/>
  <c r="L147" i="6"/>
  <c r="O143" i="12" l="1"/>
  <c r="R143" i="12" s="1"/>
  <c r="N144" i="12"/>
  <c r="L144" i="12"/>
  <c r="M144" i="12" s="1"/>
  <c r="T145" i="6"/>
  <c r="X145" i="6"/>
  <c r="K145" i="12"/>
  <c r="U145" i="6"/>
  <c r="V145" i="6"/>
  <c r="W145" i="6"/>
  <c r="S146" i="6"/>
  <c r="O149" i="6"/>
  <c r="Q147" i="6"/>
  <c r="R148" i="6"/>
  <c r="F151" i="6"/>
  <c r="L148" i="6"/>
  <c r="O144" i="12" l="1"/>
  <c r="N145" i="12"/>
  <c r="L145" i="12"/>
  <c r="M145" i="12" s="1"/>
  <c r="T146" i="6"/>
  <c r="X146" i="6"/>
  <c r="K146" i="12"/>
  <c r="U146" i="6"/>
  <c r="V146" i="6"/>
  <c r="W146" i="6"/>
  <c r="R144" i="12"/>
  <c r="O150" i="6"/>
  <c r="S147" i="6"/>
  <c r="R149" i="6"/>
  <c r="Q148" i="6"/>
  <c r="L149" i="6"/>
  <c r="F152" i="6"/>
  <c r="O145" i="12" l="1"/>
  <c r="R145" i="12" s="1"/>
  <c r="T147" i="6"/>
  <c r="X147" i="6"/>
  <c r="K147" i="12"/>
  <c r="V147" i="6"/>
  <c r="W147" i="6"/>
  <c r="U147" i="6"/>
  <c r="N146" i="12"/>
  <c r="L146" i="12"/>
  <c r="M146" i="12" s="1"/>
  <c r="O151" i="6"/>
  <c r="S148" i="6"/>
  <c r="Q149" i="6"/>
  <c r="R150" i="6"/>
  <c r="F153" i="6"/>
  <c r="L150" i="6"/>
  <c r="O146" i="12" l="1"/>
  <c r="R146" i="12" s="1"/>
  <c r="N147" i="12"/>
  <c r="L147" i="12"/>
  <c r="M147" i="12" s="1"/>
  <c r="T148" i="6"/>
  <c r="X148" i="6"/>
  <c r="K148" i="12"/>
  <c r="U148" i="6"/>
  <c r="V148" i="6"/>
  <c r="W148" i="6"/>
  <c r="O152" i="6"/>
  <c r="Q150" i="6"/>
  <c r="S149" i="6"/>
  <c r="R151" i="6"/>
  <c r="L151" i="6"/>
  <c r="F154" i="6"/>
  <c r="O147" i="12" l="1"/>
  <c r="R147" i="12" s="1"/>
  <c r="N148" i="12"/>
  <c r="L148" i="12"/>
  <c r="M148" i="12" s="1"/>
  <c r="T149" i="6"/>
  <c r="X149" i="6"/>
  <c r="K149" i="12"/>
  <c r="U149" i="6"/>
  <c r="V149" i="6"/>
  <c r="W149" i="6"/>
  <c r="S150" i="6"/>
  <c r="O153" i="6"/>
  <c r="Q151" i="6"/>
  <c r="R152" i="6"/>
  <c r="F155" i="6"/>
  <c r="L152" i="6"/>
  <c r="O148" i="12" l="1"/>
  <c r="L149" i="12"/>
  <c r="M149" i="12" s="1"/>
  <c r="N149" i="12"/>
  <c r="T150" i="6"/>
  <c r="X150" i="6"/>
  <c r="K150" i="12"/>
  <c r="U150" i="6"/>
  <c r="V150" i="6"/>
  <c r="W150" i="6"/>
  <c r="R148" i="12"/>
  <c r="O154" i="6"/>
  <c r="Q152" i="6"/>
  <c r="S151" i="6"/>
  <c r="R153" i="6"/>
  <c r="L153" i="6"/>
  <c r="F156" i="6"/>
  <c r="T151" i="6" l="1"/>
  <c r="X151" i="6"/>
  <c r="K151" i="12"/>
  <c r="U151" i="6"/>
  <c r="V151" i="6"/>
  <c r="W151" i="6"/>
  <c r="L150" i="12"/>
  <c r="M150" i="12" s="1"/>
  <c r="N150" i="12"/>
  <c r="O149" i="12"/>
  <c r="R149" i="12" s="1"/>
  <c r="O155" i="6"/>
  <c r="S152" i="6"/>
  <c r="Q153" i="6"/>
  <c r="R154" i="6"/>
  <c r="F157" i="6"/>
  <c r="L154" i="6"/>
  <c r="O150" i="12" l="1"/>
  <c r="R150" i="12" s="1"/>
  <c r="N151" i="12"/>
  <c r="L151" i="12"/>
  <c r="M151" i="12" s="1"/>
  <c r="T152" i="6"/>
  <c r="X152" i="6"/>
  <c r="K152" i="12"/>
  <c r="W152" i="6"/>
  <c r="U152" i="6"/>
  <c r="V152" i="6"/>
  <c r="O156" i="6"/>
  <c r="Q154" i="6"/>
  <c r="S153" i="6"/>
  <c r="R155" i="6"/>
  <c r="L155" i="6"/>
  <c r="F158" i="6"/>
  <c r="O151" i="12" l="1"/>
  <c r="R151" i="12" s="1"/>
  <c r="N152" i="12"/>
  <c r="L152" i="12"/>
  <c r="M152" i="12" s="1"/>
  <c r="T153" i="6"/>
  <c r="X153" i="6"/>
  <c r="K153" i="12"/>
  <c r="U153" i="6"/>
  <c r="V153" i="6"/>
  <c r="W153" i="6"/>
  <c r="S154" i="6"/>
  <c r="O157" i="6"/>
  <c r="Q155" i="6"/>
  <c r="R156" i="6"/>
  <c r="F159" i="6"/>
  <c r="L156" i="6"/>
  <c r="O152" i="12" l="1"/>
  <c r="R152" i="12" s="1"/>
  <c r="N153" i="12"/>
  <c r="L153" i="12"/>
  <c r="M153" i="12" s="1"/>
  <c r="O153" i="12" s="1"/>
  <c r="T154" i="6"/>
  <c r="X154" i="6"/>
  <c r="K154" i="12"/>
  <c r="V154" i="6"/>
  <c r="W154" i="6"/>
  <c r="U154" i="6"/>
  <c r="O158" i="6"/>
  <c r="S155" i="6"/>
  <c r="Q156" i="6"/>
  <c r="R157" i="6"/>
  <c r="L157" i="6"/>
  <c r="F160" i="6"/>
  <c r="O159" i="6" s="1"/>
  <c r="R153" i="12" l="1"/>
  <c r="N154" i="12"/>
  <c r="L154" i="12"/>
  <c r="M154" i="12" s="1"/>
  <c r="T155" i="6"/>
  <c r="X155" i="6"/>
  <c r="K155" i="12"/>
  <c r="V155" i="6"/>
  <c r="W155" i="6"/>
  <c r="U155" i="6"/>
  <c r="S156" i="6"/>
  <c r="Q157" i="6"/>
  <c r="R158" i="6"/>
  <c r="F161" i="6"/>
  <c r="L158" i="6"/>
  <c r="O154" i="12" l="1"/>
  <c r="R154" i="12" s="1"/>
  <c r="N155" i="12"/>
  <c r="L155" i="12"/>
  <c r="M155" i="12" s="1"/>
  <c r="T156" i="6"/>
  <c r="X156" i="6"/>
  <c r="K156" i="12"/>
  <c r="U156" i="6"/>
  <c r="V156" i="6"/>
  <c r="W156" i="6"/>
  <c r="O160" i="6"/>
  <c r="S157" i="6"/>
  <c r="Q158" i="6"/>
  <c r="R159" i="6"/>
  <c r="L159" i="6"/>
  <c r="F162" i="6"/>
  <c r="O155" i="12" l="1"/>
  <c r="R155" i="12" s="1"/>
  <c r="N156" i="12"/>
  <c r="L156" i="12"/>
  <c r="M156" i="12" s="1"/>
  <c r="T157" i="6"/>
  <c r="X157" i="6"/>
  <c r="K157" i="12"/>
  <c r="W157" i="6"/>
  <c r="U157" i="6"/>
  <c r="V157" i="6"/>
  <c r="O161" i="6"/>
  <c r="S158" i="6"/>
  <c r="Q159" i="6"/>
  <c r="R160" i="6"/>
  <c r="F163" i="6"/>
  <c r="L160" i="6"/>
  <c r="O156" i="12" l="1"/>
  <c r="R156" i="12" s="1"/>
  <c r="N157" i="12"/>
  <c r="L157" i="12"/>
  <c r="M157" i="12" s="1"/>
  <c r="O157" i="12" s="1"/>
  <c r="R157" i="12" s="1"/>
  <c r="T158" i="6"/>
  <c r="X158" i="6"/>
  <c r="K158" i="12"/>
  <c r="U158" i="6"/>
  <c r="V158" i="6"/>
  <c r="W158" i="6"/>
  <c r="O162" i="6"/>
  <c r="S159" i="6"/>
  <c r="Q160" i="6"/>
  <c r="R161" i="6"/>
  <c r="L161" i="6"/>
  <c r="F164" i="6"/>
  <c r="O163" i="6" s="1"/>
  <c r="N158" i="12" l="1"/>
  <c r="L158" i="12"/>
  <c r="M158" i="12" s="1"/>
  <c r="T159" i="6"/>
  <c r="X159" i="6"/>
  <c r="K159" i="12"/>
  <c r="U159" i="6"/>
  <c r="V159" i="6"/>
  <c r="W159" i="6"/>
  <c r="S160" i="6"/>
  <c r="Q161" i="6"/>
  <c r="R162" i="6"/>
  <c r="F165" i="6"/>
  <c r="L162" i="6"/>
  <c r="O158" i="12" l="1"/>
  <c r="R158" i="12" s="1"/>
  <c r="N159" i="12"/>
  <c r="L159" i="12"/>
  <c r="M159" i="12" s="1"/>
  <c r="T160" i="6"/>
  <c r="X160" i="6"/>
  <c r="K160" i="12"/>
  <c r="W160" i="6"/>
  <c r="U160" i="6"/>
  <c r="V160" i="6"/>
  <c r="S161" i="6"/>
  <c r="O164" i="6"/>
  <c r="Q162" i="6"/>
  <c r="R163" i="6"/>
  <c r="L163" i="6"/>
  <c r="F166" i="6"/>
  <c r="O159" i="12" l="1"/>
  <c r="R159" i="12" s="1"/>
  <c r="N160" i="12"/>
  <c r="L160" i="12"/>
  <c r="M160" i="12" s="1"/>
  <c r="T161" i="6"/>
  <c r="X161" i="6"/>
  <c r="K161" i="12"/>
  <c r="U161" i="6"/>
  <c r="W161" i="6"/>
  <c r="V161" i="6"/>
  <c r="O165" i="6"/>
  <c r="Q163" i="6"/>
  <c r="S162" i="6"/>
  <c r="R164" i="6"/>
  <c r="F167" i="6"/>
  <c r="L164" i="6"/>
  <c r="O160" i="12" l="1"/>
  <c r="R160" i="12" s="1"/>
  <c r="N161" i="12"/>
  <c r="L161" i="12"/>
  <c r="M161" i="12" s="1"/>
  <c r="T162" i="6"/>
  <c r="X162" i="6"/>
  <c r="K162" i="12"/>
  <c r="U162" i="6"/>
  <c r="V162" i="6"/>
  <c r="W162" i="6"/>
  <c r="O166" i="6"/>
  <c r="S163" i="6"/>
  <c r="R165" i="6"/>
  <c r="Q164" i="6"/>
  <c r="L165" i="6"/>
  <c r="F168" i="6"/>
  <c r="O161" i="12" l="1"/>
  <c r="R161" i="12" s="1"/>
  <c r="N162" i="12"/>
  <c r="L162" i="12"/>
  <c r="M162" i="12" s="1"/>
  <c r="T163" i="6"/>
  <c r="X163" i="6"/>
  <c r="K163" i="12"/>
  <c r="V163" i="6"/>
  <c r="W163" i="6"/>
  <c r="U163" i="6"/>
  <c r="O167" i="6"/>
  <c r="Q165" i="6"/>
  <c r="S164" i="6"/>
  <c r="R166" i="6"/>
  <c r="F169" i="6"/>
  <c r="L166" i="6"/>
  <c r="O162" i="12" l="1"/>
  <c r="R162" i="12" s="1"/>
  <c r="N163" i="12"/>
  <c r="L163" i="12"/>
  <c r="M163" i="12" s="1"/>
  <c r="T164" i="6"/>
  <c r="X164" i="6"/>
  <c r="K164" i="12"/>
  <c r="U164" i="6"/>
  <c r="V164" i="6"/>
  <c r="W164" i="6"/>
  <c r="O168" i="6"/>
  <c r="S165" i="6"/>
  <c r="Q166" i="6"/>
  <c r="R167" i="6"/>
  <c r="L167" i="6"/>
  <c r="F170" i="6"/>
  <c r="O163" i="12" l="1"/>
  <c r="R163" i="12" s="1"/>
  <c r="N164" i="12"/>
  <c r="L164" i="12"/>
  <c r="M164" i="12" s="1"/>
  <c r="T165" i="6"/>
  <c r="X165" i="6"/>
  <c r="K165" i="12"/>
  <c r="U165" i="6"/>
  <c r="V165" i="6"/>
  <c r="W165" i="6"/>
  <c r="Q167" i="6"/>
  <c r="S167" i="6" s="1"/>
  <c r="O169" i="6"/>
  <c r="S166" i="6"/>
  <c r="R168" i="6"/>
  <c r="F171" i="6"/>
  <c r="L168" i="6"/>
  <c r="O164" i="12" l="1"/>
  <c r="R164" i="12" s="1"/>
  <c r="L165" i="12"/>
  <c r="M165" i="12" s="1"/>
  <c r="N165" i="12"/>
  <c r="T166" i="6"/>
  <c r="X166" i="6"/>
  <c r="K166" i="12"/>
  <c r="U166" i="6"/>
  <c r="V166" i="6"/>
  <c r="W166" i="6"/>
  <c r="T167" i="6"/>
  <c r="X167" i="6"/>
  <c r="K167" i="12"/>
  <c r="U167" i="6"/>
  <c r="V167" i="6"/>
  <c r="W167" i="6"/>
  <c r="O170" i="6"/>
  <c r="R169" i="6"/>
  <c r="Q168" i="6"/>
  <c r="L169" i="6"/>
  <c r="F172" i="6"/>
  <c r="O171" i="6" s="1"/>
  <c r="N167" i="12" l="1"/>
  <c r="L167" i="12"/>
  <c r="M167" i="12" s="1"/>
  <c r="O165" i="12"/>
  <c r="R165" i="12" s="1"/>
  <c r="L166" i="12"/>
  <c r="M166" i="12" s="1"/>
  <c r="N166" i="12"/>
  <c r="Q169" i="6"/>
  <c r="S168" i="6"/>
  <c r="R170" i="6"/>
  <c r="F173" i="6"/>
  <c r="L170" i="6"/>
  <c r="O167" i="12" l="1"/>
  <c r="O166" i="12"/>
  <c r="R166" i="12" s="1"/>
  <c r="T168" i="6"/>
  <c r="X168" i="6"/>
  <c r="K168" i="12"/>
  <c r="W168" i="6"/>
  <c r="V168" i="6"/>
  <c r="U168" i="6"/>
  <c r="O172" i="6"/>
  <c r="Q170" i="6"/>
  <c r="S169" i="6"/>
  <c r="R171" i="6"/>
  <c r="L171" i="6"/>
  <c r="F174" i="6"/>
  <c r="R167" i="12" l="1"/>
  <c r="N168" i="12"/>
  <c r="L168" i="12"/>
  <c r="M168" i="12" s="1"/>
  <c r="T169" i="6"/>
  <c r="X169" i="6"/>
  <c r="K169" i="12"/>
  <c r="U169" i="6"/>
  <c r="V169" i="6"/>
  <c r="W169" i="6"/>
  <c r="S170" i="6"/>
  <c r="O173" i="6"/>
  <c r="Q171" i="6"/>
  <c r="R172" i="6"/>
  <c r="F175" i="6"/>
  <c r="L172" i="6"/>
  <c r="O168" i="12" l="1"/>
  <c r="R168" i="12" s="1"/>
  <c r="N169" i="12"/>
  <c r="L169" i="12"/>
  <c r="M169" i="12" s="1"/>
  <c r="T170" i="6"/>
  <c r="X170" i="6"/>
  <c r="K170" i="12"/>
  <c r="U170" i="6"/>
  <c r="V170" i="6"/>
  <c r="W170" i="6"/>
  <c r="O174" i="6"/>
  <c r="S171" i="6"/>
  <c r="Q172" i="6"/>
  <c r="R173" i="6"/>
  <c r="L173" i="6"/>
  <c r="F176" i="6"/>
  <c r="O175" i="6" s="1"/>
  <c r="O169" i="12" l="1"/>
  <c r="R169" i="12" s="1"/>
  <c r="N170" i="12"/>
  <c r="L170" i="12"/>
  <c r="M170" i="12" s="1"/>
  <c r="T171" i="6"/>
  <c r="X171" i="6"/>
  <c r="K171" i="12"/>
  <c r="V171" i="6"/>
  <c r="W171" i="6"/>
  <c r="U171" i="6"/>
  <c r="S172" i="6"/>
  <c r="Q173" i="6"/>
  <c r="R174" i="6"/>
  <c r="F177" i="6"/>
  <c r="L174" i="6"/>
  <c r="O170" i="12" l="1"/>
  <c r="R170" i="12" s="1"/>
  <c r="N171" i="12"/>
  <c r="L171" i="12"/>
  <c r="M171" i="12" s="1"/>
  <c r="T172" i="6"/>
  <c r="X172" i="6"/>
  <c r="K172" i="12"/>
  <c r="V172" i="6"/>
  <c r="W172" i="6"/>
  <c r="U172" i="6"/>
  <c r="O176" i="6"/>
  <c r="S173" i="6"/>
  <c r="Q174" i="6"/>
  <c r="R175" i="6"/>
  <c r="L175" i="6"/>
  <c r="F178" i="6"/>
  <c r="O171" i="12" l="1"/>
  <c r="R171" i="12" s="1"/>
  <c r="T173" i="6"/>
  <c r="X173" i="6"/>
  <c r="K173" i="12"/>
  <c r="U173" i="6"/>
  <c r="V173" i="6"/>
  <c r="W173" i="6"/>
  <c r="N172" i="12"/>
  <c r="L172" i="12"/>
  <c r="M172" i="12" s="1"/>
  <c r="O177" i="6"/>
  <c r="S174" i="6"/>
  <c r="Q175" i="6"/>
  <c r="R176" i="6"/>
  <c r="F179" i="6"/>
  <c r="L176" i="6"/>
  <c r="T174" i="6" l="1"/>
  <c r="X174" i="6"/>
  <c r="K174" i="12"/>
  <c r="U174" i="6"/>
  <c r="V174" i="6"/>
  <c r="W174" i="6"/>
  <c r="N173" i="12"/>
  <c r="L173" i="12"/>
  <c r="M173" i="12" s="1"/>
  <c r="O172" i="12"/>
  <c r="R172" i="12" s="1"/>
  <c r="O178" i="6"/>
  <c r="S175" i="6"/>
  <c r="Q176" i="6"/>
  <c r="R177" i="6"/>
  <c r="L177" i="6"/>
  <c r="F180" i="6"/>
  <c r="O179" i="6" s="1"/>
  <c r="O173" i="12" l="1"/>
  <c r="R173" i="12" s="1"/>
  <c r="N174" i="12"/>
  <c r="L174" i="12"/>
  <c r="M174" i="12" s="1"/>
  <c r="T175" i="6"/>
  <c r="X175" i="6"/>
  <c r="K175" i="12"/>
  <c r="W175" i="6"/>
  <c r="U175" i="6"/>
  <c r="V175" i="6"/>
  <c r="Q177" i="6"/>
  <c r="S176" i="6"/>
  <c r="R178" i="6"/>
  <c r="F181" i="6"/>
  <c r="L178" i="6"/>
  <c r="O174" i="12" l="1"/>
  <c r="R174" i="12" s="1"/>
  <c r="T176" i="6"/>
  <c r="X176" i="6"/>
  <c r="K176" i="12"/>
  <c r="W176" i="6"/>
  <c r="U176" i="6"/>
  <c r="V176" i="6"/>
  <c r="N175" i="12"/>
  <c r="L175" i="12"/>
  <c r="M175" i="12" s="1"/>
  <c r="O180" i="6"/>
  <c r="R179" i="6"/>
  <c r="S177" i="6"/>
  <c r="Q178" i="6"/>
  <c r="L179" i="6"/>
  <c r="F182" i="6"/>
  <c r="O175" i="12" l="1"/>
  <c r="R175" i="12" s="1"/>
  <c r="N176" i="12"/>
  <c r="L176" i="12"/>
  <c r="M176" i="12" s="1"/>
  <c r="T177" i="6"/>
  <c r="X177" i="6"/>
  <c r="K177" i="12"/>
  <c r="U177" i="6"/>
  <c r="V177" i="6"/>
  <c r="W177" i="6"/>
  <c r="O181" i="6"/>
  <c r="Q179" i="6"/>
  <c r="S179" i="6" s="1"/>
  <c r="S178" i="6"/>
  <c r="R180" i="6"/>
  <c r="F183" i="6"/>
  <c r="L180" i="6"/>
  <c r="O176" i="12" l="1"/>
  <c r="N177" i="12"/>
  <c r="L177" i="12"/>
  <c r="M177" i="12" s="1"/>
  <c r="T178" i="6"/>
  <c r="X178" i="6"/>
  <c r="K178" i="12"/>
  <c r="U178" i="6"/>
  <c r="V178" i="6"/>
  <c r="W178" i="6"/>
  <c r="T179" i="6"/>
  <c r="X179" i="6"/>
  <c r="K179" i="12"/>
  <c r="V179" i="6"/>
  <c r="W179" i="6"/>
  <c r="U179" i="6"/>
  <c r="R176" i="12"/>
  <c r="O182" i="6"/>
  <c r="Q180" i="6"/>
  <c r="R181" i="6"/>
  <c r="L181" i="6"/>
  <c r="F184" i="6"/>
  <c r="O177" i="12" l="1"/>
  <c r="R177" i="12" s="1"/>
  <c r="N178" i="12"/>
  <c r="L178" i="12"/>
  <c r="M178" i="12" s="1"/>
  <c r="N179" i="12"/>
  <c r="L179" i="12"/>
  <c r="M179" i="12" s="1"/>
  <c r="O183" i="6"/>
  <c r="R182" i="6"/>
  <c r="S180" i="6"/>
  <c r="Q181" i="6"/>
  <c r="F185" i="6"/>
  <c r="L182" i="6"/>
  <c r="O179" i="12" l="1"/>
  <c r="O178" i="12"/>
  <c r="R178" i="12" s="1"/>
  <c r="R179" i="12" s="1"/>
  <c r="T180" i="6"/>
  <c r="X180" i="6"/>
  <c r="K180" i="12"/>
  <c r="U180" i="6"/>
  <c r="V180" i="6"/>
  <c r="W180" i="6"/>
  <c r="O184" i="6"/>
  <c r="Q182" i="6"/>
  <c r="S181" i="6"/>
  <c r="R183" i="6"/>
  <c r="L183" i="6"/>
  <c r="F186" i="6"/>
  <c r="N180" i="12" l="1"/>
  <c r="L180" i="12"/>
  <c r="M180" i="12" s="1"/>
  <c r="O180" i="12" s="1"/>
  <c r="R180" i="12" s="1"/>
  <c r="T181" i="6"/>
  <c r="X181" i="6"/>
  <c r="K181" i="12"/>
  <c r="U181" i="6"/>
  <c r="V181" i="6"/>
  <c r="W181" i="6"/>
  <c r="O185" i="6"/>
  <c r="Q183" i="6"/>
  <c r="S182" i="6"/>
  <c r="R184" i="6"/>
  <c r="F187" i="6"/>
  <c r="L184" i="6"/>
  <c r="L181" i="12" l="1"/>
  <c r="M181" i="12" s="1"/>
  <c r="N181" i="12"/>
  <c r="T182" i="6"/>
  <c r="X182" i="6"/>
  <c r="K182" i="12"/>
  <c r="U182" i="6"/>
  <c r="V182" i="6"/>
  <c r="W182" i="6"/>
  <c r="O186" i="6"/>
  <c r="S183" i="6"/>
  <c r="Q184" i="6"/>
  <c r="R185" i="6"/>
  <c r="L185" i="6"/>
  <c r="F188" i="6"/>
  <c r="T183" i="6" l="1"/>
  <c r="X183" i="6"/>
  <c r="K183" i="12"/>
  <c r="U183" i="6"/>
  <c r="V183" i="6"/>
  <c r="W183" i="6"/>
  <c r="L182" i="12"/>
  <c r="M182" i="12" s="1"/>
  <c r="N182" i="12"/>
  <c r="O181" i="12"/>
  <c r="R181" i="12" s="1"/>
  <c r="O187" i="6"/>
  <c r="S184" i="6"/>
  <c r="Q185" i="6"/>
  <c r="R186" i="6"/>
  <c r="F189" i="6"/>
  <c r="L186" i="6"/>
  <c r="T184" i="6" l="1"/>
  <c r="X184" i="6"/>
  <c r="K184" i="12"/>
  <c r="W184" i="6"/>
  <c r="U184" i="6"/>
  <c r="V184" i="6"/>
  <c r="N183" i="12"/>
  <c r="L183" i="12"/>
  <c r="M183" i="12" s="1"/>
  <c r="O182" i="12"/>
  <c r="R182" i="12" s="1"/>
  <c r="O188" i="6"/>
  <c r="S185" i="6"/>
  <c r="Q186" i="6"/>
  <c r="R187" i="6"/>
  <c r="L187" i="6"/>
  <c r="F190" i="6"/>
  <c r="O183" i="12" l="1"/>
  <c r="N184" i="12"/>
  <c r="L184" i="12"/>
  <c r="M184" i="12" s="1"/>
  <c r="T185" i="6"/>
  <c r="X185" i="6"/>
  <c r="K185" i="12"/>
  <c r="U185" i="6"/>
  <c r="V185" i="6"/>
  <c r="W185" i="6"/>
  <c r="R183" i="12"/>
  <c r="O189" i="6"/>
  <c r="S186" i="6"/>
  <c r="Q187" i="6"/>
  <c r="R188" i="6"/>
  <c r="F191" i="6"/>
  <c r="L188" i="6"/>
  <c r="O184" i="12" l="1"/>
  <c r="R184" i="12" s="1"/>
  <c r="N185" i="12"/>
  <c r="L185" i="12"/>
  <c r="M185" i="12" s="1"/>
  <c r="T186" i="6"/>
  <c r="X186" i="6"/>
  <c r="K186" i="12"/>
  <c r="V186" i="6"/>
  <c r="W186" i="6"/>
  <c r="U186" i="6"/>
  <c r="O190" i="6"/>
  <c r="Q188" i="6"/>
  <c r="S187" i="6"/>
  <c r="R189" i="6"/>
  <c r="L189" i="6"/>
  <c r="F192" i="6"/>
  <c r="O185" i="12" l="1"/>
  <c r="R185" i="12" s="1"/>
  <c r="T187" i="6"/>
  <c r="X187" i="6"/>
  <c r="K187" i="12"/>
  <c r="V187" i="6"/>
  <c r="W187" i="6"/>
  <c r="U187" i="6"/>
  <c r="N186" i="12"/>
  <c r="L186" i="12"/>
  <c r="M186" i="12" s="1"/>
  <c r="O191" i="6"/>
  <c r="Q189" i="6"/>
  <c r="S188" i="6"/>
  <c r="R190" i="6"/>
  <c r="F193" i="6"/>
  <c r="L190" i="6"/>
  <c r="O186" i="12" l="1"/>
  <c r="R186" i="12" s="1"/>
  <c r="T188" i="6"/>
  <c r="X188" i="6"/>
  <c r="K188" i="12"/>
  <c r="U188" i="6"/>
  <c r="V188" i="6"/>
  <c r="W188" i="6"/>
  <c r="N187" i="12"/>
  <c r="L187" i="12"/>
  <c r="M187" i="12" s="1"/>
  <c r="O192" i="6"/>
  <c r="Q190" i="6"/>
  <c r="S189" i="6"/>
  <c r="R191" i="6"/>
  <c r="L191" i="6"/>
  <c r="F194" i="6"/>
  <c r="O187" i="12" l="1"/>
  <c r="N188" i="12"/>
  <c r="L188" i="12"/>
  <c r="M188" i="12" s="1"/>
  <c r="T189" i="6"/>
  <c r="X189" i="6"/>
  <c r="K189" i="12"/>
  <c r="W189" i="6"/>
  <c r="U189" i="6"/>
  <c r="V189" i="6"/>
  <c r="R187" i="12"/>
  <c r="S190" i="6"/>
  <c r="O193" i="6"/>
  <c r="Q191" i="6"/>
  <c r="R192" i="6"/>
  <c r="F195" i="6"/>
  <c r="L192" i="6"/>
  <c r="O188" i="12" l="1"/>
  <c r="R188" i="12" s="1"/>
  <c r="N189" i="12"/>
  <c r="L189" i="12"/>
  <c r="M189" i="12" s="1"/>
  <c r="T190" i="6"/>
  <c r="X190" i="6"/>
  <c r="K190" i="12"/>
  <c r="U190" i="6"/>
  <c r="V190" i="6"/>
  <c r="W190" i="6"/>
  <c r="O194" i="6"/>
  <c r="S191" i="6"/>
  <c r="Q192" i="6"/>
  <c r="R193" i="6"/>
  <c r="L193" i="6"/>
  <c r="F196" i="6"/>
  <c r="O189" i="12" l="1"/>
  <c r="R189" i="12" s="1"/>
  <c r="N190" i="12"/>
  <c r="L190" i="12"/>
  <c r="M190" i="12" s="1"/>
  <c r="T191" i="6"/>
  <c r="X191" i="6"/>
  <c r="K191" i="12"/>
  <c r="U191" i="6"/>
  <c r="V191" i="6"/>
  <c r="W191" i="6"/>
  <c r="O195" i="6"/>
  <c r="S192" i="6"/>
  <c r="Q193" i="6"/>
  <c r="R194" i="6"/>
  <c r="F197" i="6"/>
  <c r="L194" i="6"/>
  <c r="O190" i="12" l="1"/>
  <c r="N191" i="12"/>
  <c r="L191" i="12"/>
  <c r="M191" i="12" s="1"/>
  <c r="T192" i="6"/>
  <c r="X192" i="6"/>
  <c r="K192" i="12"/>
  <c r="W192" i="6"/>
  <c r="U192" i="6"/>
  <c r="V192" i="6"/>
  <c r="R190" i="12"/>
  <c r="O196" i="6"/>
  <c r="S193" i="6"/>
  <c r="Q194" i="6"/>
  <c r="R195" i="6"/>
  <c r="L195" i="6"/>
  <c r="F198" i="6"/>
  <c r="O191" i="12" l="1"/>
  <c r="N192" i="12"/>
  <c r="L192" i="12"/>
  <c r="M192" i="12" s="1"/>
  <c r="T193" i="6"/>
  <c r="X193" i="6"/>
  <c r="K193" i="12"/>
  <c r="U193" i="6"/>
  <c r="W193" i="6"/>
  <c r="V193" i="6"/>
  <c r="R191" i="12"/>
  <c r="O197" i="6"/>
  <c r="S194" i="6"/>
  <c r="Q195" i="6"/>
  <c r="R196" i="6"/>
  <c r="F199" i="6"/>
  <c r="L196" i="6"/>
  <c r="O192" i="12" l="1"/>
  <c r="N193" i="12"/>
  <c r="L193" i="12"/>
  <c r="M193" i="12" s="1"/>
  <c r="T194" i="6"/>
  <c r="X194" i="6"/>
  <c r="K194" i="12"/>
  <c r="U194" i="6"/>
  <c r="V194" i="6"/>
  <c r="W194" i="6"/>
  <c r="R192" i="12"/>
  <c r="O198" i="6"/>
  <c r="Q196" i="6"/>
  <c r="S195" i="6"/>
  <c r="R197" i="6"/>
  <c r="F200" i="6"/>
  <c r="L197" i="6"/>
  <c r="O193" i="12" l="1"/>
  <c r="R193" i="12" s="1"/>
  <c r="N194" i="12"/>
  <c r="L194" i="12"/>
  <c r="M194" i="12" s="1"/>
  <c r="T195" i="6"/>
  <c r="X195" i="6"/>
  <c r="K195" i="12"/>
  <c r="V195" i="6"/>
  <c r="W195" i="6"/>
  <c r="U195" i="6"/>
  <c r="O199" i="6"/>
  <c r="R198" i="6"/>
  <c r="S196" i="6"/>
  <c r="Q197" i="6"/>
  <c r="L198" i="6"/>
  <c r="F201" i="6"/>
  <c r="O194" i="12" l="1"/>
  <c r="R194" i="12" s="1"/>
  <c r="N195" i="12"/>
  <c r="L195" i="12"/>
  <c r="M195" i="12" s="1"/>
  <c r="O195" i="12" s="1"/>
  <c r="T196" i="6"/>
  <c r="X196" i="6"/>
  <c r="K196" i="12"/>
  <c r="U196" i="6"/>
  <c r="V196" i="6"/>
  <c r="W196" i="6"/>
  <c r="O200" i="6"/>
  <c r="Q198" i="6"/>
  <c r="S197" i="6"/>
  <c r="R199" i="6"/>
  <c r="F202" i="6"/>
  <c r="L199" i="6"/>
  <c r="T197" i="6" l="1"/>
  <c r="X197" i="6"/>
  <c r="K197" i="12"/>
  <c r="U197" i="6"/>
  <c r="V197" i="6"/>
  <c r="W197" i="6"/>
  <c r="N196" i="12"/>
  <c r="L196" i="12"/>
  <c r="M196" i="12" s="1"/>
  <c r="R195" i="12"/>
  <c r="S198" i="6"/>
  <c r="O201" i="6"/>
  <c r="Q199" i="6"/>
  <c r="R200" i="6"/>
  <c r="L200" i="6"/>
  <c r="F203" i="6"/>
  <c r="O196" i="12" l="1"/>
  <c r="R196" i="12" s="1"/>
  <c r="L197" i="12"/>
  <c r="M197" i="12" s="1"/>
  <c r="N197" i="12"/>
  <c r="T198" i="6"/>
  <c r="X198" i="6"/>
  <c r="K198" i="12"/>
  <c r="U198" i="6"/>
  <c r="V198" i="6"/>
  <c r="W198" i="6"/>
  <c r="O202" i="6"/>
  <c r="Q200" i="6"/>
  <c r="S199" i="6"/>
  <c r="R201" i="6"/>
  <c r="F204" i="6"/>
  <c r="L201" i="6"/>
  <c r="T199" i="6" l="1"/>
  <c r="X199" i="6"/>
  <c r="K199" i="12"/>
  <c r="U199" i="6"/>
  <c r="V199" i="6"/>
  <c r="W199" i="6"/>
  <c r="L198" i="12"/>
  <c r="M198" i="12" s="1"/>
  <c r="N198" i="12"/>
  <c r="O197" i="12"/>
  <c r="R197" i="12" s="1"/>
  <c r="O203" i="6"/>
  <c r="R202" i="6"/>
  <c r="S200" i="6"/>
  <c r="Q201" i="6"/>
  <c r="L202" i="6"/>
  <c r="F205" i="6"/>
  <c r="O198" i="12" l="1"/>
  <c r="R198" i="12" s="1"/>
  <c r="N199" i="12"/>
  <c r="L199" i="12"/>
  <c r="M199" i="12" s="1"/>
  <c r="T200" i="6"/>
  <c r="X200" i="6"/>
  <c r="K200" i="12"/>
  <c r="W200" i="6"/>
  <c r="V200" i="6"/>
  <c r="U200" i="6"/>
  <c r="O204" i="6"/>
  <c r="S201" i="6"/>
  <c r="Q202" i="6"/>
  <c r="R203" i="6"/>
  <c r="F206" i="6"/>
  <c r="L203" i="6"/>
  <c r="O199" i="12" l="1"/>
  <c r="R199" i="12" s="1"/>
  <c r="N200" i="12"/>
  <c r="L200" i="12"/>
  <c r="M200" i="12" s="1"/>
  <c r="T201" i="6"/>
  <c r="X201" i="6"/>
  <c r="K201" i="12"/>
  <c r="U201" i="6"/>
  <c r="V201" i="6"/>
  <c r="W201" i="6"/>
  <c r="O205" i="6"/>
  <c r="Q203" i="6"/>
  <c r="S202" i="6"/>
  <c r="R204" i="6"/>
  <c r="L204" i="6"/>
  <c r="F207" i="6"/>
  <c r="O200" i="12" l="1"/>
  <c r="R200" i="12" s="1"/>
  <c r="N201" i="12"/>
  <c r="L201" i="12"/>
  <c r="M201" i="12" s="1"/>
  <c r="T202" i="6"/>
  <c r="X202" i="6"/>
  <c r="K202" i="12"/>
  <c r="U202" i="6"/>
  <c r="V202" i="6"/>
  <c r="W202" i="6"/>
  <c r="O206" i="6"/>
  <c r="Q204" i="6"/>
  <c r="S203" i="6"/>
  <c r="R205" i="6"/>
  <c r="F208" i="6"/>
  <c r="L205" i="6"/>
  <c r="O201" i="12" l="1"/>
  <c r="R201" i="12" s="1"/>
  <c r="N202" i="12"/>
  <c r="L202" i="12"/>
  <c r="M202" i="12" s="1"/>
  <c r="O202" i="12" s="1"/>
  <c r="R202" i="12" s="1"/>
  <c r="T203" i="6"/>
  <c r="X203" i="6"/>
  <c r="K203" i="12"/>
  <c r="V203" i="6"/>
  <c r="W203" i="6"/>
  <c r="U203" i="6"/>
  <c r="S204" i="6"/>
  <c r="O207" i="6"/>
  <c r="Q205" i="6"/>
  <c r="R206" i="6"/>
  <c r="L206" i="6"/>
  <c r="F209" i="6"/>
  <c r="O208" i="6" s="1"/>
  <c r="N203" i="12" l="1"/>
  <c r="L203" i="12"/>
  <c r="M203" i="12" s="1"/>
  <c r="T204" i="6"/>
  <c r="X204" i="6"/>
  <c r="K204" i="12"/>
  <c r="V204" i="6"/>
  <c r="W204" i="6"/>
  <c r="U204" i="6"/>
  <c r="Q206" i="6"/>
  <c r="S205" i="6"/>
  <c r="R207" i="6"/>
  <c r="F210" i="6"/>
  <c r="L207" i="6"/>
  <c r="O203" i="12" l="1"/>
  <c r="R203" i="12" s="1"/>
  <c r="N204" i="12"/>
  <c r="L204" i="12"/>
  <c r="M204" i="12" s="1"/>
  <c r="T205" i="6"/>
  <c r="X205" i="6"/>
  <c r="K205" i="12"/>
  <c r="U205" i="6"/>
  <c r="V205" i="6"/>
  <c r="W205" i="6"/>
  <c r="O209" i="6"/>
  <c r="R208" i="6"/>
  <c r="S206" i="6"/>
  <c r="Q207" i="6"/>
  <c r="L208" i="6"/>
  <c r="F211" i="6"/>
  <c r="O204" i="12" l="1"/>
  <c r="R204" i="12" s="1"/>
  <c r="N205" i="12"/>
  <c r="L205" i="12"/>
  <c r="M205" i="12" s="1"/>
  <c r="T206" i="6"/>
  <c r="X206" i="6"/>
  <c r="K206" i="12"/>
  <c r="U206" i="6"/>
  <c r="V206" i="6"/>
  <c r="W206" i="6"/>
  <c r="O210" i="6"/>
  <c r="S207" i="6"/>
  <c r="Q208" i="6"/>
  <c r="R209" i="6"/>
  <c r="F212" i="6"/>
  <c r="L209" i="6"/>
  <c r="O205" i="12" l="1"/>
  <c r="R205" i="12" s="1"/>
  <c r="N206" i="12"/>
  <c r="L206" i="12"/>
  <c r="M206" i="12" s="1"/>
  <c r="T207" i="6"/>
  <c r="X207" i="6"/>
  <c r="K207" i="12"/>
  <c r="W207" i="6"/>
  <c r="U207" i="6"/>
  <c r="V207" i="6"/>
  <c r="O211" i="6"/>
  <c r="Q209" i="6"/>
  <c r="S208" i="6"/>
  <c r="R210" i="6"/>
  <c r="L210" i="6"/>
  <c r="F213" i="6"/>
  <c r="O206" i="12" l="1"/>
  <c r="R206" i="12"/>
  <c r="N207" i="12"/>
  <c r="L207" i="12"/>
  <c r="M207" i="12" s="1"/>
  <c r="T208" i="6"/>
  <c r="X208" i="6"/>
  <c r="K208" i="12"/>
  <c r="W208" i="6"/>
  <c r="U208" i="6"/>
  <c r="V208" i="6"/>
  <c r="O212" i="6"/>
  <c r="Q210" i="6"/>
  <c r="S209" i="6"/>
  <c r="R211" i="6"/>
  <c r="F214" i="6"/>
  <c r="L211" i="6"/>
  <c r="O207" i="12" l="1"/>
  <c r="R207" i="12" s="1"/>
  <c r="N208" i="12"/>
  <c r="L208" i="12"/>
  <c r="M208" i="12" s="1"/>
  <c r="T209" i="6"/>
  <c r="X209" i="6"/>
  <c r="K209" i="12"/>
  <c r="U209" i="6"/>
  <c r="V209" i="6"/>
  <c r="W209" i="6"/>
  <c r="S210" i="6"/>
  <c r="O213" i="6"/>
  <c r="R212" i="6"/>
  <c r="Q211" i="6"/>
  <c r="L212" i="6"/>
  <c r="F215" i="6"/>
  <c r="O208" i="12" l="1"/>
  <c r="R208" i="12" s="1"/>
  <c r="N209" i="12"/>
  <c r="L209" i="12"/>
  <c r="M209" i="12" s="1"/>
  <c r="T210" i="6"/>
  <c r="X210" i="6"/>
  <c r="K210" i="12"/>
  <c r="U210" i="6"/>
  <c r="V210" i="6"/>
  <c r="W210" i="6"/>
  <c r="O214" i="6"/>
  <c r="R213" i="6"/>
  <c r="S211" i="6"/>
  <c r="Q212" i="6"/>
  <c r="F216" i="6"/>
  <c r="L213" i="6"/>
  <c r="O209" i="12" l="1"/>
  <c r="R209" i="12" s="1"/>
  <c r="N210" i="12"/>
  <c r="L210" i="12"/>
  <c r="M210" i="12" s="1"/>
  <c r="T211" i="6"/>
  <c r="X211" i="6"/>
  <c r="K211" i="12"/>
  <c r="V211" i="6"/>
  <c r="W211" i="6"/>
  <c r="U211" i="6"/>
  <c r="O215" i="6"/>
  <c r="R214" i="6"/>
  <c r="S212" i="6"/>
  <c r="Q213" i="6"/>
  <c r="L214" i="6"/>
  <c r="F217" i="6"/>
  <c r="O210" i="12" l="1"/>
  <c r="R210" i="12"/>
  <c r="N211" i="12"/>
  <c r="L211" i="12"/>
  <c r="M211" i="12" s="1"/>
  <c r="T212" i="6"/>
  <c r="X212" i="6"/>
  <c r="K212" i="12"/>
  <c r="U212" i="6"/>
  <c r="V212" i="6"/>
  <c r="W212" i="6"/>
  <c r="O216" i="6"/>
  <c r="Q214" i="6"/>
  <c r="S213" i="6"/>
  <c r="R215" i="6"/>
  <c r="F218" i="6"/>
  <c r="L215" i="6"/>
  <c r="O211" i="12" l="1"/>
  <c r="R211" i="12" s="1"/>
  <c r="T213" i="6"/>
  <c r="X213" i="6"/>
  <c r="K213" i="12"/>
  <c r="U213" i="6"/>
  <c r="V213" i="6"/>
  <c r="W213" i="6"/>
  <c r="N212" i="12"/>
  <c r="L212" i="12"/>
  <c r="M212" i="12" s="1"/>
  <c r="O217" i="6"/>
  <c r="S214" i="6"/>
  <c r="Q215" i="6"/>
  <c r="R216" i="6"/>
  <c r="L216" i="6"/>
  <c r="F219" i="6"/>
  <c r="L213" i="12" l="1"/>
  <c r="M213" i="12" s="1"/>
  <c r="N213" i="12"/>
  <c r="T214" i="6"/>
  <c r="X214" i="6"/>
  <c r="K214" i="12"/>
  <c r="U214" i="6"/>
  <c r="V214" i="6"/>
  <c r="W214" i="6"/>
  <c r="O212" i="12"/>
  <c r="R212" i="12" s="1"/>
  <c r="O218" i="6"/>
  <c r="Q216" i="6"/>
  <c r="S215" i="6"/>
  <c r="R217" i="6"/>
  <c r="F220" i="6"/>
  <c r="L217" i="6"/>
  <c r="L214" i="12" l="1"/>
  <c r="M214" i="12" s="1"/>
  <c r="N214" i="12"/>
  <c r="T215" i="6"/>
  <c r="X215" i="6"/>
  <c r="K215" i="12"/>
  <c r="U215" i="6"/>
  <c r="V215" i="6"/>
  <c r="W215" i="6"/>
  <c r="O213" i="12"/>
  <c r="R213" i="12" s="1"/>
  <c r="O219" i="6"/>
  <c r="S216" i="6"/>
  <c r="Q217" i="6"/>
  <c r="R218" i="6"/>
  <c r="L218" i="6"/>
  <c r="F221" i="6"/>
  <c r="N215" i="12" l="1"/>
  <c r="L215" i="12"/>
  <c r="M215" i="12" s="1"/>
  <c r="T216" i="6"/>
  <c r="X216" i="6"/>
  <c r="K216" i="12"/>
  <c r="W216" i="6"/>
  <c r="U216" i="6"/>
  <c r="V216" i="6"/>
  <c r="O214" i="12"/>
  <c r="R214" i="12" s="1"/>
  <c r="O220" i="6"/>
  <c r="Q218" i="6"/>
  <c r="S217" i="6"/>
  <c r="R219" i="6"/>
  <c r="F222" i="6"/>
  <c r="L219" i="6"/>
  <c r="O215" i="12" l="1"/>
  <c r="R215" i="12"/>
  <c r="N216" i="12"/>
  <c r="L216" i="12"/>
  <c r="M216" i="12" s="1"/>
  <c r="T217" i="6"/>
  <c r="X217" i="6"/>
  <c r="K217" i="12"/>
  <c r="U217" i="6"/>
  <c r="V217" i="6"/>
  <c r="W217" i="6"/>
  <c r="S218" i="6"/>
  <c r="O221" i="6"/>
  <c r="Q219" i="6"/>
  <c r="R220" i="6"/>
  <c r="L220" i="6"/>
  <c r="F223" i="6"/>
  <c r="O222" i="6" s="1"/>
  <c r="O216" i="12" l="1"/>
  <c r="R216" i="12" s="1"/>
  <c r="N217" i="12"/>
  <c r="L217" i="12"/>
  <c r="M217" i="12" s="1"/>
  <c r="T218" i="6"/>
  <c r="X218" i="6"/>
  <c r="K218" i="12"/>
  <c r="V218" i="6"/>
  <c r="W218" i="6"/>
  <c r="U218" i="6"/>
  <c r="S219" i="6"/>
  <c r="Q220" i="6"/>
  <c r="R221" i="6"/>
  <c r="F224" i="6"/>
  <c r="L221" i="6"/>
  <c r="O217" i="12" l="1"/>
  <c r="R217" i="12" s="1"/>
  <c r="N218" i="12"/>
  <c r="L218" i="12"/>
  <c r="M218" i="12" s="1"/>
  <c r="T219" i="6"/>
  <c r="X219" i="6"/>
  <c r="K219" i="12"/>
  <c r="V219" i="6"/>
  <c r="W219" i="6"/>
  <c r="U219" i="6"/>
  <c r="O223" i="6"/>
  <c r="S220" i="6"/>
  <c r="Q221" i="6"/>
  <c r="R222" i="6"/>
  <c r="L222" i="6"/>
  <c r="F225" i="6"/>
  <c r="O218" i="12" l="1"/>
  <c r="R218" i="12" s="1"/>
  <c r="N219" i="12"/>
  <c r="L219" i="12"/>
  <c r="M219" i="12" s="1"/>
  <c r="T220" i="6"/>
  <c r="X220" i="6"/>
  <c r="K220" i="12"/>
  <c r="U220" i="6"/>
  <c r="V220" i="6"/>
  <c r="W220" i="6"/>
  <c r="O224" i="6"/>
  <c r="Q222" i="6"/>
  <c r="S221" i="6"/>
  <c r="R223" i="6"/>
  <c r="F226" i="6"/>
  <c r="L223" i="6"/>
  <c r="O219" i="12" l="1"/>
  <c r="R219" i="12" s="1"/>
  <c r="N220" i="12"/>
  <c r="L220" i="12"/>
  <c r="M220" i="12" s="1"/>
  <c r="T221" i="6"/>
  <c r="X221" i="6"/>
  <c r="K221" i="12"/>
  <c r="W221" i="6"/>
  <c r="U221" i="6"/>
  <c r="V221" i="6"/>
  <c r="O225" i="6"/>
  <c r="S222" i="6"/>
  <c r="Q223" i="6"/>
  <c r="R224" i="6"/>
  <c r="L224" i="6"/>
  <c r="F227" i="6"/>
  <c r="O220" i="12" l="1"/>
  <c r="R220" i="12" s="1"/>
  <c r="N221" i="12"/>
  <c r="L221" i="12"/>
  <c r="M221" i="12" s="1"/>
  <c r="T222" i="6"/>
  <c r="X222" i="6"/>
  <c r="K222" i="12"/>
  <c r="U222" i="6"/>
  <c r="V222" i="6"/>
  <c r="W222" i="6"/>
  <c r="O226" i="6"/>
  <c r="S223" i="6"/>
  <c r="Q224" i="6"/>
  <c r="R225" i="6"/>
  <c r="F228" i="6"/>
  <c r="L225" i="6"/>
  <c r="O221" i="12" l="1"/>
  <c r="R221" i="12" s="1"/>
  <c r="T223" i="6"/>
  <c r="X223" i="6"/>
  <c r="K223" i="12"/>
  <c r="U223" i="6"/>
  <c r="V223" i="6"/>
  <c r="W223" i="6"/>
  <c r="N222" i="12"/>
  <c r="L222" i="12"/>
  <c r="M222" i="12" s="1"/>
  <c r="O227" i="6"/>
  <c r="Q225" i="6"/>
  <c r="S224" i="6"/>
  <c r="R226" i="6"/>
  <c r="L226" i="6"/>
  <c r="F229" i="6"/>
  <c r="T224" i="6" l="1"/>
  <c r="X224" i="6"/>
  <c r="K224" i="12"/>
  <c r="W224" i="6"/>
  <c r="U224" i="6"/>
  <c r="V224" i="6"/>
  <c r="N223" i="12"/>
  <c r="L223" i="12"/>
  <c r="M223" i="12" s="1"/>
  <c r="O222" i="12"/>
  <c r="R222" i="12" s="1"/>
  <c r="O228" i="6"/>
  <c r="S225" i="6"/>
  <c r="Q226" i="6"/>
  <c r="R227" i="6"/>
  <c r="F230" i="6"/>
  <c r="L227" i="6"/>
  <c r="O223" i="12" l="1"/>
  <c r="N224" i="12"/>
  <c r="L224" i="12"/>
  <c r="M224" i="12" s="1"/>
  <c r="T225" i="6"/>
  <c r="X225" i="6"/>
  <c r="K225" i="12"/>
  <c r="U225" i="6"/>
  <c r="W225" i="6"/>
  <c r="V225" i="6"/>
  <c r="R223" i="12"/>
  <c r="O229" i="6"/>
  <c r="S226" i="6"/>
  <c r="Q227" i="6"/>
  <c r="R228" i="6"/>
  <c r="L228" i="6"/>
  <c r="F231" i="6"/>
  <c r="O230" i="6"/>
  <c r="O224" i="12" l="1"/>
  <c r="R224" i="12" s="1"/>
  <c r="N225" i="12"/>
  <c r="L225" i="12"/>
  <c r="M225" i="12" s="1"/>
  <c r="T226" i="6"/>
  <c r="X226" i="6"/>
  <c r="K226" i="12"/>
  <c r="U226" i="6"/>
  <c r="V226" i="6"/>
  <c r="W226" i="6"/>
  <c r="Q228" i="6"/>
  <c r="S227" i="6"/>
  <c r="R229" i="6"/>
  <c r="F232" i="6"/>
  <c r="L229" i="6"/>
  <c r="O225" i="12" l="1"/>
  <c r="R225" i="12" s="1"/>
  <c r="N226" i="12"/>
  <c r="L226" i="12"/>
  <c r="M226" i="12" s="1"/>
  <c r="T227" i="6"/>
  <c r="X227" i="6"/>
  <c r="K227" i="12"/>
  <c r="V227" i="6"/>
  <c r="W227" i="6"/>
  <c r="U227" i="6"/>
  <c r="O231" i="6"/>
  <c r="R230" i="6"/>
  <c r="S228" i="6"/>
  <c r="Q229" i="6"/>
  <c r="L230" i="6"/>
  <c r="F233" i="6"/>
  <c r="O226" i="12" l="1"/>
  <c r="R226" i="12" s="1"/>
  <c r="T228" i="6"/>
  <c r="X228" i="6"/>
  <c r="K228" i="12"/>
  <c r="U228" i="6"/>
  <c r="V228" i="6"/>
  <c r="W228" i="6"/>
  <c r="N227" i="12"/>
  <c r="L227" i="12"/>
  <c r="M227" i="12" s="1"/>
  <c r="O232" i="6"/>
  <c r="R231" i="6"/>
  <c r="S229" i="6"/>
  <c r="Q230" i="6"/>
  <c r="F234" i="6"/>
  <c r="L231" i="6"/>
  <c r="O227" i="12" l="1"/>
  <c r="R227" i="12" s="1"/>
  <c r="T229" i="6"/>
  <c r="X229" i="6"/>
  <c r="K229" i="12"/>
  <c r="U229" i="6"/>
  <c r="V229" i="6"/>
  <c r="W229" i="6"/>
  <c r="N228" i="12"/>
  <c r="L228" i="12"/>
  <c r="M228" i="12" s="1"/>
  <c r="O233" i="6"/>
  <c r="S230" i="6"/>
  <c r="Q231" i="6"/>
  <c r="R232" i="6"/>
  <c r="L232" i="6"/>
  <c r="F235" i="6"/>
  <c r="O228" i="12" l="1"/>
  <c r="R228" i="12" s="1"/>
  <c r="L229" i="12"/>
  <c r="M229" i="12" s="1"/>
  <c r="N229" i="12"/>
  <c r="T230" i="6"/>
  <c r="X230" i="6"/>
  <c r="K230" i="12"/>
  <c r="U230" i="6"/>
  <c r="V230" i="6"/>
  <c r="W230" i="6"/>
  <c r="O234" i="6"/>
  <c r="R233" i="6"/>
  <c r="Q232" i="6"/>
  <c r="S231" i="6"/>
  <c r="F236" i="6"/>
  <c r="L233" i="6"/>
  <c r="L230" i="12" l="1"/>
  <c r="M230" i="12" s="1"/>
  <c r="N230" i="12"/>
  <c r="T231" i="6"/>
  <c r="X231" i="6"/>
  <c r="K231" i="12"/>
  <c r="U231" i="6"/>
  <c r="V231" i="6"/>
  <c r="W231" i="6"/>
  <c r="O229" i="12"/>
  <c r="R229" i="12" s="1"/>
  <c r="O235" i="6"/>
  <c r="S232" i="6"/>
  <c r="Q233" i="6"/>
  <c r="R234" i="6"/>
  <c r="L234" i="6"/>
  <c r="F237" i="6"/>
  <c r="O236" i="6" s="1"/>
  <c r="N231" i="12" l="1"/>
  <c r="L231" i="12"/>
  <c r="M231" i="12" s="1"/>
  <c r="T232" i="6"/>
  <c r="X232" i="6"/>
  <c r="K232" i="12"/>
  <c r="W232" i="6"/>
  <c r="V232" i="6"/>
  <c r="U232" i="6"/>
  <c r="O230" i="12"/>
  <c r="R230" i="12" s="1"/>
  <c r="Q234" i="6"/>
  <c r="S233" i="6"/>
  <c r="R235" i="6"/>
  <c r="F238" i="6"/>
  <c r="L235" i="6"/>
  <c r="O231" i="12" l="1"/>
  <c r="R231" i="12" s="1"/>
  <c r="N232" i="12"/>
  <c r="L232" i="12"/>
  <c r="M232" i="12" s="1"/>
  <c r="T233" i="6"/>
  <c r="X233" i="6"/>
  <c r="K233" i="12"/>
  <c r="U233" i="6"/>
  <c r="V233" i="6"/>
  <c r="W233" i="6"/>
  <c r="O237" i="6"/>
  <c r="S234" i="6"/>
  <c r="Q235" i="6"/>
  <c r="R236" i="6"/>
  <c r="L236" i="6"/>
  <c r="F239" i="6"/>
  <c r="O238" i="6"/>
  <c r="O232" i="12" l="1"/>
  <c r="R232" i="12" s="1"/>
  <c r="T234" i="6"/>
  <c r="X234" i="6"/>
  <c r="K234" i="12"/>
  <c r="U234" i="6"/>
  <c r="V234" i="6"/>
  <c r="W234" i="6"/>
  <c r="N233" i="12"/>
  <c r="L233" i="12"/>
  <c r="M233" i="12" s="1"/>
  <c r="S235" i="6"/>
  <c r="Q236" i="6"/>
  <c r="R237" i="6"/>
  <c r="F240" i="6"/>
  <c r="L237" i="6"/>
  <c r="N234" i="12" l="1"/>
  <c r="L234" i="12"/>
  <c r="M234" i="12" s="1"/>
  <c r="T235" i="6"/>
  <c r="X235" i="6"/>
  <c r="K235" i="12"/>
  <c r="V235" i="6"/>
  <c r="W235" i="6"/>
  <c r="U235" i="6"/>
  <c r="O233" i="12"/>
  <c r="R233" i="12" s="1"/>
  <c r="O239" i="6"/>
  <c r="S236" i="6"/>
  <c r="Q237" i="6"/>
  <c r="R238" i="6"/>
  <c r="L238" i="6"/>
  <c r="F241" i="6"/>
  <c r="O240" i="6"/>
  <c r="O234" i="12" l="1"/>
  <c r="R234" i="12" s="1"/>
  <c r="T236" i="6"/>
  <c r="X236" i="6"/>
  <c r="K236" i="12"/>
  <c r="V236" i="6"/>
  <c r="W236" i="6"/>
  <c r="U236" i="6"/>
  <c r="N235" i="12"/>
  <c r="L235" i="12"/>
  <c r="M235" i="12" s="1"/>
  <c r="S237" i="6"/>
  <c r="Q238" i="6"/>
  <c r="R239" i="6"/>
  <c r="F242" i="6"/>
  <c r="L239" i="6"/>
  <c r="O235" i="12" l="1"/>
  <c r="R235" i="12" s="1"/>
  <c r="N236" i="12"/>
  <c r="L236" i="12"/>
  <c r="M236" i="12" s="1"/>
  <c r="T237" i="6"/>
  <c r="X237" i="6"/>
  <c r="K237" i="12"/>
  <c r="U237" i="6"/>
  <c r="V237" i="6"/>
  <c r="W237" i="6"/>
  <c r="O241" i="6"/>
  <c r="S238" i="6"/>
  <c r="R240" i="6"/>
  <c r="Q239" i="6"/>
  <c r="L240" i="6"/>
  <c r="F243" i="6"/>
  <c r="O242" i="6"/>
  <c r="O236" i="12" l="1"/>
  <c r="N237" i="12"/>
  <c r="L237" i="12"/>
  <c r="M237" i="12" s="1"/>
  <c r="T238" i="6"/>
  <c r="X238" i="6"/>
  <c r="K238" i="12"/>
  <c r="U238" i="6"/>
  <c r="V238" i="6"/>
  <c r="W238" i="6"/>
  <c r="R236" i="12"/>
  <c r="Q240" i="6"/>
  <c r="S239" i="6"/>
  <c r="R241" i="6"/>
  <c r="F244" i="6"/>
  <c r="L241" i="6"/>
  <c r="O237" i="12" l="1"/>
  <c r="N238" i="12"/>
  <c r="L238" i="12"/>
  <c r="M238" i="12" s="1"/>
  <c r="T239" i="6"/>
  <c r="X239" i="6"/>
  <c r="K239" i="12"/>
  <c r="W239" i="6"/>
  <c r="U239" i="6"/>
  <c r="V239" i="6"/>
  <c r="R237" i="12"/>
  <c r="O243" i="6"/>
  <c r="S240" i="6"/>
  <c r="Q241" i="6"/>
  <c r="R242" i="6"/>
  <c r="L242" i="6"/>
  <c r="F245" i="6"/>
  <c r="O244" i="6" s="1"/>
  <c r="O238" i="12" l="1"/>
  <c r="N239" i="12"/>
  <c r="L239" i="12"/>
  <c r="M239" i="12" s="1"/>
  <c r="T240" i="6"/>
  <c r="X240" i="6"/>
  <c r="K240" i="12"/>
  <c r="W240" i="6"/>
  <c r="U240" i="6"/>
  <c r="V240" i="6"/>
  <c r="R238" i="12"/>
  <c r="S241" i="6"/>
  <c r="Q242" i="6"/>
  <c r="R243" i="6"/>
  <c r="F246" i="6"/>
  <c r="L243" i="6"/>
  <c r="O239" i="12" l="1"/>
  <c r="N240" i="12"/>
  <c r="L240" i="12"/>
  <c r="M240" i="12" s="1"/>
  <c r="T241" i="6"/>
  <c r="X241" i="6"/>
  <c r="K241" i="12"/>
  <c r="U241" i="6"/>
  <c r="V241" i="6"/>
  <c r="W241" i="6"/>
  <c r="R239" i="12"/>
  <c r="O245" i="6"/>
  <c r="S242" i="6"/>
  <c r="R244" i="6"/>
  <c r="Q243" i="6"/>
  <c r="L244" i="6"/>
  <c r="F247" i="6"/>
  <c r="O240" i="12" l="1"/>
  <c r="N241" i="12"/>
  <c r="L241" i="12"/>
  <c r="M241" i="12" s="1"/>
  <c r="T242" i="6"/>
  <c r="X242" i="6"/>
  <c r="K242" i="12"/>
  <c r="U242" i="6"/>
  <c r="V242" i="6"/>
  <c r="W242" i="6"/>
  <c r="R240" i="12"/>
  <c r="O246" i="6"/>
  <c r="S243" i="6"/>
  <c r="Q244" i="6"/>
  <c r="R245" i="6"/>
  <c r="F248" i="6"/>
  <c r="L245" i="6"/>
  <c r="O241" i="12" l="1"/>
  <c r="R241" i="12" s="1"/>
  <c r="N242" i="12"/>
  <c r="L242" i="12"/>
  <c r="M242" i="12" s="1"/>
  <c r="T243" i="6"/>
  <c r="X243" i="6"/>
  <c r="K243" i="12"/>
  <c r="V243" i="6"/>
  <c r="W243" i="6"/>
  <c r="U243" i="6"/>
  <c r="O247" i="6"/>
  <c r="S244" i="6"/>
  <c r="R246" i="6"/>
  <c r="Q245" i="6"/>
  <c r="L246" i="6"/>
  <c r="F249" i="6"/>
  <c r="O242" i="12" l="1"/>
  <c r="N243" i="12"/>
  <c r="L243" i="12"/>
  <c r="M243" i="12" s="1"/>
  <c r="T244" i="6"/>
  <c r="X244" i="6"/>
  <c r="K244" i="12"/>
  <c r="U244" i="6"/>
  <c r="V244" i="6"/>
  <c r="W244" i="6"/>
  <c r="R242" i="12"/>
  <c r="O248" i="6"/>
  <c r="S245" i="6"/>
  <c r="Q246" i="6"/>
  <c r="R247" i="6"/>
  <c r="F250" i="6"/>
  <c r="L247" i="6"/>
  <c r="O243" i="12" l="1"/>
  <c r="R243" i="12" s="1"/>
  <c r="N244" i="12"/>
  <c r="L244" i="12"/>
  <c r="M244" i="12" s="1"/>
  <c r="T245" i="6"/>
  <c r="X245" i="6"/>
  <c r="K245" i="12"/>
  <c r="U245" i="6"/>
  <c r="V245" i="6"/>
  <c r="W245" i="6"/>
  <c r="O249" i="6"/>
  <c r="S246" i="6"/>
  <c r="Q247" i="6"/>
  <c r="R248" i="6"/>
  <c r="F251" i="6"/>
  <c r="L248" i="6"/>
  <c r="O244" i="12" l="1"/>
  <c r="R244" i="12" s="1"/>
  <c r="L245" i="12"/>
  <c r="M245" i="12" s="1"/>
  <c r="N245" i="12"/>
  <c r="T246" i="6"/>
  <c r="X246" i="6"/>
  <c r="K246" i="12"/>
  <c r="U246" i="6"/>
  <c r="V246" i="6"/>
  <c r="W246" i="6"/>
  <c r="O250" i="6"/>
  <c r="S247" i="6"/>
  <c r="R249" i="6"/>
  <c r="Q248" i="6"/>
  <c r="L249" i="6"/>
  <c r="F252" i="6"/>
  <c r="L246" i="12" l="1"/>
  <c r="M246" i="12" s="1"/>
  <c r="N246" i="12"/>
  <c r="T247" i="6"/>
  <c r="X247" i="6"/>
  <c r="K247" i="12"/>
  <c r="U247" i="6"/>
  <c r="V247" i="6"/>
  <c r="W247" i="6"/>
  <c r="O245" i="12"/>
  <c r="R245" i="12" s="1"/>
  <c r="O251" i="6"/>
  <c r="S248" i="6"/>
  <c r="Q249" i="6"/>
  <c r="R250" i="6"/>
  <c r="F253" i="6"/>
  <c r="L250" i="6"/>
  <c r="T248" i="6" l="1"/>
  <c r="X248" i="6"/>
  <c r="K248" i="12"/>
  <c r="W248" i="6"/>
  <c r="U248" i="6"/>
  <c r="V248" i="6"/>
  <c r="N247" i="12"/>
  <c r="L247" i="12"/>
  <c r="M247" i="12" s="1"/>
  <c r="O246" i="12"/>
  <c r="R246" i="12" s="1"/>
  <c r="O252" i="6"/>
  <c r="S249" i="6"/>
  <c r="Q250" i="6"/>
  <c r="R251" i="6"/>
  <c r="F254" i="6"/>
  <c r="L251" i="6"/>
  <c r="T249" i="6" l="1"/>
  <c r="X249" i="6"/>
  <c r="K249" i="12"/>
  <c r="U249" i="6"/>
  <c r="V249" i="6"/>
  <c r="W249" i="6"/>
  <c r="N248" i="12"/>
  <c r="L248" i="12"/>
  <c r="M248" i="12" s="1"/>
  <c r="O247" i="12"/>
  <c r="R247" i="12" s="1"/>
  <c r="O253" i="6"/>
  <c r="Q251" i="6"/>
  <c r="S250" i="6"/>
  <c r="R252" i="6"/>
  <c r="L252" i="6"/>
  <c r="F255" i="6"/>
  <c r="T250" i="6" l="1"/>
  <c r="X250" i="6"/>
  <c r="K250" i="12"/>
  <c r="V250" i="6"/>
  <c r="W250" i="6"/>
  <c r="U250" i="6"/>
  <c r="N249" i="12"/>
  <c r="L249" i="12"/>
  <c r="M249" i="12" s="1"/>
  <c r="O248" i="12"/>
  <c r="R248" i="12" s="1"/>
  <c r="S251" i="6"/>
  <c r="O254" i="6"/>
  <c r="Q252" i="6"/>
  <c r="R253" i="6"/>
  <c r="F256" i="6"/>
  <c r="L253" i="6"/>
  <c r="N250" i="12" l="1"/>
  <c r="L250" i="12"/>
  <c r="M250" i="12" s="1"/>
  <c r="O250" i="12" s="1"/>
  <c r="T251" i="6"/>
  <c r="X251" i="6"/>
  <c r="K251" i="12"/>
  <c r="V251" i="6"/>
  <c r="W251" i="6"/>
  <c r="U251" i="6"/>
  <c r="O249" i="12"/>
  <c r="R249" i="12" s="1"/>
  <c r="O255" i="6"/>
  <c r="S252" i="6"/>
  <c r="Q253" i="6"/>
  <c r="R254" i="6"/>
  <c r="L254" i="6"/>
  <c r="F257" i="6"/>
  <c r="O256" i="6" s="1"/>
  <c r="R250" i="12" l="1"/>
  <c r="T252" i="6"/>
  <c r="X252" i="6"/>
  <c r="K252" i="12"/>
  <c r="U252" i="6"/>
  <c r="V252" i="6"/>
  <c r="W252" i="6"/>
  <c r="N251" i="12"/>
  <c r="L251" i="12"/>
  <c r="M251" i="12" s="1"/>
  <c r="S253" i="6"/>
  <c r="Q254" i="6"/>
  <c r="R255" i="6"/>
  <c r="F258" i="6"/>
  <c r="L255" i="6"/>
  <c r="N252" i="12" l="1"/>
  <c r="L252" i="12"/>
  <c r="M252" i="12" s="1"/>
  <c r="T253" i="6"/>
  <c r="X253" i="6"/>
  <c r="K253" i="12"/>
  <c r="W253" i="6"/>
  <c r="U253" i="6"/>
  <c r="V253" i="6"/>
  <c r="O251" i="12"/>
  <c r="R251" i="12" s="1"/>
  <c r="O257" i="6"/>
  <c r="S254" i="6"/>
  <c r="R256" i="6"/>
  <c r="Q255" i="6"/>
  <c r="L256" i="6"/>
  <c r="F259" i="6"/>
  <c r="O252" i="12" l="1"/>
  <c r="N253" i="12"/>
  <c r="L253" i="12"/>
  <c r="M253" i="12" s="1"/>
  <c r="T254" i="6"/>
  <c r="X254" i="6"/>
  <c r="K254" i="12"/>
  <c r="U254" i="6"/>
  <c r="V254" i="6"/>
  <c r="W254" i="6"/>
  <c r="R252" i="12"/>
  <c r="O258" i="6"/>
  <c r="S255" i="6"/>
  <c r="Q256" i="6"/>
  <c r="R257" i="6"/>
  <c r="F260" i="6"/>
  <c r="L257" i="6"/>
  <c r="O253" i="12" l="1"/>
  <c r="R253" i="12" s="1"/>
  <c r="N254" i="12"/>
  <c r="L254" i="12"/>
  <c r="M254" i="12" s="1"/>
  <c r="T255" i="6"/>
  <c r="X255" i="6"/>
  <c r="K255" i="12"/>
  <c r="U255" i="6"/>
  <c r="V255" i="6"/>
  <c r="W255" i="6"/>
  <c r="O259" i="6"/>
  <c r="R258" i="6"/>
  <c r="S256" i="6"/>
  <c r="Q257" i="6"/>
  <c r="L258" i="6"/>
  <c r="F261" i="6"/>
  <c r="O254" i="12" l="1"/>
  <c r="N255" i="12"/>
  <c r="L255" i="12"/>
  <c r="M255" i="12" s="1"/>
  <c r="T256" i="6"/>
  <c r="X256" i="6"/>
  <c r="K256" i="12"/>
  <c r="W256" i="6"/>
  <c r="U256" i="6"/>
  <c r="V256" i="6"/>
  <c r="R254" i="12"/>
  <c r="O260" i="6"/>
  <c r="R259" i="6"/>
  <c r="S257" i="6"/>
  <c r="Q258" i="6"/>
  <c r="F262" i="6"/>
  <c r="L259" i="6"/>
  <c r="O255" i="12" l="1"/>
  <c r="N256" i="12"/>
  <c r="L256" i="12"/>
  <c r="M256" i="12" s="1"/>
  <c r="T257" i="6"/>
  <c r="X257" i="6"/>
  <c r="K257" i="12"/>
  <c r="U257" i="6"/>
  <c r="W257" i="6"/>
  <c r="V257" i="6"/>
  <c r="R255" i="12"/>
  <c r="O261" i="6"/>
  <c r="Q259" i="6"/>
  <c r="S258" i="6"/>
  <c r="R260" i="6"/>
  <c r="L260" i="6"/>
  <c r="F263" i="6"/>
  <c r="O256" i="12" l="1"/>
  <c r="T258" i="6"/>
  <c r="X258" i="6"/>
  <c r="K258" i="12"/>
  <c r="U258" i="6"/>
  <c r="V258" i="6"/>
  <c r="W258" i="6"/>
  <c r="N257" i="12"/>
  <c r="L257" i="12"/>
  <c r="M257" i="12" s="1"/>
  <c r="R256" i="12"/>
  <c r="O262" i="6"/>
  <c r="R261" i="6"/>
  <c r="S259" i="6"/>
  <c r="Q260" i="6"/>
  <c r="F264" i="6"/>
  <c r="O263" i="6" s="1"/>
  <c r="L261" i="6"/>
  <c r="O257" i="12" l="1"/>
  <c r="R257" i="12" s="1"/>
  <c r="N258" i="12"/>
  <c r="L258" i="12"/>
  <c r="M258" i="12" s="1"/>
  <c r="T259" i="6"/>
  <c r="X259" i="6"/>
  <c r="K259" i="12"/>
  <c r="V259" i="6"/>
  <c r="W259" i="6"/>
  <c r="U259" i="6"/>
  <c r="S260" i="6"/>
  <c r="Q261" i="6"/>
  <c r="R262" i="6"/>
  <c r="L262" i="6"/>
  <c r="F265" i="6"/>
  <c r="O258" i="12" l="1"/>
  <c r="R258" i="12" s="1"/>
  <c r="N259" i="12"/>
  <c r="L259" i="12"/>
  <c r="M259" i="12" s="1"/>
  <c r="T260" i="6"/>
  <c r="X260" i="6"/>
  <c r="K260" i="12"/>
  <c r="U260" i="6"/>
  <c r="V260" i="6"/>
  <c r="W260" i="6"/>
  <c r="O264" i="6"/>
  <c r="S261" i="6"/>
  <c r="Q262" i="6"/>
  <c r="R263" i="6"/>
  <c r="F266" i="6"/>
  <c r="L263" i="6"/>
  <c r="O259" i="12" l="1"/>
  <c r="N260" i="12"/>
  <c r="L260" i="12"/>
  <c r="M260" i="12" s="1"/>
  <c r="O260" i="12" s="1"/>
  <c r="T261" i="6"/>
  <c r="X261" i="6"/>
  <c r="K261" i="12"/>
  <c r="U261" i="6"/>
  <c r="V261" i="6"/>
  <c r="W261" i="6"/>
  <c r="R259" i="12"/>
  <c r="O265" i="6"/>
  <c r="S262" i="6"/>
  <c r="Q263" i="6"/>
  <c r="R264" i="6"/>
  <c r="L264" i="6"/>
  <c r="F267" i="6"/>
  <c r="L261" i="12" l="1"/>
  <c r="M261" i="12" s="1"/>
  <c r="N261" i="12"/>
  <c r="T262" i="6"/>
  <c r="X262" i="6"/>
  <c r="K262" i="12"/>
  <c r="U262" i="6"/>
  <c r="V262" i="6"/>
  <c r="W262" i="6"/>
  <c r="R260" i="12"/>
  <c r="O266" i="6"/>
  <c r="R265" i="6"/>
  <c r="Q264" i="6"/>
  <c r="S263" i="6"/>
  <c r="F268" i="6"/>
  <c r="L265" i="6"/>
  <c r="L262" i="12" l="1"/>
  <c r="M262" i="12" s="1"/>
  <c r="N262" i="12"/>
  <c r="T263" i="6"/>
  <c r="X263" i="6"/>
  <c r="K263" i="12"/>
  <c r="U263" i="6"/>
  <c r="V263" i="6"/>
  <c r="W263" i="6"/>
  <c r="O261" i="12"/>
  <c r="R261" i="12" s="1"/>
  <c r="O267" i="6"/>
  <c r="S264" i="6"/>
  <c r="Q265" i="6"/>
  <c r="R266" i="6"/>
  <c r="L266" i="6"/>
  <c r="F269" i="6"/>
  <c r="T264" i="6" l="1"/>
  <c r="X264" i="6"/>
  <c r="K264" i="12"/>
  <c r="W264" i="6"/>
  <c r="V264" i="6"/>
  <c r="U264" i="6"/>
  <c r="N263" i="12"/>
  <c r="L263" i="12"/>
  <c r="M263" i="12" s="1"/>
  <c r="O262" i="12"/>
  <c r="R262" i="12" s="1"/>
  <c r="O268" i="6"/>
  <c r="Q266" i="6"/>
  <c r="S265" i="6"/>
  <c r="R267" i="6"/>
  <c r="F270" i="6"/>
  <c r="L267" i="6"/>
  <c r="T265" i="6" l="1"/>
  <c r="X265" i="6"/>
  <c r="K265" i="12"/>
  <c r="U265" i="6"/>
  <c r="V265" i="6"/>
  <c r="W265" i="6"/>
  <c r="N264" i="12"/>
  <c r="L264" i="12"/>
  <c r="M264" i="12" s="1"/>
  <c r="O263" i="12"/>
  <c r="R263" i="12" s="1"/>
  <c r="S266" i="6"/>
  <c r="O269" i="6"/>
  <c r="Q267" i="6"/>
  <c r="R268" i="6"/>
  <c r="L268" i="6"/>
  <c r="F271" i="6"/>
  <c r="N265" i="12" l="1"/>
  <c r="L265" i="12"/>
  <c r="M265" i="12" s="1"/>
  <c r="T266" i="6"/>
  <c r="X266" i="6"/>
  <c r="K266" i="12"/>
  <c r="U266" i="6"/>
  <c r="V266" i="6"/>
  <c r="W266" i="6"/>
  <c r="O264" i="12"/>
  <c r="R264" i="12" s="1"/>
  <c r="O270" i="6"/>
  <c r="Q268" i="6"/>
  <c r="S267" i="6"/>
  <c r="R269" i="6"/>
  <c r="F272" i="6"/>
  <c r="L269" i="6"/>
  <c r="O265" i="12" l="1"/>
  <c r="R265" i="12" s="1"/>
  <c r="N266" i="12"/>
  <c r="L266" i="12"/>
  <c r="M266" i="12" s="1"/>
  <c r="T267" i="6"/>
  <c r="X267" i="6"/>
  <c r="K267" i="12"/>
  <c r="V267" i="6"/>
  <c r="W267" i="6"/>
  <c r="U267" i="6"/>
  <c r="S268" i="6"/>
  <c r="O271" i="6"/>
  <c r="Q269" i="6"/>
  <c r="R270" i="6"/>
  <c r="L270" i="6"/>
  <c r="F273" i="6"/>
  <c r="O266" i="12" l="1"/>
  <c r="R266" i="12" s="1"/>
  <c r="N267" i="12"/>
  <c r="L267" i="12"/>
  <c r="M267" i="12" s="1"/>
  <c r="T268" i="6"/>
  <c r="X268" i="6"/>
  <c r="K268" i="12"/>
  <c r="V268" i="6"/>
  <c r="W268" i="6"/>
  <c r="U268" i="6"/>
  <c r="O272" i="6"/>
  <c r="Q270" i="6"/>
  <c r="S269" i="6"/>
  <c r="R271" i="6"/>
  <c r="F274" i="6"/>
  <c r="L271" i="6"/>
  <c r="O267" i="12" l="1"/>
  <c r="R267" i="12" s="1"/>
  <c r="T269" i="6"/>
  <c r="X269" i="6"/>
  <c r="K269" i="12"/>
  <c r="U269" i="6"/>
  <c r="V269" i="6"/>
  <c r="W269" i="6"/>
  <c r="N268" i="12"/>
  <c r="L268" i="12"/>
  <c r="M268" i="12" s="1"/>
  <c r="S270" i="6"/>
  <c r="O273" i="6"/>
  <c r="Q271" i="6"/>
  <c r="R272" i="6"/>
  <c r="L272" i="6"/>
  <c r="F275" i="6"/>
  <c r="N269" i="12" l="1"/>
  <c r="L269" i="12"/>
  <c r="M269" i="12" s="1"/>
  <c r="T270" i="6"/>
  <c r="X270" i="6"/>
  <c r="K270" i="12"/>
  <c r="U270" i="6"/>
  <c r="V270" i="6"/>
  <c r="W270" i="6"/>
  <c r="O268" i="12"/>
  <c r="R268" i="12" s="1"/>
  <c r="O274" i="6"/>
  <c r="R273" i="6"/>
  <c r="Q272" i="6"/>
  <c r="S271" i="6"/>
  <c r="F276" i="6"/>
  <c r="L273" i="6"/>
  <c r="O269" i="12" l="1"/>
  <c r="R269" i="12" s="1"/>
  <c r="T271" i="6"/>
  <c r="X271" i="6"/>
  <c r="K271" i="12"/>
  <c r="W271" i="6"/>
  <c r="U271" i="6"/>
  <c r="V271" i="6"/>
  <c r="N270" i="12"/>
  <c r="L270" i="12"/>
  <c r="M270" i="12" s="1"/>
  <c r="O275" i="6"/>
  <c r="S272" i="6"/>
  <c r="Q273" i="6"/>
  <c r="R274" i="6"/>
  <c r="L274" i="6"/>
  <c r="F277" i="6"/>
  <c r="O270" i="12" l="1"/>
  <c r="R270" i="12" s="1"/>
  <c r="N271" i="12"/>
  <c r="L271" i="12"/>
  <c r="M271" i="12" s="1"/>
  <c r="T272" i="6"/>
  <c r="X272" i="6"/>
  <c r="K272" i="12"/>
  <c r="W272" i="6"/>
  <c r="U272" i="6"/>
  <c r="V272" i="6"/>
  <c r="O276" i="6"/>
  <c r="Q274" i="6"/>
  <c r="S273" i="6"/>
  <c r="R275" i="6"/>
  <c r="F278" i="6"/>
  <c r="L275" i="6"/>
  <c r="O271" i="12" l="1"/>
  <c r="N272" i="12"/>
  <c r="L272" i="12"/>
  <c r="M272" i="12" s="1"/>
  <c r="T273" i="6"/>
  <c r="X273" i="6"/>
  <c r="K273" i="12"/>
  <c r="U273" i="6"/>
  <c r="V273" i="6"/>
  <c r="W273" i="6"/>
  <c r="R271" i="12"/>
  <c r="S274" i="6"/>
  <c r="O277" i="6"/>
  <c r="Q275" i="6"/>
  <c r="R276" i="6"/>
  <c r="L276" i="6"/>
  <c r="F279" i="6"/>
  <c r="O272" i="12" l="1"/>
  <c r="R272" i="12" s="1"/>
  <c r="N273" i="12"/>
  <c r="L273" i="12"/>
  <c r="M273" i="12" s="1"/>
  <c r="T274" i="6"/>
  <c r="X274" i="6"/>
  <c r="K274" i="12"/>
  <c r="U274" i="6"/>
  <c r="W274" i="6"/>
  <c r="V274" i="6"/>
  <c r="O278" i="6"/>
  <c r="S275" i="6"/>
  <c r="Q276" i="6"/>
  <c r="R277" i="6"/>
  <c r="F280" i="6"/>
  <c r="L277" i="6"/>
  <c r="O273" i="12" l="1"/>
  <c r="N274" i="12"/>
  <c r="L274" i="12"/>
  <c r="M274" i="12" s="1"/>
  <c r="T275" i="6"/>
  <c r="X275" i="6"/>
  <c r="K275" i="12"/>
  <c r="V275" i="6"/>
  <c r="W275" i="6"/>
  <c r="U275" i="6"/>
  <c r="R273" i="12"/>
  <c r="O279" i="6"/>
  <c r="S276" i="6"/>
  <c r="Q277" i="6"/>
  <c r="R278" i="6"/>
  <c r="L278" i="6"/>
  <c r="F281" i="6"/>
  <c r="O280" i="6"/>
  <c r="O274" i="12" l="1"/>
  <c r="R274" i="12" s="1"/>
  <c r="N275" i="12"/>
  <c r="L275" i="12"/>
  <c r="M275" i="12" s="1"/>
  <c r="T276" i="6"/>
  <c r="X276" i="6"/>
  <c r="K276" i="12"/>
  <c r="U276" i="6"/>
  <c r="V276" i="6"/>
  <c r="W276" i="6"/>
  <c r="Q278" i="6"/>
  <c r="S277" i="6"/>
  <c r="R279" i="6"/>
  <c r="F282" i="6"/>
  <c r="L279" i="6"/>
  <c r="O275" i="12" l="1"/>
  <c r="N276" i="12"/>
  <c r="L276" i="12"/>
  <c r="M276" i="12" s="1"/>
  <c r="T277" i="6"/>
  <c r="X277" i="6"/>
  <c r="K277" i="12"/>
  <c r="V277" i="6"/>
  <c r="U277" i="6"/>
  <c r="W277" i="6"/>
  <c r="R275" i="12"/>
  <c r="O281" i="6"/>
  <c r="S278" i="6"/>
  <c r="Q279" i="6"/>
  <c r="R280" i="6"/>
  <c r="L280" i="6"/>
  <c r="F283" i="6"/>
  <c r="O282" i="6"/>
  <c r="O276" i="12" l="1"/>
  <c r="L277" i="12"/>
  <c r="M277" i="12" s="1"/>
  <c r="N277" i="12"/>
  <c r="T278" i="6"/>
  <c r="X278" i="6"/>
  <c r="K278" i="12"/>
  <c r="V278" i="6"/>
  <c r="W278" i="6"/>
  <c r="U278" i="6"/>
  <c r="R276" i="12"/>
  <c r="Q280" i="6"/>
  <c r="S279" i="6"/>
  <c r="R281" i="6"/>
  <c r="F284" i="6"/>
  <c r="L281" i="6"/>
  <c r="L278" i="12" l="1"/>
  <c r="M278" i="12" s="1"/>
  <c r="N278" i="12"/>
  <c r="T279" i="6"/>
  <c r="X279" i="6"/>
  <c r="K279" i="12"/>
  <c r="U279" i="6"/>
  <c r="V279" i="6"/>
  <c r="W279" i="6"/>
  <c r="O277" i="12"/>
  <c r="R277" i="12" s="1"/>
  <c r="O283" i="6"/>
  <c r="S280" i="6"/>
  <c r="R282" i="6"/>
  <c r="Q281" i="6"/>
  <c r="L282" i="6"/>
  <c r="F285" i="6"/>
  <c r="T280" i="6" l="1"/>
  <c r="X280" i="6"/>
  <c r="K280" i="12"/>
  <c r="V280" i="6"/>
  <c r="U280" i="6"/>
  <c r="W280" i="6"/>
  <c r="N279" i="12"/>
  <c r="L279" i="12"/>
  <c r="M279" i="12" s="1"/>
  <c r="O278" i="12"/>
  <c r="R278" i="12" s="1"/>
  <c r="O284" i="6"/>
  <c r="S281" i="6"/>
  <c r="Q282" i="6"/>
  <c r="R283" i="6"/>
  <c r="F286" i="6"/>
  <c r="L283" i="6"/>
  <c r="T281" i="6" l="1"/>
  <c r="X281" i="6"/>
  <c r="K281" i="12"/>
  <c r="V281" i="6"/>
  <c r="W281" i="6"/>
  <c r="U281" i="6"/>
  <c r="N280" i="12"/>
  <c r="L280" i="12"/>
  <c r="M280" i="12" s="1"/>
  <c r="O279" i="12"/>
  <c r="R279" i="12" s="1"/>
  <c r="O285" i="6"/>
  <c r="S282" i="6"/>
  <c r="Q283" i="6"/>
  <c r="R284" i="6"/>
  <c r="L284" i="6"/>
  <c r="F287" i="6"/>
  <c r="T282" i="6" l="1"/>
  <c r="X282" i="6"/>
  <c r="K282" i="12"/>
  <c r="U282" i="6"/>
  <c r="V282" i="6"/>
  <c r="W282" i="6"/>
  <c r="L281" i="12"/>
  <c r="M281" i="12" s="1"/>
  <c r="N281" i="12"/>
  <c r="O280" i="12"/>
  <c r="R280" i="12" s="1"/>
  <c r="O286" i="6"/>
  <c r="Q284" i="6"/>
  <c r="S283" i="6"/>
  <c r="R285" i="6"/>
  <c r="F288" i="6"/>
  <c r="L285" i="6"/>
  <c r="O281" i="12" l="1"/>
  <c r="R281" i="12" s="1"/>
  <c r="T283" i="6"/>
  <c r="X283" i="6"/>
  <c r="K283" i="12"/>
  <c r="W283" i="6"/>
  <c r="U283" i="6"/>
  <c r="V283" i="6"/>
  <c r="N282" i="12"/>
  <c r="L282" i="12"/>
  <c r="M282" i="12" s="1"/>
  <c r="O287" i="6"/>
  <c r="S284" i="6"/>
  <c r="Q285" i="6"/>
  <c r="R286" i="6"/>
  <c r="L286" i="6"/>
  <c r="F289" i="6"/>
  <c r="O288" i="6"/>
  <c r="N283" i="12" l="1"/>
  <c r="L283" i="12"/>
  <c r="M283" i="12" s="1"/>
  <c r="T284" i="6"/>
  <c r="X284" i="6"/>
  <c r="K284" i="12"/>
  <c r="U284" i="6"/>
  <c r="V284" i="6"/>
  <c r="W284" i="6"/>
  <c r="O282" i="12"/>
  <c r="R282" i="12" s="1"/>
  <c r="Q286" i="6"/>
  <c r="S285" i="6"/>
  <c r="R287" i="6"/>
  <c r="F290" i="6"/>
  <c r="L287" i="6"/>
  <c r="O283" i="12" l="1"/>
  <c r="R283" i="12" s="1"/>
  <c r="N284" i="12"/>
  <c r="L284" i="12"/>
  <c r="M284" i="12" s="1"/>
  <c r="T285" i="6"/>
  <c r="X285" i="6"/>
  <c r="K285" i="12"/>
  <c r="U285" i="6"/>
  <c r="V285" i="6"/>
  <c r="W285" i="6"/>
  <c r="O289" i="6"/>
  <c r="S286" i="6"/>
  <c r="Q287" i="6"/>
  <c r="R288" i="6"/>
  <c r="L288" i="6"/>
  <c r="F291" i="6"/>
  <c r="O284" i="12" l="1"/>
  <c r="R284" i="12" s="1"/>
  <c r="N285" i="12"/>
  <c r="L285" i="12"/>
  <c r="M285" i="12" s="1"/>
  <c r="T286" i="6"/>
  <c r="X286" i="6"/>
  <c r="K286" i="12"/>
  <c r="W286" i="6"/>
  <c r="U286" i="6"/>
  <c r="V286" i="6"/>
  <c r="O290" i="6"/>
  <c r="S287" i="6"/>
  <c r="Q288" i="6"/>
  <c r="R289" i="6"/>
  <c r="F292" i="6"/>
  <c r="L289" i="6"/>
  <c r="O285" i="12" l="1"/>
  <c r="R285" i="12" s="1"/>
  <c r="N286" i="12"/>
  <c r="L286" i="12"/>
  <c r="M286" i="12" s="1"/>
  <c r="T287" i="6"/>
  <c r="X287" i="6"/>
  <c r="K287" i="12"/>
  <c r="U287" i="6"/>
  <c r="W287" i="6"/>
  <c r="V287" i="6"/>
  <c r="O291" i="6"/>
  <c r="S288" i="6"/>
  <c r="R290" i="6"/>
  <c r="Q289" i="6"/>
  <c r="L290" i="6"/>
  <c r="F293" i="6"/>
  <c r="O286" i="12" l="1"/>
  <c r="R286" i="12" s="1"/>
  <c r="N287" i="12"/>
  <c r="L287" i="12"/>
  <c r="M287" i="12" s="1"/>
  <c r="T288" i="6"/>
  <c r="X288" i="6"/>
  <c r="K288" i="12"/>
  <c r="V288" i="6"/>
  <c r="W288" i="6"/>
  <c r="U288" i="6"/>
  <c r="O292" i="6"/>
  <c r="Q290" i="6"/>
  <c r="S289" i="6"/>
  <c r="R291" i="6"/>
  <c r="F294" i="6"/>
  <c r="L291" i="6"/>
  <c r="O287" i="12" l="1"/>
  <c r="R287" i="12" s="1"/>
  <c r="T289" i="6"/>
  <c r="X289" i="6"/>
  <c r="K289" i="12"/>
  <c r="V289" i="6"/>
  <c r="W289" i="6"/>
  <c r="U289" i="6"/>
  <c r="N288" i="12"/>
  <c r="L288" i="12"/>
  <c r="M288" i="12" s="1"/>
  <c r="O293" i="6"/>
  <c r="S290" i="6"/>
  <c r="R292" i="6"/>
  <c r="Q291" i="6"/>
  <c r="L292" i="6"/>
  <c r="F295" i="6"/>
  <c r="O288" i="12" l="1"/>
  <c r="N289" i="12"/>
  <c r="L289" i="12"/>
  <c r="M289" i="12" s="1"/>
  <c r="T290" i="6"/>
  <c r="X290" i="6"/>
  <c r="K290" i="12"/>
  <c r="U290" i="6"/>
  <c r="V290" i="6"/>
  <c r="W290" i="6"/>
  <c r="R288" i="12"/>
  <c r="O294" i="6"/>
  <c r="S291" i="6"/>
  <c r="Q292" i="6"/>
  <c r="R293" i="6"/>
  <c r="F296" i="6"/>
  <c r="L293" i="6"/>
  <c r="O289" i="12" l="1"/>
  <c r="N290" i="12"/>
  <c r="L290" i="12"/>
  <c r="M290" i="12" s="1"/>
  <c r="O290" i="12" s="1"/>
  <c r="T291" i="6"/>
  <c r="X291" i="6"/>
  <c r="K291" i="12"/>
  <c r="U291" i="6"/>
  <c r="W291" i="6"/>
  <c r="V291" i="6"/>
  <c r="R289" i="12"/>
  <c r="O295" i="6"/>
  <c r="Q293" i="6"/>
  <c r="S292" i="6"/>
  <c r="R294" i="6"/>
  <c r="L294" i="6"/>
  <c r="F297" i="6"/>
  <c r="T292" i="6" l="1"/>
  <c r="X292" i="6"/>
  <c r="K292" i="12"/>
  <c r="U292" i="6"/>
  <c r="V292" i="6"/>
  <c r="W292" i="6"/>
  <c r="N291" i="12"/>
  <c r="L291" i="12"/>
  <c r="M291" i="12" s="1"/>
  <c r="R290" i="12"/>
  <c r="O296" i="6"/>
  <c r="R295" i="6"/>
  <c r="S293" i="6"/>
  <c r="Q294" i="6"/>
  <c r="F298" i="6"/>
  <c r="L295" i="6"/>
  <c r="O291" i="12" l="1"/>
  <c r="R291" i="12" s="1"/>
  <c r="N292" i="12"/>
  <c r="L292" i="12"/>
  <c r="M292" i="12" s="1"/>
  <c r="T293" i="6"/>
  <c r="X293" i="6"/>
  <c r="K293" i="12"/>
  <c r="U293" i="6"/>
  <c r="V293" i="6"/>
  <c r="W293" i="6"/>
  <c r="O297" i="6"/>
  <c r="S294" i="6"/>
  <c r="Q295" i="6"/>
  <c r="R296" i="6"/>
  <c r="L296" i="6"/>
  <c r="F299" i="6"/>
  <c r="O292" i="12" l="1"/>
  <c r="R292" i="12" s="1"/>
  <c r="T294" i="6"/>
  <c r="X294" i="6"/>
  <c r="K294" i="12"/>
  <c r="W294" i="6"/>
  <c r="V294" i="6"/>
  <c r="U294" i="6"/>
  <c r="L293" i="12"/>
  <c r="M293" i="12" s="1"/>
  <c r="N293" i="12"/>
  <c r="O298" i="6"/>
  <c r="Q296" i="6"/>
  <c r="S295" i="6"/>
  <c r="R297" i="6"/>
  <c r="F300" i="6"/>
  <c r="L297" i="6"/>
  <c r="O293" i="12" l="1"/>
  <c r="L294" i="12"/>
  <c r="M294" i="12" s="1"/>
  <c r="N294" i="12"/>
  <c r="T295" i="6"/>
  <c r="X295" i="6"/>
  <c r="K295" i="12"/>
  <c r="U295" i="6"/>
  <c r="W295" i="6"/>
  <c r="V295" i="6"/>
  <c r="R293" i="12"/>
  <c r="O299" i="6"/>
  <c r="Q297" i="6"/>
  <c r="S296" i="6"/>
  <c r="R298" i="6"/>
  <c r="L298" i="6"/>
  <c r="F301" i="6"/>
  <c r="N295" i="12" l="1"/>
  <c r="L295" i="12"/>
  <c r="M295" i="12" s="1"/>
  <c r="O295" i="12" s="1"/>
  <c r="T296" i="6"/>
  <c r="X296" i="6"/>
  <c r="K296" i="12"/>
  <c r="U296" i="6"/>
  <c r="V296" i="6"/>
  <c r="W296" i="6"/>
  <c r="O294" i="12"/>
  <c r="R294" i="12" s="1"/>
  <c r="S297" i="6"/>
  <c r="O300" i="6"/>
  <c r="R299" i="6"/>
  <c r="Q298" i="6"/>
  <c r="F302" i="6"/>
  <c r="O301" i="6"/>
  <c r="L299" i="6"/>
  <c r="R295" i="12" l="1"/>
  <c r="N296" i="12"/>
  <c r="L296" i="12"/>
  <c r="M296" i="12" s="1"/>
  <c r="T297" i="6"/>
  <c r="X297" i="6"/>
  <c r="K297" i="12"/>
  <c r="V297" i="6"/>
  <c r="W297" i="6"/>
  <c r="U297" i="6"/>
  <c r="S298" i="6"/>
  <c r="Q299" i="6"/>
  <c r="R300" i="6"/>
  <c r="L300" i="6"/>
  <c r="F303" i="6"/>
  <c r="O296" i="12" l="1"/>
  <c r="R296" i="12" s="1"/>
  <c r="T298" i="6"/>
  <c r="X298" i="6"/>
  <c r="K298" i="12"/>
  <c r="V298" i="6"/>
  <c r="U298" i="6"/>
  <c r="W298" i="6"/>
  <c r="N297" i="12"/>
  <c r="L297" i="12"/>
  <c r="M297" i="12" s="1"/>
  <c r="O302" i="6"/>
  <c r="Q300" i="6"/>
  <c r="S299" i="6"/>
  <c r="R301" i="6"/>
  <c r="F304" i="6"/>
  <c r="L301" i="6"/>
  <c r="T299" i="6" l="1"/>
  <c r="X299" i="6"/>
  <c r="K299" i="12"/>
  <c r="U299" i="6"/>
  <c r="V299" i="6"/>
  <c r="W299" i="6"/>
  <c r="N298" i="12"/>
  <c r="L298" i="12"/>
  <c r="M298" i="12" s="1"/>
  <c r="O297" i="12"/>
  <c r="R297" i="12" s="1"/>
  <c r="O303" i="6"/>
  <c r="Q301" i="6"/>
  <c r="S300" i="6"/>
  <c r="R302" i="6"/>
  <c r="L302" i="6"/>
  <c r="F305" i="6"/>
  <c r="O298" i="12" l="1"/>
  <c r="N299" i="12"/>
  <c r="L299" i="12"/>
  <c r="M299" i="12" s="1"/>
  <c r="T300" i="6"/>
  <c r="X300" i="6"/>
  <c r="K300" i="12"/>
  <c r="U300" i="6"/>
  <c r="V300" i="6"/>
  <c r="W300" i="6"/>
  <c r="R298" i="12"/>
  <c r="O304" i="6"/>
  <c r="S301" i="6"/>
  <c r="Q302" i="6"/>
  <c r="R303" i="6"/>
  <c r="F306" i="6"/>
  <c r="L303" i="6"/>
  <c r="O299" i="12" l="1"/>
  <c r="N300" i="12"/>
  <c r="L300" i="12"/>
  <c r="M300" i="12" s="1"/>
  <c r="T301" i="6"/>
  <c r="X301" i="6"/>
  <c r="K301" i="12"/>
  <c r="W301" i="6"/>
  <c r="U301" i="6"/>
  <c r="V301" i="6"/>
  <c r="R299" i="12"/>
  <c r="O305" i="6"/>
  <c r="Q303" i="6"/>
  <c r="S302" i="6"/>
  <c r="R304" i="6"/>
  <c r="L304" i="6"/>
  <c r="F307" i="6"/>
  <c r="O300" i="12" l="1"/>
  <c r="R300" i="12" s="1"/>
  <c r="N301" i="12"/>
  <c r="L301" i="12"/>
  <c r="M301" i="12" s="1"/>
  <c r="T302" i="6"/>
  <c r="X302" i="6"/>
  <c r="K302" i="12"/>
  <c r="W302" i="6"/>
  <c r="V302" i="6"/>
  <c r="U302" i="6"/>
  <c r="O306" i="6"/>
  <c r="S303" i="6"/>
  <c r="Q304" i="6"/>
  <c r="R305" i="6"/>
  <c r="F308" i="6"/>
  <c r="L305" i="6"/>
  <c r="O301" i="12" l="1"/>
  <c r="N302" i="12"/>
  <c r="L302" i="12"/>
  <c r="M302" i="12" s="1"/>
  <c r="T303" i="6"/>
  <c r="X303" i="6"/>
  <c r="K303" i="12"/>
  <c r="U303" i="6"/>
  <c r="V303" i="6"/>
  <c r="W303" i="6"/>
  <c r="R301" i="12"/>
  <c r="O307" i="6"/>
  <c r="R306" i="6"/>
  <c r="S304" i="6"/>
  <c r="Q305" i="6"/>
  <c r="L306" i="6"/>
  <c r="F309" i="6"/>
  <c r="O308" i="6"/>
  <c r="O302" i="12" l="1"/>
  <c r="T304" i="6"/>
  <c r="X304" i="6"/>
  <c r="K304" i="12"/>
  <c r="U304" i="6"/>
  <c r="V304" i="6"/>
  <c r="W304" i="6"/>
  <c r="N303" i="12"/>
  <c r="L303" i="12"/>
  <c r="M303" i="12" s="1"/>
  <c r="R302" i="12"/>
  <c r="R307" i="6"/>
  <c r="Q306" i="6"/>
  <c r="S305" i="6"/>
  <c r="F310" i="6"/>
  <c r="L307" i="6"/>
  <c r="O303" i="12" l="1"/>
  <c r="N304" i="12"/>
  <c r="L304" i="12"/>
  <c r="M304" i="12" s="1"/>
  <c r="T305" i="6"/>
  <c r="X305" i="6"/>
  <c r="K305" i="12"/>
  <c r="V305" i="6"/>
  <c r="W305" i="6"/>
  <c r="U305" i="6"/>
  <c r="R303" i="12"/>
  <c r="S306" i="6"/>
  <c r="O309" i="6"/>
  <c r="Q307" i="6"/>
  <c r="R308" i="6"/>
  <c r="L308" i="6"/>
  <c r="F311" i="6"/>
  <c r="O304" i="12" l="1"/>
  <c r="N305" i="12"/>
  <c r="L305" i="12"/>
  <c r="M305" i="12" s="1"/>
  <c r="O305" i="12" s="1"/>
  <c r="T306" i="6"/>
  <c r="X306" i="6"/>
  <c r="K306" i="12"/>
  <c r="V306" i="6"/>
  <c r="W306" i="6"/>
  <c r="U306" i="6"/>
  <c r="R304" i="12"/>
  <c r="O310" i="6"/>
  <c r="Q308" i="6"/>
  <c r="S307" i="6"/>
  <c r="R309" i="6"/>
  <c r="F312" i="6"/>
  <c r="L309" i="6"/>
  <c r="T307" i="6" l="1"/>
  <c r="X307" i="6"/>
  <c r="K307" i="12"/>
  <c r="U307" i="6"/>
  <c r="V307" i="6"/>
  <c r="W307" i="6"/>
  <c r="N306" i="12"/>
  <c r="L306" i="12"/>
  <c r="M306" i="12" s="1"/>
  <c r="R305" i="12"/>
  <c r="O311" i="6"/>
  <c r="S308" i="6"/>
  <c r="Q309" i="6"/>
  <c r="R310" i="6"/>
  <c r="L310" i="6"/>
  <c r="F313" i="6"/>
  <c r="O306" i="12" l="1"/>
  <c r="R306" i="12" s="1"/>
  <c r="T308" i="6"/>
  <c r="X308" i="6"/>
  <c r="K308" i="12"/>
  <c r="U308" i="6"/>
  <c r="V308" i="6"/>
  <c r="W308" i="6"/>
  <c r="N307" i="12"/>
  <c r="L307" i="12"/>
  <c r="M307" i="12" s="1"/>
  <c r="O312" i="6"/>
  <c r="S309" i="6"/>
  <c r="Q310" i="6"/>
  <c r="R311" i="6"/>
  <c r="F314" i="6"/>
  <c r="L311" i="6"/>
  <c r="O307" i="12" l="1"/>
  <c r="R307" i="12" s="1"/>
  <c r="N308" i="12"/>
  <c r="L308" i="12"/>
  <c r="M308" i="12" s="1"/>
  <c r="T309" i="6"/>
  <c r="X309" i="6"/>
  <c r="K309" i="12"/>
  <c r="U309" i="6"/>
  <c r="W309" i="6"/>
  <c r="V309" i="6"/>
  <c r="O313" i="6"/>
  <c r="Q311" i="6"/>
  <c r="S310" i="6"/>
  <c r="R312" i="6"/>
  <c r="L312" i="6"/>
  <c r="F315" i="6"/>
  <c r="O308" i="12" l="1"/>
  <c r="R308" i="12" s="1"/>
  <c r="L309" i="12"/>
  <c r="M309" i="12" s="1"/>
  <c r="N309" i="12"/>
  <c r="T310" i="6"/>
  <c r="X310" i="6"/>
  <c r="K310" i="12"/>
  <c r="W310" i="6"/>
  <c r="U310" i="6"/>
  <c r="V310" i="6"/>
  <c r="S311" i="6"/>
  <c r="O314" i="6"/>
  <c r="R313" i="6"/>
  <c r="Q312" i="6"/>
  <c r="F316" i="6"/>
  <c r="L313" i="6"/>
  <c r="L310" i="12" l="1"/>
  <c r="M310" i="12" s="1"/>
  <c r="N310" i="12"/>
  <c r="T311" i="6"/>
  <c r="X311" i="6"/>
  <c r="K311" i="12"/>
  <c r="U311" i="6"/>
  <c r="V311" i="6"/>
  <c r="W311" i="6"/>
  <c r="O309" i="12"/>
  <c r="R309" i="12" s="1"/>
  <c r="O315" i="6"/>
  <c r="Q313" i="6"/>
  <c r="S312" i="6"/>
  <c r="R314" i="6"/>
  <c r="L314" i="6"/>
  <c r="F317" i="6"/>
  <c r="N311" i="12" l="1"/>
  <c r="L311" i="12"/>
  <c r="M311" i="12" s="1"/>
  <c r="O311" i="12" s="1"/>
  <c r="T312" i="6"/>
  <c r="X312" i="6"/>
  <c r="K312" i="12"/>
  <c r="V312" i="6"/>
  <c r="U312" i="6"/>
  <c r="W312" i="6"/>
  <c r="O310" i="12"/>
  <c r="R310" i="12" s="1"/>
  <c r="O316" i="6"/>
  <c r="S313" i="6"/>
  <c r="Q314" i="6"/>
  <c r="R315" i="6"/>
  <c r="F318" i="6"/>
  <c r="L315" i="6"/>
  <c r="R311" i="12" l="1"/>
  <c r="N312" i="12"/>
  <c r="L312" i="12"/>
  <c r="M312" i="12" s="1"/>
  <c r="T313" i="6"/>
  <c r="X313" i="6"/>
  <c r="K313" i="12"/>
  <c r="V313" i="6"/>
  <c r="W313" i="6"/>
  <c r="U313" i="6"/>
  <c r="O317" i="6"/>
  <c r="S314" i="6"/>
  <c r="Q315" i="6"/>
  <c r="R316" i="6"/>
  <c r="L316" i="6"/>
  <c r="F319" i="6"/>
  <c r="O318" i="6" s="1"/>
  <c r="O312" i="12" l="1"/>
  <c r="R312" i="12" s="1"/>
  <c r="N313" i="12"/>
  <c r="L313" i="12"/>
  <c r="M313" i="12" s="1"/>
  <c r="T314" i="6"/>
  <c r="X314" i="6"/>
  <c r="K314" i="12"/>
  <c r="U314" i="6"/>
  <c r="V314" i="6"/>
  <c r="W314" i="6"/>
  <c r="Q316" i="6"/>
  <c r="S315" i="6"/>
  <c r="R317" i="6"/>
  <c r="F320" i="6"/>
  <c r="L317" i="6"/>
  <c r="O313" i="12" l="1"/>
  <c r="R313" i="12" s="1"/>
  <c r="T315" i="6"/>
  <c r="X315" i="6"/>
  <c r="K315" i="12"/>
  <c r="W315" i="6"/>
  <c r="U315" i="6"/>
  <c r="V315" i="6"/>
  <c r="N314" i="12"/>
  <c r="L314" i="12"/>
  <c r="M314" i="12" s="1"/>
  <c r="O319" i="6"/>
  <c r="Q317" i="6"/>
  <c r="S316" i="6"/>
  <c r="R318" i="6"/>
  <c r="L318" i="6"/>
  <c r="F321" i="6"/>
  <c r="O320" i="6" s="1"/>
  <c r="T316" i="6" l="1"/>
  <c r="X316" i="6"/>
  <c r="K316" i="12"/>
  <c r="U316" i="6"/>
  <c r="V316" i="6"/>
  <c r="W316" i="6"/>
  <c r="N315" i="12"/>
  <c r="L315" i="12"/>
  <c r="M315" i="12" s="1"/>
  <c r="O314" i="12"/>
  <c r="R314" i="12" s="1"/>
  <c r="S317" i="6"/>
  <c r="Q318" i="6"/>
  <c r="R319" i="6"/>
  <c r="F322" i="6"/>
  <c r="L319" i="6"/>
  <c r="O315" i="12" l="1"/>
  <c r="N316" i="12"/>
  <c r="L316" i="12"/>
  <c r="M316" i="12" s="1"/>
  <c r="T317" i="6"/>
  <c r="X317" i="6"/>
  <c r="K317" i="12"/>
  <c r="U317" i="6"/>
  <c r="V317" i="6"/>
  <c r="W317" i="6"/>
  <c r="R315" i="12"/>
  <c r="O321" i="6"/>
  <c r="S318" i="6"/>
  <c r="R320" i="6"/>
  <c r="Q319" i="6"/>
  <c r="F323" i="6"/>
  <c r="L320" i="6"/>
  <c r="O316" i="12" l="1"/>
  <c r="R316" i="12" s="1"/>
  <c r="N317" i="12"/>
  <c r="L317" i="12"/>
  <c r="M317" i="12" s="1"/>
  <c r="T318" i="6"/>
  <c r="X318" i="6"/>
  <c r="K318" i="12"/>
  <c r="W318" i="6"/>
  <c r="U318" i="6"/>
  <c r="V318" i="6"/>
  <c r="O322" i="6"/>
  <c r="S319" i="6"/>
  <c r="Q320" i="6"/>
  <c r="R321" i="6"/>
  <c r="L321" i="6"/>
  <c r="F324" i="6"/>
  <c r="O317" i="12" l="1"/>
  <c r="R317" i="12" s="1"/>
  <c r="N318" i="12"/>
  <c r="L318" i="12"/>
  <c r="M318" i="12" s="1"/>
  <c r="T319" i="6"/>
  <c r="X319" i="6"/>
  <c r="K319" i="12"/>
  <c r="U319" i="6"/>
  <c r="W319" i="6"/>
  <c r="V319" i="6"/>
  <c r="O323" i="6"/>
  <c r="S320" i="6"/>
  <c r="Q321" i="6"/>
  <c r="R322" i="6"/>
  <c r="F325" i="6"/>
  <c r="L322" i="6"/>
  <c r="O318" i="12" l="1"/>
  <c r="R318" i="12" s="1"/>
  <c r="T320" i="6"/>
  <c r="X320" i="6"/>
  <c r="K320" i="12"/>
  <c r="V320" i="6"/>
  <c r="W320" i="6"/>
  <c r="U320" i="6"/>
  <c r="N319" i="12"/>
  <c r="L319" i="12"/>
  <c r="M319" i="12" s="1"/>
  <c r="O324" i="6"/>
  <c r="S321" i="6"/>
  <c r="Q322" i="6"/>
  <c r="R323" i="6"/>
  <c r="L323" i="6"/>
  <c r="F326" i="6"/>
  <c r="O325" i="6" s="1"/>
  <c r="O319" i="12" l="1"/>
  <c r="N320" i="12"/>
  <c r="L320" i="12"/>
  <c r="M320" i="12" s="1"/>
  <c r="T321" i="6"/>
  <c r="X321" i="6"/>
  <c r="K321" i="12"/>
  <c r="V321" i="6"/>
  <c r="W321" i="6"/>
  <c r="U321" i="6"/>
  <c r="R319" i="12"/>
  <c r="S322" i="6"/>
  <c r="Q323" i="6"/>
  <c r="R324" i="6"/>
  <c r="F327" i="6"/>
  <c r="L324" i="6"/>
  <c r="O320" i="12" l="1"/>
  <c r="R320" i="12" s="1"/>
  <c r="N321" i="12"/>
  <c r="L321" i="12"/>
  <c r="M321" i="12" s="1"/>
  <c r="T322" i="6"/>
  <c r="X322" i="6"/>
  <c r="K322" i="12"/>
  <c r="U322" i="6"/>
  <c r="V322" i="6"/>
  <c r="W322" i="6"/>
  <c r="O326" i="6"/>
  <c r="S323" i="6"/>
  <c r="Q324" i="6"/>
  <c r="R325" i="6"/>
  <c r="L325" i="6"/>
  <c r="F328" i="6"/>
  <c r="O321" i="12" l="1"/>
  <c r="N322" i="12"/>
  <c r="L322" i="12"/>
  <c r="M322" i="12" s="1"/>
  <c r="T323" i="6"/>
  <c r="X323" i="6"/>
  <c r="K323" i="12"/>
  <c r="U323" i="6"/>
  <c r="W323" i="6"/>
  <c r="V323" i="6"/>
  <c r="R321" i="12"/>
  <c r="O327" i="6"/>
  <c r="S324" i="6"/>
  <c r="Q325" i="6"/>
  <c r="R326" i="6"/>
  <c r="F329" i="6"/>
  <c r="L326" i="6"/>
  <c r="O322" i="12" l="1"/>
  <c r="R322" i="12" s="1"/>
  <c r="N323" i="12"/>
  <c r="L323" i="12"/>
  <c r="M323" i="12" s="1"/>
  <c r="T324" i="6"/>
  <c r="X324" i="6"/>
  <c r="K324" i="12"/>
  <c r="U324" i="6"/>
  <c r="V324" i="6"/>
  <c r="W324" i="6"/>
  <c r="S325" i="6"/>
  <c r="O328" i="6"/>
  <c r="Q326" i="6"/>
  <c r="R327" i="6"/>
  <c r="L327" i="6"/>
  <c r="F330" i="6"/>
  <c r="O323" i="12" l="1"/>
  <c r="R323" i="12" s="1"/>
  <c r="N324" i="12"/>
  <c r="L324" i="12"/>
  <c r="M324" i="12" s="1"/>
  <c r="O324" i="12" s="1"/>
  <c r="T325" i="6"/>
  <c r="X325" i="6"/>
  <c r="K325" i="12"/>
  <c r="U325" i="6"/>
  <c r="V325" i="6"/>
  <c r="W325" i="6"/>
  <c r="O329" i="6"/>
  <c r="Q327" i="6"/>
  <c r="S326" i="6"/>
  <c r="R328" i="6"/>
  <c r="F331" i="6"/>
  <c r="L328" i="6"/>
  <c r="T326" i="6" l="1"/>
  <c r="X326" i="6"/>
  <c r="K326" i="12"/>
  <c r="W326" i="6"/>
  <c r="V326" i="6"/>
  <c r="U326" i="6"/>
  <c r="L325" i="12"/>
  <c r="M325" i="12" s="1"/>
  <c r="N325" i="12"/>
  <c r="R324" i="12"/>
  <c r="Q328" i="6"/>
  <c r="S327" i="6"/>
  <c r="S328" i="6"/>
  <c r="R329" i="6"/>
  <c r="F332" i="6"/>
  <c r="L329" i="6"/>
  <c r="O330" i="6"/>
  <c r="T327" i="6" l="1"/>
  <c r="X327" i="6"/>
  <c r="K327" i="12"/>
  <c r="U327" i="6"/>
  <c r="W327" i="6"/>
  <c r="V327" i="6"/>
  <c r="O325" i="12"/>
  <c r="R325" i="12" s="1"/>
  <c r="T328" i="6"/>
  <c r="X328" i="6"/>
  <c r="K328" i="12"/>
  <c r="U328" i="6"/>
  <c r="V328" i="6"/>
  <c r="W328" i="6"/>
  <c r="L326" i="12"/>
  <c r="M326" i="12" s="1"/>
  <c r="N326" i="12"/>
  <c r="O331" i="6"/>
  <c r="R330" i="6"/>
  <c r="Q329" i="6"/>
  <c r="L330" i="6"/>
  <c r="F333" i="6"/>
  <c r="O326" i="12" l="1"/>
  <c r="R326" i="12" s="1"/>
  <c r="N327" i="12"/>
  <c r="L327" i="12"/>
  <c r="M327" i="12" s="1"/>
  <c r="N328" i="12"/>
  <c r="L328" i="12"/>
  <c r="M328" i="12" s="1"/>
  <c r="O332" i="6"/>
  <c r="Q330" i="6"/>
  <c r="S329" i="6"/>
  <c r="R331" i="6"/>
  <c r="F334" i="6"/>
  <c r="L331" i="6"/>
  <c r="O328" i="12" l="1"/>
  <c r="T329" i="6"/>
  <c r="X329" i="6"/>
  <c r="K329" i="12"/>
  <c r="V329" i="6"/>
  <c r="W329" i="6"/>
  <c r="U329" i="6"/>
  <c r="O327" i="12"/>
  <c r="R327" i="12" s="1"/>
  <c r="R328" i="12" s="1"/>
  <c r="O333" i="6"/>
  <c r="Q331" i="6"/>
  <c r="S330" i="6"/>
  <c r="R332" i="6"/>
  <c r="L332" i="6"/>
  <c r="F335" i="6"/>
  <c r="L329" i="12" l="1"/>
  <c r="M329" i="12" s="1"/>
  <c r="N329" i="12"/>
  <c r="T330" i="6"/>
  <c r="X330" i="6"/>
  <c r="K330" i="12"/>
  <c r="V330" i="6"/>
  <c r="U330" i="6"/>
  <c r="W330" i="6"/>
  <c r="S331" i="6"/>
  <c r="O334" i="6"/>
  <c r="Q332" i="6"/>
  <c r="R333" i="6"/>
  <c r="F336" i="6"/>
  <c r="L333" i="6"/>
  <c r="N330" i="12" l="1"/>
  <c r="L330" i="12"/>
  <c r="M330" i="12" s="1"/>
  <c r="O330" i="12" s="1"/>
  <c r="O329" i="12"/>
  <c r="R329" i="12" s="1"/>
  <c r="T331" i="6"/>
  <c r="X331" i="6"/>
  <c r="K331" i="12"/>
  <c r="U331" i="6"/>
  <c r="V331" i="6"/>
  <c r="W331" i="6"/>
  <c r="O335" i="6"/>
  <c r="S332" i="6"/>
  <c r="Q333" i="6"/>
  <c r="R334" i="6"/>
  <c r="L334" i="6"/>
  <c r="F337" i="6"/>
  <c r="R330" i="12" l="1"/>
  <c r="N331" i="12"/>
  <c r="L331" i="12"/>
  <c r="M331" i="12" s="1"/>
  <c r="T332" i="6"/>
  <c r="X332" i="6"/>
  <c r="K332" i="12"/>
  <c r="U332" i="6"/>
  <c r="V332" i="6"/>
  <c r="W332" i="6"/>
  <c r="O336" i="6"/>
  <c r="Q334" i="6"/>
  <c r="S333" i="6"/>
  <c r="R335" i="6"/>
  <c r="F338" i="6"/>
  <c r="L335" i="6"/>
  <c r="O331" i="12" l="1"/>
  <c r="R331" i="12" s="1"/>
  <c r="N332" i="12"/>
  <c r="L332" i="12"/>
  <c r="M332" i="12" s="1"/>
  <c r="O332" i="12" s="1"/>
  <c r="T333" i="6"/>
  <c r="X333" i="6"/>
  <c r="K333" i="12"/>
  <c r="W333" i="6"/>
  <c r="U333" i="6"/>
  <c r="V333" i="6"/>
  <c r="S334" i="6"/>
  <c r="O337" i="6"/>
  <c r="Q335" i="6"/>
  <c r="R336" i="6"/>
  <c r="L336" i="6"/>
  <c r="F339" i="6"/>
  <c r="O338" i="6" s="1"/>
  <c r="R332" i="12" l="1"/>
  <c r="N333" i="12"/>
  <c r="L333" i="12"/>
  <c r="M333" i="12" s="1"/>
  <c r="T334" i="6"/>
  <c r="X334" i="6"/>
  <c r="K334" i="12"/>
  <c r="W334" i="6"/>
  <c r="V334" i="6"/>
  <c r="U334" i="6"/>
  <c r="Q336" i="6"/>
  <c r="S335" i="6"/>
  <c r="R337" i="6"/>
  <c r="F340" i="6"/>
  <c r="L337" i="6"/>
  <c r="T335" i="6" l="1"/>
  <c r="X335" i="6"/>
  <c r="K335" i="12"/>
  <c r="U335" i="6"/>
  <c r="V335" i="6"/>
  <c r="W335" i="6"/>
  <c r="N334" i="12"/>
  <c r="L334" i="12"/>
  <c r="M334" i="12" s="1"/>
  <c r="O333" i="12"/>
  <c r="R333" i="12" s="1"/>
  <c r="O339" i="6"/>
  <c r="S336" i="6"/>
  <c r="R338" i="6"/>
  <c r="Q337" i="6"/>
  <c r="L338" i="6"/>
  <c r="F341" i="6"/>
  <c r="O334" i="12" l="1"/>
  <c r="N335" i="12"/>
  <c r="L335" i="12"/>
  <c r="M335" i="12" s="1"/>
  <c r="T336" i="6"/>
  <c r="X336" i="6"/>
  <c r="K336" i="12"/>
  <c r="U336" i="6"/>
  <c r="V336" i="6"/>
  <c r="W336" i="6"/>
  <c r="R334" i="12"/>
  <c r="O340" i="6"/>
  <c r="S337" i="6"/>
  <c r="Q338" i="6"/>
  <c r="R339" i="6"/>
  <c r="F342" i="6"/>
  <c r="L339" i="6"/>
  <c r="O335" i="12" l="1"/>
  <c r="R335" i="12" s="1"/>
  <c r="N336" i="12"/>
  <c r="L336" i="12"/>
  <c r="M336" i="12" s="1"/>
  <c r="T337" i="6"/>
  <c r="X337" i="6"/>
  <c r="K337" i="12"/>
  <c r="V337" i="6"/>
  <c r="W337" i="6"/>
  <c r="U337" i="6"/>
  <c r="O341" i="6"/>
  <c r="S338" i="6"/>
  <c r="R340" i="6"/>
  <c r="Q339" i="6"/>
  <c r="L340" i="6"/>
  <c r="F343" i="6"/>
  <c r="O342" i="6" s="1"/>
  <c r="O336" i="12" l="1"/>
  <c r="N337" i="12"/>
  <c r="L337" i="12"/>
  <c r="M337" i="12" s="1"/>
  <c r="T338" i="6"/>
  <c r="X338" i="6"/>
  <c r="K338" i="12"/>
  <c r="V338" i="6"/>
  <c r="W338" i="6"/>
  <c r="U338" i="6"/>
  <c r="R336" i="12"/>
  <c r="R341" i="6"/>
  <c r="Q340" i="6"/>
  <c r="S339" i="6"/>
  <c r="F344" i="6"/>
  <c r="L341" i="6"/>
  <c r="O337" i="12" l="1"/>
  <c r="T339" i="6"/>
  <c r="X339" i="6"/>
  <c r="K339" i="12"/>
  <c r="U339" i="6"/>
  <c r="V339" i="6"/>
  <c r="W339" i="6"/>
  <c r="N338" i="12"/>
  <c r="L338" i="12"/>
  <c r="M338" i="12" s="1"/>
  <c r="R337" i="12"/>
  <c r="O343" i="6"/>
  <c r="Q341" i="6"/>
  <c r="S340" i="6"/>
  <c r="R342" i="6"/>
  <c r="L342" i="6"/>
  <c r="F345" i="6"/>
  <c r="O338" i="12" l="1"/>
  <c r="R338" i="12" s="1"/>
  <c r="N339" i="12"/>
  <c r="L339" i="12"/>
  <c r="M339" i="12" s="1"/>
  <c r="T340" i="6"/>
  <c r="X340" i="6"/>
  <c r="K340" i="12"/>
  <c r="U340" i="6"/>
  <c r="V340" i="6"/>
  <c r="W340" i="6"/>
  <c r="O344" i="6"/>
  <c r="Q342" i="6"/>
  <c r="S341" i="6"/>
  <c r="R343" i="6"/>
  <c r="F346" i="6"/>
  <c r="L343" i="6"/>
  <c r="O339" i="12" l="1"/>
  <c r="T341" i="6"/>
  <c r="X341" i="6"/>
  <c r="K341" i="12"/>
  <c r="U341" i="6"/>
  <c r="W341" i="6"/>
  <c r="V341" i="6"/>
  <c r="N340" i="12"/>
  <c r="L340" i="12"/>
  <c r="M340" i="12" s="1"/>
  <c r="R339" i="12"/>
  <c r="O345" i="6"/>
  <c r="S342" i="6"/>
  <c r="R344" i="6"/>
  <c r="Q343" i="6"/>
  <c r="L344" i="6"/>
  <c r="F347" i="6"/>
  <c r="O340" i="12" l="1"/>
  <c r="R340" i="12" s="1"/>
  <c r="L341" i="12"/>
  <c r="M341" i="12" s="1"/>
  <c r="N341" i="12"/>
  <c r="T342" i="6"/>
  <c r="X342" i="6"/>
  <c r="K342" i="12"/>
  <c r="W342" i="6"/>
  <c r="U342" i="6"/>
  <c r="V342" i="6"/>
  <c r="O346" i="6"/>
  <c r="S343" i="6"/>
  <c r="Q344" i="6"/>
  <c r="R345" i="6"/>
  <c r="F348" i="6"/>
  <c r="L345" i="6"/>
  <c r="L342" i="12" l="1"/>
  <c r="M342" i="12" s="1"/>
  <c r="N342" i="12"/>
  <c r="T343" i="6"/>
  <c r="X343" i="6"/>
  <c r="K343" i="12"/>
  <c r="U343" i="6"/>
  <c r="V343" i="6"/>
  <c r="W343" i="6"/>
  <c r="O341" i="12"/>
  <c r="R341" i="12" s="1"/>
  <c r="O347" i="6"/>
  <c r="S344" i="6"/>
  <c r="Q345" i="6"/>
  <c r="R346" i="6"/>
  <c r="L346" i="6"/>
  <c r="F349" i="6"/>
  <c r="T344" i="6" l="1"/>
  <c r="X344" i="6"/>
  <c r="K344" i="12"/>
  <c r="V344" i="6"/>
  <c r="U344" i="6"/>
  <c r="W344" i="6"/>
  <c r="N343" i="12"/>
  <c r="L343" i="12"/>
  <c r="M343" i="12" s="1"/>
  <c r="O342" i="12"/>
  <c r="R342" i="12" s="1"/>
  <c r="O348" i="6"/>
  <c r="S345" i="6"/>
  <c r="Q346" i="6"/>
  <c r="R347" i="6"/>
  <c r="F350" i="6"/>
  <c r="L347" i="6"/>
  <c r="T345" i="6" l="1"/>
  <c r="X345" i="6"/>
  <c r="K345" i="12"/>
  <c r="V345" i="6"/>
  <c r="W345" i="6"/>
  <c r="U345" i="6"/>
  <c r="N344" i="12"/>
  <c r="L344" i="12"/>
  <c r="M344" i="12" s="1"/>
  <c r="O343" i="12"/>
  <c r="R343" i="12" s="1"/>
  <c r="O349" i="6"/>
  <c r="Q347" i="6"/>
  <c r="S346" i="6"/>
  <c r="R348" i="6"/>
  <c r="L348" i="6"/>
  <c r="F351" i="6"/>
  <c r="O350" i="6" s="1"/>
  <c r="L345" i="12" l="1"/>
  <c r="M345" i="12" s="1"/>
  <c r="N345" i="12"/>
  <c r="T346" i="6"/>
  <c r="X346" i="6"/>
  <c r="K346" i="12"/>
  <c r="U346" i="6"/>
  <c r="V346" i="6"/>
  <c r="W346" i="6"/>
  <c r="O344" i="12"/>
  <c r="R344" i="12" s="1"/>
  <c r="S347" i="6"/>
  <c r="R349" i="6"/>
  <c r="Q348" i="6"/>
  <c r="F352" i="6"/>
  <c r="L349" i="6"/>
  <c r="O345" i="12" l="1"/>
  <c r="R345" i="12" s="1"/>
  <c r="N346" i="12"/>
  <c r="L346" i="12"/>
  <c r="M346" i="12" s="1"/>
  <c r="T347" i="6"/>
  <c r="X347" i="6"/>
  <c r="K347" i="12"/>
  <c r="W347" i="6"/>
  <c r="U347" i="6"/>
  <c r="V347" i="6"/>
  <c r="O351" i="6"/>
  <c r="S348" i="6"/>
  <c r="Q349" i="6"/>
  <c r="R350" i="6"/>
  <c r="L350" i="6"/>
  <c r="F353" i="6"/>
  <c r="O346" i="12" l="1"/>
  <c r="R346" i="12"/>
  <c r="N347" i="12"/>
  <c r="L347" i="12"/>
  <c r="M347" i="12" s="1"/>
  <c r="T348" i="6"/>
  <c r="X348" i="6"/>
  <c r="K348" i="12"/>
  <c r="U348" i="6"/>
  <c r="V348" i="6"/>
  <c r="W348" i="6"/>
  <c r="O352" i="6"/>
  <c r="R351" i="6"/>
  <c r="Q350" i="6"/>
  <c r="S349" i="6"/>
  <c r="F354" i="6"/>
  <c r="L351" i="6"/>
  <c r="O347" i="12" l="1"/>
  <c r="R347" i="12" s="1"/>
  <c r="T349" i="6"/>
  <c r="X349" i="6"/>
  <c r="K349" i="12"/>
  <c r="U349" i="6"/>
  <c r="V349" i="6"/>
  <c r="W349" i="6"/>
  <c r="N348" i="12"/>
  <c r="L348" i="12"/>
  <c r="M348" i="12" s="1"/>
  <c r="S350" i="6"/>
  <c r="O353" i="6"/>
  <c r="Q351" i="6"/>
  <c r="R352" i="6"/>
  <c r="L352" i="6"/>
  <c r="F355" i="6"/>
  <c r="N349" i="12" l="1"/>
  <c r="L349" i="12"/>
  <c r="M349" i="12" s="1"/>
  <c r="T350" i="6"/>
  <c r="X350" i="6"/>
  <c r="K350" i="12"/>
  <c r="W350" i="6"/>
  <c r="U350" i="6"/>
  <c r="V350" i="6"/>
  <c r="O348" i="12"/>
  <c r="R348" i="12" s="1"/>
  <c r="O354" i="6"/>
  <c r="R353" i="6"/>
  <c r="S351" i="6"/>
  <c r="Q352" i="6"/>
  <c r="F356" i="6"/>
  <c r="L353" i="6"/>
  <c r="O349" i="12" l="1"/>
  <c r="R349" i="12" s="1"/>
  <c r="T351" i="6"/>
  <c r="X351" i="6"/>
  <c r="K351" i="12"/>
  <c r="U351" i="6"/>
  <c r="W351" i="6"/>
  <c r="V351" i="6"/>
  <c r="N350" i="12"/>
  <c r="L350" i="12"/>
  <c r="M350" i="12" s="1"/>
  <c r="O355" i="6"/>
  <c r="S352" i="6"/>
  <c r="Q353" i="6"/>
  <c r="R354" i="6"/>
  <c r="L354" i="6"/>
  <c r="F357" i="6"/>
  <c r="O350" i="12" l="1"/>
  <c r="N351" i="12"/>
  <c r="L351" i="12"/>
  <c r="M351" i="12" s="1"/>
  <c r="T352" i="6"/>
  <c r="X352" i="6"/>
  <c r="K352" i="12"/>
  <c r="V352" i="6"/>
  <c r="W352" i="6"/>
  <c r="U352" i="6"/>
  <c r="R350" i="12"/>
  <c r="O356" i="6"/>
  <c r="S353" i="6"/>
  <c r="Q354" i="6"/>
  <c r="R355" i="6"/>
  <c r="F358" i="6"/>
  <c r="L355" i="6"/>
  <c r="O351" i="12" l="1"/>
  <c r="N352" i="12"/>
  <c r="L352" i="12"/>
  <c r="M352" i="12" s="1"/>
  <c r="T353" i="6"/>
  <c r="X353" i="6"/>
  <c r="K353" i="12"/>
  <c r="V353" i="6"/>
  <c r="W353" i="6"/>
  <c r="U353" i="6"/>
  <c r="R351" i="12"/>
  <c r="O357" i="6"/>
  <c r="R356" i="6"/>
  <c r="S354" i="6"/>
  <c r="Q355" i="6"/>
  <c r="L356" i="6"/>
  <c r="F359" i="6"/>
  <c r="O352" i="12" l="1"/>
  <c r="N353" i="12"/>
  <c r="L353" i="12"/>
  <c r="M353" i="12" s="1"/>
  <c r="T354" i="6"/>
  <c r="X354" i="6"/>
  <c r="K354" i="12"/>
  <c r="U354" i="6"/>
  <c r="V354" i="6"/>
  <c r="W354" i="6"/>
  <c r="R352" i="12"/>
  <c r="O358" i="6"/>
  <c r="Q356" i="6"/>
  <c r="S355" i="6"/>
  <c r="R357" i="6"/>
  <c r="F360" i="6"/>
  <c r="L357" i="6"/>
  <c r="O353" i="12" l="1"/>
  <c r="R353" i="12" s="1"/>
  <c r="N354" i="12"/>
  <c r="L354" i="12"/>
  <c r="M354" i="12" s="1"/>
  <c r="O354" i="12" s="1"/>
  <c r="T355" i="6"/>
  <c r="X355" i="6"/>
  <c r="K355" i="12"/>
  <c r="U355" i="6"/>
  <c r="W355" i="6"/>
  <c r="V355" i="6"/>
  <c r="O359" i="6"/>
  <c r="S356" i="6"/>
  <c r="Q357" i="6"/>
  <c r="R358" i="6"/>
  <c r="L358" i="6"/>
  <c r="F361" i="6"/>
  <c r="O360" i="6" s="1"/>
  <c r="N355" i="12" l="1"/>
  <c r="L355" i="12"/>
  <c r="M355" i="12" s="1"/>
  <c r="O355" i="12" s="1"/>
  <c r="T356" i="6"/>
  <c r="X356" i="6"/>
  <c r="K356" i="12"/>
  <c r="U356" i="6"/>
  <c r="V356" i="6"/>
  <c r="W356" i="6"/>
  <c r="R354" i="12"/>
  <c r="Q358" i="6"/>
  <c r="S357" i="6"/>
  <c r="R359" i="6"/>
  <c r="F362" i="6"/>
  <c r="L359" i="6"/>
  <c r="N356" i="12" l="1"/>
  <c r="L356" i="12"/>
  <c r="M356" i="12" s="1"/>
  <c r="O356" i="12" s="1"/>
  <c r="T357" i="6"/>
  <c r="X357" i="6"/>
  <c r="K357" i="12"/>
  <c r="U357" i="6"/>
  <c r="V357" i="6"/>
  <c r="W357" i="6"/>
  <c r="R355" i="12"/>
  <c r="O361" i="6"/>
  <c r="S358" i="6"/>
  <c r="Q359" i="6"/>
  <c r="R360" i="6"/>
  <c r="L360" i="6"/>
  <c r="F363" i="6"/>
  <c r="L357" i="12" l="1"/>
  <c r="M357" i="12" s="1"/>
  <c r="N357" i="12"/>
  <c r="T358" i="6"/>
  <c r="X358" i="6"/>
  <c r="K358" i="12"/>
  <c r="W358" i="6"/>
  <c r="V358" i="6"/>
  <c r="U358" i="6"/>
  <c r="R356" i="12"/>
  <c r="O362" i="6"/>
  <c r="S359" i="6"/>
  <c r="Q360" i="6"/>
  <c r="R361" i="6"/>
  <c r="F364" i="6"/>
  <c r="L361" i="6"/>
  <c r="L358" i="12" l="1"/>
  <c r="M358" i="12" s="1"/>
  <c r="N358" i="12"/>
  <c r="T359" i="6"/>
  <c r="X359" i="6"/>
  <c r="K359" i="12"/>
  <c r="U359" i="6"/>
  <c r="W359" i="6"/>
  <c r="V359" i="6"/>
  <c r="O357" i="12"/>
  <c r="R357" i="12" s="1"/>
  <c r="O363" i="6"/>
  <c r="S360" i="6"/>
  <c r="Q361" i="6"/>
  <c r="R362" i="6"/>
  <c r="L362" i="6"/>
  <c r="F365" i="6"/>
  <c r="O364" i="6" s="1"/>
  <c r="T360" i="6" l="1"/>
  <c r="X360" i="6"/>
  <c r="K360" i="12"/>
  <c r="U360" i="6"/>
  <c r="V360" i="6"/>
  <c r="W360" i="6"/>
  <c r="N359" i="12"/>
  <c r="L359" i="12"/>
  <c r="M359" i="12" s="1"/>
  <c r="O358" i="12"/>
  <c r="R358" i="12" s="1"/>
  <c r="Q362" i="6"/>
  <c r="S361" i="6"/>
  <c r="R363" i="6"/>
  <c r="F366" i="6"/>
  <c r="L363" i="6"/>
  <c r="T361" i="6" l="1"/>
  <c r="X361" i="6"/>
  <c r="K361" i="12"/>
  <c r="V361" i="6"/>
  <c r="W361" i="6"/>
  <c r="U361" i="6"/>
  <c r="N360" i="12"/>
  <c r="L360" i="12"/>
  <c r="M360" i="12" s="1"/>
  <c r="O359" i="12"/>
  <c r="R359" i="12" s="1"/>
  <c r="O365" i="6"/>
  <c r="S362" i="6"/>
  <c r="R364" i="6"/>
  <c r="Q363" i="6"/>
  <c r="L364" i="6"/>
  <c r="F367" i="6"/>
  <c r="L361" i="12" l="1"/>
  <c r="M361" i="12" s="1"/>
  <c r="N361" i="12"/>
  <c r="T362" i="6"/>
  <c r="X362" i="6"/>
  <c r="K362" i="12"/>
  <c r="V362" i="6"/>
  <c r="U362" i="6"/>
  <c r="W362" i="6"/>
  <c r="O360" i="12"/>
  <c r="R360" i="12" s="1"/>
  <c r="O366" i="6"/>
  <c r="S363" i="6"/>
  <c r="Q364" i="6"/>
  <c r="R365" i="6"/>
  <c r="F368" i="6"/>
  <c r="L365" i="6"/>
  <c r="N362" i="12" l="1"/>
  <c r="L362" i="12"/>
  <c r="M362" i="12" s="1"/>
  <c r="T363" i="6"/>
  <c r="X363" i="6"/>
  <c r="K363" i="12"/>
  <c r="U363" i="6"/>
  <c r="V363" i="6"/>
  <c r="W363" i="6"/>
  <c r="O361" i="12"/>
  <c r="R361" i="12" s="1"/>
  <c r="O367" i="6"/>
  <c r="S364" i="6"/>
  <c r="R366" i="6"/>
  <c r="Q365" i="6"/>
  <c r="L366" i="6"/>
  <c r="F369" i="6"/>
  <c r="O368" i="6" s="1"/>
  <c r="O362" i="12" l="1"/>
  <c r="R362" i="12"/>
  <c r="N363" i="12"/>
  <c r="L363" i="12"/>
  <c r="M363" i="12" s="1"/>
  <c r="O363" i="12" s="1"/>
  <c r="T364" i="6"/>
  <c r="X364" i="6"/>
  <c r="K364" i="12"/>
  <c r="U364" i="6"/>
  <c r="V364" i="6"/>
  <c r="W364" i="6"/>
  <c r="S365" i="6"/>
  <c r="Q366" i="6"/>
  <c r="R367" i="6"/>
  <c r="F370" i="6"/>
  <c r="L367" i="6"/>
  <c r="R363" i="12" l="1"/>
  <c r="N364" i="12"/>
  <c r="L364" i="12"/>
  <c r="M364" i="12" s="1"/>
  <c r="T365" i="6"/>
  <c r="X365" i="6"/>
  <c r="K365" i="12"/>
  <c r="W365" i="6"/>
  <c r="U365" i="6"/>
  <c r="V365" i="6"/>
  <c r="O369" i="6"/>
  <c r="Q367" i="6"/>
  <c r="S366" i="6"/>
  <c r="R368" i="6"/>
  <c r="L368" i="6"/>
  <c r="F371" i="6"/>
  <c r="O364" i="12" l="1"/>
  <c r="R364" i="12" s="1"/>
  <c r="N365" i="12"/>
  <c r="L365" i="12"/>
  <c r="M365" i="12" s="1"/>
  <c r="T366" i="6"/>
  <c r="X366" i="6"/>
  <c r="K366" i="12"/>
  <c r="W366" i="6"/>
  <c r="V366" i="6"/>
  <c r="U366" i="6"/>
  <c r="S367" i="6"/>
  <c r="O370" i="6"/>
  <c r="Q368" i="6"/>
  <c r="R369" i="6"/>
  <c r="F372" i="6"/>
  <c r="L369" i="6"/>
  <c r="O365" i="12" l="1"/>
  <c r="R365" i="12" s="1"/>
  <c r="N366" i="12"/>
  <c r="L366" i="12"/>
  <c r="M366" i="12" s="1"/>
  <c r="T367" i="6"/>
  <c r="X367" i="6"/>
  <c r="K367" i="12"/>
  <c r="U367" i="6"/>
  <c r="V367" i="6"/>
  <c r="W367" i="6"/>
  <c r="O371" i="6"/>
  <c r="S368" i="6"/>
  <c r="Q369" i="6"/>
  <c r="R370" i="6"/>
  <c r="L370" i="6"/>
  <c r="F373" i="6"/>
  <c r="O366" i="12" l="1"/>
  <c r="R366" i="12" s="1"/>
  <c r="N367" i="12"/>
  <c r="L367" i="12"/>
  <c r="M367" i="12" s="1"/>
  <c r="T368" i="6"/>
  <c r="X368" i="6"/>
  <c r="K368" i="12"/>
  <c r="U368" i="6"/>
  <c r="V368" i="6"/>
  <c r="W368" i="6"/>
  <c r="O372" i="6"/>
  <c r="S369" i="6"/>
  <c r="Q370" i="6"/>
  <c r="R371" i="6"/>
  <c r="F374" i="6"/>
  <c r="L371" i="6"/>
  <c r="O367" i="12" l="1"/>
  <c r="R367" i="12" s="1"/>
  <c r="N368" i="12"/>
  <c r="L368" i="12"/>
  <c r="M368" i="12" s="1"/>
  <c r="T369" i="6"/>
  <c r="X369" i="6"/>
  <c r="K369" i="12"/>
  <c r="V369" i="6"/>
  <c r="W369" i="6"/>
  <c r="U369" i="6"/>
  <c r="O373" i="6"/>
  <c r="S370" i="6"/>
  <c r="Q371" i="6"/>
  <c r="R372" i="6"/>
  <c r="L372" i="6"/>
  <c r="F375" i="6"/>
  <c r="O374" i="6" s="1"/>
  <c r="O368" i="12" l="1"/>
  <c r="R368" i="12" s="1"/>
  <c r="T3" i="12" s="1"/>
  <c r="N369" i="12"/>
  <c r="L369" i="12"/>
  <c r="M369" i="12" s="1"/>
  <c r="T370" i="6"/>
  <c r="X370" i="6"/>
  <c r="K370" i="12"/>
  <c r="V370" i="6"/>
  <c r="W370" i="6"/>
  <c r="U370" i="6"/>
  <c r="S371" i="6"/>
  <c r="Q372" i="6"/>
  <c r="R373" i="6"/>
  <c r="F376" i="6"/>
  <c r="L373" i="6"/>
  <c r="O369" i="12" l="1"/>
  <c r="R369" i="12" s="1"/>
  <c r="N370" i="12"/>
  <c r="L370" i="12"/>
  <c r="M370" i="12" s="1"/>
  <c r="T371" i="6"/>
  <c r="X371" i="6"/>
  <c r="K371" i="12"/>
  <c r="U371" i="6"/>
  <c r="V371" i="6"/>
  <c r="W371" i="6"/>
  <c r="O375" i="6"/>
  <c r="S372" i="6"/>
  <c r="Q373" i="6"/>
  <c r="R374" i="6"/>
  <c r="L374" i="6"/>
  <c r="F377" i="6"/>
  <c r="O370" i="12" l="1"/>
  <c r="R370" i="12" s="1"/>
  <c r="N371" i="12"/>
  <c r="L371" i="12"/>
  <c r="M371" i="12" s="1"/>
  <c r="T372" i="6"/>
  <c r="X372" i="6"/>
  <c r="K372" i="12"/>
  <c r="U372" i="6"/>
  <c r="V372" i="6"/>
  <c r="W372" i="6"/>
  <c r="O376" i="6"/>
  <c r="Q374" i="6"/>
  <c r="S373" i="6"/>
  <c r="R375" i="6"/>
  <c r="F378" i="6"/>
  <c r="L375" i="6"/>
  <c r="O371" i="12" l="1"/>
  <c r="R371" i="12" s="1"/>
  <c r="N372" i="12"/>
  <c r="L372" i="12"/>
  <c r="M372" i="12" s="1"/>
  <c r="T373" i="6"/>
  <c r="X373" i="6"/>
  <c r="K373" i="12"/>
  <c r="U373" i="6"/>
  <c r="W373" i="6"/>
  <c r="V373" i="6"/>
  <c r="O377" i="6"/>
  <c r="S374" i="6"/>
  <c r="Q375" i="6"/>
  <c r="R376" i="6"/>
  <c r="L376" i="6"/>
  <c r="F379" i="6"/>
  <c r="O378" i="6" s="1"/>
  <c r="O372" i="12" l="1"/>
  <c r="R372" i="12" s="1"/>
  <c r="T374" i="6"/>
  <c r="X374" i="6"/>
  <c r="K374" i="12"/>
  <c r="W374" i="6"/>
  <c r="U374" i="6"/>
  <c r="V374" i="6"/>
  <c r="N373" i="12"/>
  <c r="L373" i="12"/>
  <c r="M373" i="12" s="1"/>
  <c r="Q376" i="6"/>
  <c r="S375" i="6"/>
  <c r="R377" i="6"/>
  <c r="F380" i="6"/>
  <c r="L377" i="6"/>
  <c r="L374" i="12" l="1"/>
  <c r="M374" i="12" s="1"/>
  <c r="N374" i="12"/>
  <c r="T375" i="6"/>
  <c r="X375" i="6"/>
  <c r="K375" i="12"/>
  <c r="U375" i="6"/>
  <c r="V375" i="6"/>
  <c r="W375" i="6"/>
  <c r="O373" i="12"/>
  <c r="R373" i="12" s="1"/>
  <c r="O379" i="6"/>
  <c r="S376" i="6"/>
  <c r="R378" i="6"/>
  <c r="Q377" i="6"/>
  <c r="L378" i="6"/>
  <c r="F381" i="6"/>
  <c r="O380" i="6"/>
  <c r="N375" i="12" l="1"/>
  <c r="L375" i="12"/>
  <c r="M375" i="12" s="1"/>
  <c r="O375" i="12" s="1"/>
  <c r="T376" i="6"/>
  <c r="X376" i="6"/>
  <c r="K376" i="12"/>
  <c r="V376" i="6"/>
  <c r="U376" i="6"/>
  <c r="W376" i="6"/>
  <c r="O374" i="12"/>
  <c r="R374" i="12" s="1"/>
  <c r="S377" i="6"/>
  <c r="Q378" i="6"/>
  <c r="R379" i="6"/>
  <c r="F382" i="6"/>
  <c r="L379" i="6"/>
  <c r="R375" i="12" l="1"/>
  <c r="N376" i="12"/>
  <c r="L376" i="12"/>
  <c r="M376" i="12" s="1"/>
  <c r="T377" i="6"/>
  <c r="X377" i="6"/>
  <c r="K377" i="12"/>
  <c r="V377" i="6"/>
  <c r="W377" i="6"/>
  <c r="U377" i="6"/>
  <c r="O381" i="6"/>
  <c r="S378" i="6"/>
  <c r="R380" i="6"/>
  <c r="Q379" i="6"/>
  <c r="L380" i="6"/>
  <c r="F383" i="6"/>
  <c r="O382" i="6"/>
  <c r="O376" i="12" l="1"/>
  <c r="R376" i="12" s="1"/>
  <c r="N377" i="12"/>
  <c r="L377" i="12"/>
  <c r="M377" i="12" s="1"/>
  <c r="T378" i="6"/>
  <c r="X378" i="6"/>
  <c r="K378" i="12"/>
  <c r="U378" i="6"/>
  <c r="V378" i="6"/>
  <c r="W378" i="6"/>
  <c r="S379" i="6"/>
  <c r="Q380" i="6"/>
  <c r="R381" i="6"/>
  <c r="F384" i="6"/>
  <c r="L381" i="6"/>
  <c r="O377" i="12" l="1"/>
  <c r="R377" i="12" s="1"/>
  <c r="N378" i="12"/>
  <c r="L378" i="12"/>
  <c r="M378" i="12" s="1"/>
  <c r="T379" i="6"/>
  <c r="X379" i="6"/>
  <c r="K379" i="12"/>
  <c r="W379" i="6"/>
  <c r="U379" i="6"/>
  <c r="V379" i="6"/>
  <c r="O383" i="6"/>
  <c r="S380" i="6"/>
  <c r="Q381" i="6"/>
  <c r="R382" i="6"/>
  <c r="F385" i="6"/>
  <c r="L382" i="6"/>
  <c r="O378" i="12" l="1"/>
  <c r="R378" i="12" s="1"/>
  <c r="N379" i="12"/>
  <c r="L379" i="12"/>
  <c r="M379" i="12" s="1"/>
  <c r="T380" i="6"/>
  <c r="X380" i="6"/>
  <c r="K380" i="12"/>
  <c r="U380" i="6"/>
  <c r="V380" i="6"/>
  <c r="W380" i="6"/>
  <c r="O384" i="6"/>
  <c r="S381" i="6"/>
  <c r="R383" i="6"/>
  <c r="Q382" i="6"/>
  <c r="L383" i="6"/>
  <c r="F386" i="6"/>
  <c r="O385" i="6" s="1"/>
  <c r="O379" i="12" l="1"/>
  <c r="R379" i="12" s="1"/>
  <c r="N380" i="12"/>
  <c r="L380" i="12"/>
  <c r="M380" i="12" s="1"/>
  <c r="T381" i="6"/>
  <c r="X381" i="6"/>
  <c r="K381" i="12"/>
  <c r="U381" i="6"/>
  <c r="V381" i="6"/>
  <c r="W381" i="6"/>
  <c r="S382" i="6"/>
  <c r="Q383" i="6"/>
  <c r="R384" i="6"/>
  <c r="F387" i="6"/>
  <c r="L384" i="6"/>
  <c r="O380" i="12" l="1"/>
  <c r="R380" i="12" s="1"/>
  <c r="N381" i="12"/>
  <c r="L381" i="12"/>
  <c r="M381" i="12" s="1"/>
  <c r="T382" i="6"/>
  <c r="X382" i="6"/>
  <c r="K382" i="12"/>
  <c r="W382" i="6"/>
  <c r="U382" i="6"/>
  <c r="V382" i="6"/>
  <c r="O386" i="6"/>
  <c r="S383" i="6"/>
  <c r="Q384" i="6"/>
  <c r="R385" i="6"/>
  <c r="L385" i="6"/>
  <c r="F388" i="6"/>
  <c r="O387" i="6"/>
  <c r="O381" i="12" l="1"/>
  <c r="R381" i="12" s="1"/>
  <c r="N382" i="12"/>
  <c r="L382" i="12"/>
  <c r="M382" i="12" s="1"/>
  <c r="T383" i="6"/>
  <c r="X383" i="6"/>
  <c r="K383" i="12"/>
  <c r="U383" i="6"/>
  <c r="W383" i="6"/>
  <c r="V383" i="6"/>
  <c r="Q385" i="6"/>
  <c r="S384" i="6"/>
  <c r="R386" i="6"/>
  <c r="F389" i="6"/>
  <c r="L386" i="6"/>
  <c r="O382" i="12" l="1"/>
  <c r="R382" i="12" s="1"/>
  <c r="N383" i="12"/>
  <c r="L383" i="12"/>
  <c r="M383" i="12" s="1"/>
  <c r="T384" i="6"/>
  <c r="X384" i="6"/>
  <c r="K384" i="12"/>
  <c r="V384" i="6"/>
  <c r="W384" i="6"/>
  <c r="U384" i="6"/>
  <c r="O388" i="6"/>
  <c r="S385" i="6"/>
  <c r="R387" i="6"/>
  <c r="Q386" i="6"/>
  <c r="L387" i="6"/>
  <c r="F390" i="6"/>
  <c r="O383" i="12" l="1"/>
  <c r="R383" i="12" s="1"/>
  <c r="N384" i="12"/>
  <c r="L384" i="12"/>
  <c r="M384" i="12" s="1"/>
  <c r="T385" i="6"/>
  <c r="X385" i="6"/>
  <c r="K385" i="12"/>
  <c r="V385" i="6"/>
  <c r="W385" i="6"/>
  <c r="U385" i="6"/>
  <c r="O389" i="6"/>
  <c r="R388" i="6"/>
  <c r="Q387" i="6"/>
  <c r="S386" i="6"/>
  <c r="F391" i="6"/>
  <c r="L388" i="6"/>
  <c r="O384" i="12" l="1"/>
  <c r="R384" i="12" s="1"/>
  <c r="T386" i="6"/>
  <c r="X386" i="6"/>
  <c r="K386" i="12"/>
  <c r="U386" i="6"/>
  <c r="V386" i="6"/>
  <c r="W386" i="6"/>
  <c r="N385" i="12"/>
  <c r="L385" i="12"/>
  <c r="M385" i="12" s="1"/>
  <c r="O390" i="6"/>
  <c r="S387" i="6"/>
  <c r="Q388" i="6"/>
  <c r="R389" i="6"/>
  <c r="L389" i="6"/>
  <c r="F392" i="6"/>
  <c r="N386" i="12" l="1"/>
  <c r="L386" i="12"/>
  <c r="M386" i="12" s="1"/>
  <c r="T387" i="6"/>
  <c r="X387" i="6"/>
  <c r="K387" i="12"/>
  <c r="U387" i="6"/>
  <c r="W387" i="6"/>
  <c r="V387" i="6"/>
  <c r="O385" i="12"/>
  <c r="R385" i="12" s="1"/>
  <c r="O391" i="6"/>
  <c r="S388" i="6"/>
  <c r="Q389" i="6"/>
  <c r="R390" i="6"/>
  <c r="F393" i="6"/>
  <c r="L390" i="6"/>
  <c r="O386" i="12" l="1"/>
  <c r="R386" i="12" s="1"/>
  <c r="T388" i="6"/>
  <c r="X388" i="6"/>
  <c r="K388" i="12"/>
  <c r="U388" i="6"/>
  <c r="V388" i="6"/>
  <c r="W388" i="6"/>
  <c r="N387" i="12"/>
  <c r="L387" i="12"/>
  <c r="M387" i="12" s="1"/>
  <c r="O392" i="6"/>
  <c r="Q390" i="6"/>
  <c r="S389" i="6"/>
  <c r="R391" i="6"/>
  <c r="L391" i="6"/>
  <c r="F394" i="6"/>
  <c r="O387" i="12" l="1"/>
  <c r="R387" i="12" s="1"/>
  <c r="N388" i="12"/>
  <c r="L388" i="12"/>
  <c r="M388" i="12" s="1"/>
  <c r="T389" i="6"/>
  <c r="X389" i="6"/>
  <c r="K389" i="12"/>
  <c r="U389" i="6"/>
  <c r="V389" i="6"/>
  <c r="W389" i="6"/>
  <c r="S390" i="6"/>
  <c r="O393" i="6"/>
  <c r="Q391" i="6"/>
  <c r="R392" i="6"/>
  <c r="F395" i="6"/>
  <c r="L392" i="6"/>
  <c r="O388" i="12" l="1"/>
  <c r="R388" i="12" s="1"/>
  <c r="N389" i="12"/>
  <c r="L389" i="12"/>
  <c r="M389" i="12" s="1"/>
  <c r="T390" i="6"/>
  <c r="X390" i="6"/>
  <c r="K390" i="12"/>
  <c r="W390" i="6"/>
  <c r="V390" i="6"/>
  <c r="U390" i="6"/>
  <c r="O394" i="6"/>
  <c r="Q392" i="6"/>
  <c r="S391" i="6"/>
  <c r="R393" i="6"/>
  <c r="L393" i="6"/>
  <c r="F396" i="6"/>
  <c r="O389" i="12" l="1"/>
  <c r="R389" i="12"/>
  <c r="L390" i="12"/>
  <c r="M390" i="12" s="1"/>
  <c r="N390" i="12"/>
  <c r="T391" i="6"/>
  <c r="X391" i="6"/>
  <c r="K391" i="12"/>
  <c r="U391" i="6"/>
  <c r="W391" i="6"/>
  <c r="V391" i="6"/>
  <c r="O395" i="6"/>
  <c r="R394" i="6"/>
  <c r="S392" i="6"/>
  <c r="Q393" i="6"/>
  <c r="F397" i="6"/>
  <c r="L394" i="6"/>
  <c r="T392" i="6" l="1"/>
  <c r="X392" i="6"/>
  <c r="K392" i="12"/>
  <c r="U392" i="6"/>
  <c r="V392" i="6"/>
  <c r="W392" i="6"/>
  <c r="N391" i="12"/>
  <c r="L391" i="12"/>
  <c r="M391" i="12" s="1"/>
  <c r="O390" i="12"/>
  <c r="R390" i="12" s="1"/>
  <c r="O396" i="6"/>
  <c r="Q394" i="6"/>
  <c r="S393" i="6"/>
  <c r="R395" i="6"/>
  <c r="L395" i="6"/>
  <c r="F398" i="6"/>
  <c r="O391" i="12" l="1"/>
  <c r="T393" i="6"/>
  <c r="X393" i="6"/>
  <c r="K393" i="12"/>
  <c r="V393" i="6"/>
  <c r="W393" i="6"/>
  <c r="U393" i="6"/>
  <c r="N392" i="12"/>
  <c r="L392" i="12"/>
  <c r="M392" i="12" s="1"/>
  <c r="S394" i="6"/>
  <c r="O397" i="6"/>
  <c r="Q395" i="6"/>
  <c r="R396" i="6"/>
  <c r="F399" i="6"/>
  <c r="L396" i="6"/>
  <c r="N393" i="12" l="1"/>
  <c r="L393" i="12"/>
  <c r="M393" i="12" s="1"/>
  <c r="T394" i="6"/>
  <c r="X394" i="6"/>
  <c r="K394" i="12"/>
  <c r="V394" i="6"/>
  <c r="U394" i="6"/>
  <c r="W394" i="6"/>
  <c r="O392" i="12"/>
  <c r="O398" i="6"/>
  <c r="S395" i="6"/>
  <c r="Q396" i="6"/>
  <c r="R397" i="6"/>
  <c r="L397" i="6"/>
  <c r="F400" i="6"/>
  <c r="O393" i="12" l="1"/>
  <c r="N394" i="12"/>
  <c r="L394" i="12"/>
  <c r="M394" i="12" s="1"/>
  <c r="T395" i="6"/>
  <c r="X395" i="6"/>
  <c r="K395" i="12"/>
  <c r="U395" i="6"/>
  <c r="V395" i="6"/>
  <c r="W395" i="6"/>
  <c r="O399" i="6"/>
  <c r="R398" i="6"/>
  <c r="S396" i="6"/>
  <c r="Q397" i="6"/>
  <c r="F401" i="6"/>
  <c r="L398" i="6"/>
  <c r="O394" i="12" l="1"/>
  <c r="L395" i="12"/>
  <c r="M395" i="12" s="1"/>
  <c r="N395" i="12"/>
  <c r="T396" i="6"/>
  <c r="X396" i="6"/>
  <c r="K396" i="12"/>
  <c r="U396" i="6"/>
  <c r="V396" i="6"/>
  <c r="W396" i="6"/>
  <c r="O400" i="6"/>
  <c r="S397" i="6"/>
  <c r="Q398" i="6"/>
  <c r="R399" i="6"/>
  <c r="L399" i="6"/>
  <c r="F402" i="6"/>
  <c r="N396" i="12" l="1"/>
  <c r="L396" i="12"/>
  <c r="M396" i="12" s="1"/>
  <c r="O396" i="12" s="1"/>
  <c r="T397" i="6"/>
  <c r="X397" i="6"/>
  <c r="K397" i="12"/>
  <c r="W397" i="6"/>
  <c r="U397" i="6"/>
  <c r="V397" i="6"/>
  <c r="O395" i="12"/>
  <c r="O401" i="6"/>
  <c r="Q399" i="6"/>
  <c r="S398" i="6"/>
  <c r="R400" i="6"/>
  <c r="F403" i="6"/>
  <c r="L400" i="6"/>
  <c r="T398" i="6" l="1"/>
  <c r="X398" i="6"/>
  <c r="K398" i="12"/>
  <c r="W398" i="6"/>
  <c r="V398" i="6"/>
  <c r="U398" i="6"/>
  <c r="L397" i="12"/>
  <c r="M397" i="12" s="1"/>
  <c r="N397" i="12"/>
  <c r="S399" i="6"/>
  <c r="O402" i="6"/>
  <c r="Q400" i="6"/>
  <c r="R401" i="6"/>
  <c r="L401" i="6"/>
  <c r="F404" i="6"/>
  <c r="O397" i="12" l="1"/>
  <c r="N398" i="12"/>
  <c r="L398" i="12"/>
  <c r="M398" i="12" s="1"/>
  <c r="T399" i="6"/>
  <c r="X399" i="6"/>
  <c r="K399" i="12"/>
  <c r="U399" i="6"/>
  <c r="V399" i="6"/>
  <c r="W399" i="6"/>
  <c r="O403" i="6"/>
  <c r="Q401" i="6"/>
  <c r="S400" i="6"/>
  <c r="R402" i="6"/>
  <c r="F405" i="6"/>
  <c r="L402" i="6"/>
  <c r="O398" i="12" l="1"/>
  <c r="N399" i="12"/>
  <c r="L399" i="12"/>
  <c r="M399" i="12" s="1"/>
  <c r="T400" i="6"/>
  <c r="X400" i="6"/>
  <c r="K400" i="12"/>
  <c r="U400" i="6"/>
  <c r="V400" i="6"/>
  <c r="W400" i="6"/>
  <c r="O404" i="6"/>
  <c r="S401" i="6"/>
  <c r="Q402" i="6"/>
  <c r="R403" i="6"/>
  <c r="L403" i="6"/>
  <c r="F406" i="6"/>
  <c r="O399" i="12" l="1"/>
  <c r="T401" i="6"/>
  <c r="X401" i="6"/>
  <c r="K401" i="12"/>
  <c r="V401" i="6"/>
  <c r="W401" i="6"/>
  <c r="U401" i="6"/>
  <c r="N400" i="12"/>
  <c r="L400" i="12"/>
  <c r="M400" i="12" s="1"/>
  <c r="O405" i="6"/>
  <c r="Q403" i="6"/>
  <c r="S402" i="6"/>
  <c r="R404" i="6"/>
  <c r="F407" i="6"/>
  <c r="L404" i="6"/>
  <c r="T402" i="6" l="1"/>
  <c r="X402" i="6"/>
  <c r="K402" i="12"/>
  <c r="V402" i="6"/>
  <c r="W402" i="6"/>
  <c r="U402" i="6"/>
  <c r="N401" i="12"/>
  <c r="L401" i="12"/>
  <c r="M401" i="12" s="1"/>
  <c r="O400" i="12"/>
  <c r="O406" i="6"/>
  <c r="S403" i="6"/>
  <c r="R405" i="6"/>
  <c r="Q404" i="6"/>
  <c r="L405" i="6"/>
  <c r="F408" i="6"/>
  <c r="O401" i="12" l="1"/>
  <c r="T403" i="6"/>
  <c r="X403" i="6"/>
  <c r="K403" i="12"/>
  <c r="U403" i="6"/>
  <c r="V403" i="6"/>
  <c r="W403" i="6"/>
  <c r="N402" i="12"/>
  <c r="L402" i="12"/>
  <c r="M402" i="12" s="1"/>
  <c r="O407" i="6"/>
  <c r="R406" i="6"/>
  <c r="S404" i="6"/>
  <c r="Q405" i="6"/>
  <c r="F409" i="6"/>
  <c r="L406" i="6"/>
  <c r="O402" i="12" l="1"/>
  <c r="T404" i="6"/>
  <c r="X404" i="6"/>
  <c r="K404" i="12"/>
  <c r="U404" i="6"/>
  <c r="V404" i="6"/>
  <c r="W404" i="6"/>
  <c r="N403" i="12"/>
  <c r="L403" i="12"/>
  <c r="M403" i="12" s="1"/>
  <c r="O408" i="6"/>
  <c r="S405" i="6"/>
  <c r="Q406" i="6"/>
  <c r="R407" i="6"/>
  <c r="L407" i="6"/>
  <c r="F410" i="6"/>
  <c r="O403" i="12" l="1"/>
  <c r="N404" i="12"/>
  <c r="L404" i="12"/>
  <c r="M404" i="12" s="1"/>
  <c r="T405" i="6"/>
  <c r="X405" i="6"/>
  <c r="K405" i="12"/>
  <c r="U405" i="6"/>
  <c r="W405" i="6"/>
  <c r="V405" i="6"/>
  <c r="O409" i="6"/>
  <c r="S406" i="6"/>
  <c r="Q407" i="6"/>
  <c r="R408" i="6"/>
  <c r="F411" i="6"/>
  <c r="L408" i="6"/>
  <c r="O404" i="12" l="1"/>
  <c r="N405" i="12"/>
  <c r="L405" i="12"/>
  <c r="M405" i="12" s="1"/>
  <c r="T406" i="6"/>
  <c r="X406" i="6"/>
  <c r="K406" i="12"/>
  <c r="W406" i="6"/>
  <c r="U406" i="6"/>
  <c r="V406" i="6"/>
  <c r="O410" i="6"/>
  <c r="R409" i="6"/>
  <c r="S407" i="6"/>
  <c r="Q408" i="6"/>
  <c r="L409" i="6"/>
  <c r="F412" i="6"/>
  <c r="O405" i="12" l="1"/>
  <c r="L406" i="12"/>
  <c r="M406" i="12" s="1"/>
  <c r="N406" i="12"/>
  <c r="T407" i="6"/>
  <c r="X407" i="6"/>
  <c r="K407" i="12"/>
  <c r="U407" i="6"/>
  <c r="V407" i="6"/>
  <c r="W407" i="6"/>
  <c r="O411" i="6"/>
  <c r="Q409" i="6"/>
  <c r="S409" i="6" s="1"/>
  <c r="S408" i="6"/>
  <c r="R410" i="6"/>
  <c r="F413" i="6"/>
  <c r="L410" i="6"/>
  <c r="T408" i="6" l="1"/>
  <c r="X408" i="6"/>
  <c r="K408" i="12"/>
  <c r="V408" i="6"/>
  <c r="U408" i="6"/>
  <c r="W408" i="6"/>
  <c r="N407" i="12"/>
  <c r="L407" i="12"/>
  <c r="M407" i="12" s="1"/>
  <c r="T409" i="6"/>
  <c r="X409" i="6"/>
  <c r="K409" i="12"/>
  <c r="V409" i="6"/>
  <c r="W409" i="6"/>
  <c r="U409" i="6"/>
  <c r="O406" i="12"/>
  <c r="O412" i="6"/>
  <c r="Q410" i="6"/>
  <c r="R411" i="6"/>
  <c r="L411" i="6"/>
  <c r="F414" i="6"/>
  <c r="O407" i="12" l="1"/>
  <c r="N409" i="12"/>
  <c r="L409" i="12"/>
  <c r="M409" i="12" s="1"/>
  <c r="N408" i="12"/>
  <c r="L408" i="12"/>
  <c r="M408" i="12" s="1"/>
  <c r="O413" i="6"/>
  <c r="Q411" i="6"/>
  <c r="S410" i="6"/>
  <c r="R412" i="6"/>
  <c r="F415" i="6"/>
  <c r="L412" i="6"/>
  <c r="O409" i="12" l="1"/>
  <c r="O408" i="12"/>
  <c r="T410" i="6"/>
  <c r="X410" i="6"/>
  <c r="K410" i="12"/>
  <c r="U410" i="6"/>
  <c r="V410" i="6"/>
  <c r="W410" i="6"/>
  <c r="O414" i="6"/>
  <c r="S411" i="6"/>
  <c r="Q412" i="6"/>
  <c r="R413" i="6"/>
  <c r="L413" i="6"/>
  <c r="F416" i="6"/>
  <c r="O415" i="6" s="1"/>
  <c r="N410" i="12" l="1"/>
  <c r="L410" i="12"/>
  <c r="M410" i="12" s="1"/>
  <c r="T411" i="6"/>
  <c r="X411" i="6"/>
  <c r="K411" i="12"/>
  <c r="W411" i="6"/>
  <c r="U411" i="6"/>
  <c r="V411" i="6"/>
  <c r="Q413" i="6"/>
  <c r="S412" i="6"/>
  <c r="R414" i="6"/>
  <c r="F417" i="6"/>
  <c r="O416" i="6" s="1"/>
  <c r="L414" i="6"/>
  <c r="O410" i="12" l="1"/>
  <c r="N411" i="12"/>
  <c r="L411" i="12"/>
  <c r="M411" i="12" s="1"/>
  <c r="T412" i="6"/>
  <c r="X412" i="6"/>
  <c r="K412" i="12"/>
  <c r="U412" i="6"/>
  <c r="V412" i="6"/>
  <c r="W412" i="6"/>
  <c r="R415" i="6"/>
  <c r="Q414" i="6"/>
  <c r="S413" i="6"/>
  <c r="L415" i="6"/>
  <c r="F418" i="6"/>
  <c r="O417" i="6"/>
  <c r="O411" i="12" l="1"/>
  <c r="N412" i="12"/>
  <c r="L412" i="12"/>
  <c r="M412" i="12" s="1"/>
  <c r="T413" i="6"/>
  <c r="X413" i="6"/>
  <c r="K413" i="12"/>
  <c r="U413" i="6"/>
  <c r="V413" i="6"/>
  <c r="W413" i="6"/>
  <c r="S414" i="6"/>
  <c r="Q415" i="6"/>
  <c r="R416" i="6"/>
  <c r="F419" i="6"/>
  <c r="L416" i="6"/>
  <c r="O412" i="12" l="1"/>
  <c r="N413" i="12"/>
  <c r="L413" i="12"/>
  <c r="M413" i="12" s="1"/>
  <c r="T414" i="6"/>
  <c r="X414" i="6"/>
  <c r="K414" i="12"/>
  <c r="W414" i="6"/>
  <c r="U414" i="6"/>
  <c r="V414" i="6"/>
  <c r="O418" i="6"/>
  <c r="S415" i="6"/>
  <c r="R417" i="6"/>
  <c r="Q416" i="6"/>
  <c r="L417" i="6"/>
  <c r="F420" i="6"/>
  <c r="O413" i="12" l="1"/>
  <c r="N414" i="12"/>
  <c r="L414" i="12"/>
  <c r="M414" i="12" s="1"/>
  <c r="T415" i="6"/>
  <c r="X415" i="6"/>
  <c r="K415" i="12"/>
  <c r="U415" i="6"/>
  <c r="W415" i="6"/>
  <c r="V415" i="6"/>
  <c r="O419" i="6"/>
  <c r="S416" i="6"/>
  <c r="Q417" i="6"/>
  <c r="R418" i="6"/>
  <c r="F421" i="6"/>
  <c r="L418" i="6"/>
  <c r="N415" i="12" l="1"/>
  <c r="L415" i="12"/>
  <c r="M415" i="12" s="1"/>
  <c r="O415" i="12" s="1"/>
  <c r="T416" i="6"/>
  <c r="X416" i="6"/>
  <c r="K416" i="12"/>
  <c r="V416" i="6"/>
  <c r="W416" i="6"/>
  <c r="U416" i="6"/>
  <c r="O414" i="12"/>
  <c r="O420" i="6"/>
  <c r="S417" i="6"/>
  <c r="Q418" i="6"/>
  <c r="R419" i="6"/>
  <c r="L419" i="6"/>
  <c r="F422" i="6"/>
  <c r="O421" i="6" s="1"/>
  <c r="N416" i="12" l="1"/>
  <c r="L416" i="12"/>
  <c r="M416" i="12" s="1"/>
  <c r="T417" i="6"/>
  <c r="X417" i="6"/>
  <c r="K417" i="12"/>
  <c r="V417" i="6"/>
  <c r="W417" i="6"/>
  <c r="U417" i="6"/>
  <c r="Q419" i="6"/>
  <c r="S418" i="6"/>
  <c r="R420" i="6"/>
  <c r="F423" i="6"/>
  <c r="L420" i="6"/>
  <c r="O416" i="12" l="1"/>
  <c r="L417" i="12"/>
  <c r="M417" i="12" s="1"/>
  <c r="N417" i="12"/>
  <c r="T418" i="6"/>
  <c r="X418" i="6"/>
  <c r="K418" i="12"/>
  <c r="U418" i="6"/>
  <c r="V418" i="6"/>
  <c r="W418" i="6"/>
  <c r="O422" i="6"/>
  <c r="Q420" i="6"/>
  <c r="S419" i="6"/>
  <c r="R421" i="6"/>
  <c r="L421" i="6"/>
  <c r="F424" i="6"/>
  <c r="T419" i="6" l="1"/>
  <c r="X419" i="6"/>
  <c r="K419" i="12"/>
  <c r="U419" i="6"/>
  <c r="W419" i="6"/>
  <c r="V419" i="6"/>
  <c r="N418" i="12"/>
  <c r="L418" i="12"/>
  <c r="M418" i="12" s="1"/>
  <c r="O417" i="12"/>
  <c r="S420" i="6"/>
  <c r="O423" i="6"/>
  <c r="Q421" i="6"/>
  <c r="R422" i="6"/>
  <c r="F425" i="6"/>
  <c r="L422" i="6"/>
  <c r="O418" i="12" l="1"/>
  <c r="N419" i="12"/>
  <c r="L419" i="12"/>
  <c r="M419" i="12" s="1"/>
  <c r="T420" i="6"/>
  <c r="X420" i="6"/>
  <c r="K420" i="12"/>
  <c r="U420" i="6"/>
  <c r="V420" i="6"/>
  <c r="W420" i="6"/>
  <c r="O424" i="6"/>
  <c r="S421" i="6"/>
  <c r="Q422" i="6"/>
  <c r="R423" i="6"/>
  <c r="L423" i="6"/>
  <c r="F426" i="6"/>
  <c r="O425" i="6" s="1"/>
  <c r="O419" i="12" l="1"/>
  <c r="N420" i="12"/>
  <c r="L420" i="12"/>
  <c r="M420" i="12" s="1"/>
  <c r="O420" i="12" s="1"/>
  <c r="T421" i="6"/>
  <c r="X421" i="6"/>
  <c r="K421" i="12"/>
  <c r="U421" i="6"/>
  <c r="V421" i="6"/>
  <c r="W421" i="6"/>
  <c r="Q423" i="6"/>
  <c r="S422" i="6"/>
  <c r="R424" i="6"/>
  <c r="F427" i="6"/>
  <c r="L424" i="6"/>
  <c r="N421" i="12" l="1"/>
  <c r="L421" i="12"/>
  <c r="M421" i="12" s="1"/>
  <c r="T422" i="6"/>
  <c r="X422" i="6"/>
  <c r="K422" i="12"/>
  <c r="W422" i="6"/>
  <c r="V422" i="6"/>
  <c r="U422" i="6"/>
  <c r="O426" i="6"/>
  <c r="S423" i="6"/>
  <c r="Q424" i="6"/>
  <c r="R425" i="6"/>
  <c r="L425" i="6"/>
  <c r="F428" i="6"/>
  <c r="O427" i="6" s="1"/>
  <c r="O421" i="12" l="1"/>
  <c r="L422" i="12"/>
  <c r="M422" i="12" s="1"/>
  <c r="N422" i="12"/>
  <c r="T423" i="6"/>
  <c r="X423" i="6"/>
  <c r="K423" i="12"/>
  <c r="U423" i="6"/>
  <c r="W423" i="6"/>
  <c r="V423" i="6"/>
  <c r="Q425" i="6"/>
  <c r="S424" i="6"/>
  <c r="R426" i="6"/>
  <c r="F429" i="6"/>
  <c r="L426" i="6"/>
  <c r="N423" i="12" l="1"/>
  <c r="L423" i="12"/>
  <c r="M423" i="12" s="1"/>
  <c r="O423" i="12" s="1"/>
  <c r="O422" i="12"/>
  <c r="T424" i="6"/>
  <c r="X424" i="6"/>
  <c r="K424" i="12"/>
  <c r="U424" i="6"/>
  <c r="V424" i="6"/>
  <c r="W424" i="6"/>
  <c r="O428" i="6"/>
  <c r="S425" i="6"/>
  <c r="Q426" i="6"/>
  <c r="R427" i="6"/>
  <c r="L427" i="6"/>
  <c r="F430" i="6"/>
  <c r="N424" i="12" l="1"/>
  <c r="L424" i="12"/>
  <c r="M424" i="12" s="1"/>
  <c r="O424" i="12" s="1"/>
  <c r="T425" i="6"/>
  <c r="X425" i="6"/>
  <c r="K425" i="12"/>
  <c r="V425" i="6"/>
  <c r="W425" i="6"/>
  <c r="U425" i="6"/>
  <c r="O429" i="6"/>
  <c r="S426" i="6"/>
  <c r="Q427" i="6"/>
  <c r="R428" i="6"/>
  <c r="F431" i="6"/>
  <c r="L428" i="6"/>
  <c r="N425" i="12" l="1"/>
  <c r="L425" i="12"/>
  <c r="M425" i="12" s="1"/>
  <c r="T426" i="6"/>
  <c r="X426" i="6"/>
  <c r="K426" i="12"/>
  <c r="V426" i="6"/>
  <c r="U426" i="6"/>
  <c r="W426" i="6"/>
  <c r="O430" i="6"/>
  <c r="Q428" i="6"/>
  <c r="S427" i="6"/>
  <c r="R429" i="6"/>
  <c r="L429" i="6"/>
  <c r="F432" i="6"/>
  <c r="O425" i="12" l="1"/>
  <c r="N426" i="12"/>
  <c r="L426" i="12"/>
  <c r="M426" i="12" s="1"/>
  <c r="T427" i="6"/>
  <c r="X427" i="6"/>
  <c r="K427" i="12"/>
  <c r="U427" i="6"/>
  <c r="V427" i="6"/>
  <c r="W427" i="6"/>
  <c r="O431" i="6"/>
  <c r="Q429" i="6"/>
  <c r="S428" i="6"/>
  <c r="R430" i="6"/>
  <c r="F433" i="6"/>
  <c r="L430" i="6"/>
  <c r="O426" i="12" l="1"/>
  <c r="T428" i="6"/>
  <c r="X428" i="6"/>
  <c r="K428" i="12"/>
  <c r="U428" i="6"/>
  <c r="V428" i="6"/>
  <c r="W428" i="6"/>
  <c r="N427" i="12"/>
  <c r="L427" i="12"/>
  <c r="M427" i="12" s="1"/>
  <c r="O432" i="6"/>
  <c r="Q430" i="6"/>
  <c r="S429" i="6"/>
  <c r="R431" i="6"/>
  <c r="L431" i="6"/>
  <c r="F434" i="6"/>
  <c r="T429" i="6" l="1"/>
  <c r="X429" i="6"/>
  <c r="K429" i="12"/>
  <c r="W429" i="6"/>
  <c r="U429" i="6"/>
  <c r="V429" i="6"/>
  <c r="N428" i="12"/>
  <c r="L428" i="12"/>
  <c r="M428" i="12" s="1"/>
  <c r="O427" i="12"/>
  <c r="O433" i="6"/>
  <c r="Q431" i="6"/>
  <c r="S430" i="6"/>
  <c r="R432" i="6"/>
  <c r="F435" i="6"/>
  <c r="L432" i="6"/>
  <c r="O428" i="12" l="1"/>
  <c r="N429" i="12"/>
  <c r="L429" i="12"/>
  <c r="M429" i="12" s="1"/>
  <c r="T430" i="6"/>
  <c r="X430" i="6"/>
  <c r="K430" i="12"/>
  <c r="W430" i="6"/>
  <c r="V430" i="6"/>
  <c r="U430" i="6"/>
  <c r="S431" i="6"/>
  <c r="O434" i="6"/>
  <c r="Q432" i="6"/>
  <c r="R433" i="6"/>
  <c r="L433" i="6"/>
  <c r="F436" i="6"/>
  <c r="O429" i="12" l="1"/>
  <c r="N430" i="12"/>
  <c r="L430" i="12"/>
  <c r="M430" i="12" s="1"/>
  <c r="T431" i="6"/>
  <c r="X431" i="6"/>
  <c r="K431" i="12"/>
  <c r="U431" i="6"/>
  <c r="V431" i="6"/>
  <c r="W431" i="6"/>
  <c r="S432" i="6"/>
  <c r="O435" i="6"/>
  <c r="Q433" i="6"/>
  <c r="R434" i="6"/>
  <c r="F437" i="6"/>
  <c r="L434" i="6"/>
  <c r="O430" i="12" l="1"/>
  <c r="N431" i="12"/>
  <c r="L431" i="12"/>
  <c r="M431" i="12" s="1"/>
  <c r="T432" i="6"/>
  <c r="X432" i="6"/>
  <c r="K432" i="12"/>
  <c r="U432" i="6"/>
  <c r="V432" i="6"/>
  <c r="W432" i="6"/>
  <c r="O436" i="6"/>
  <c r="S433" i="6"/>
  <c r="Q434" i="6"/>
  <c r="R435" i="6"/>
  <c r="L435" i="6"/>
  <c r="F438" i="6"/>
  <c r="O431" i="12" l="1"/>
  <c r="T433" i="6"/>
  <c r="X433" i="6"/>
  <c r="K433" i="12"/>
  <c r="V433" i="6"/>
  <c r="W433" i="6"/>
  <c r="U433" i="6"/>
  <c r="N432" i="12"/>
  <c r="L432" i="12"/>
  <c r="M432" i="12" s="1"/>
  <c r="O437" i="6"/>
  <c r="Q435" i="6"/>
  <c r="S434" i="6"/>
  <c r="R436" i="6"/>
  <c r="F439" i="6"/>
  <c r="L436" i="6"/>
  <c r="O432" i="12" l="1"/>
  <c r="T434" i="6"/>
  <c r="X434" i="6"/>
  <c r="K434" i="12"/>
  <c r="V434" i="6"/>
  <c r="W434" i="6"/>
  <c r="U434" i="6"/>
  <c r="N433" i="12"/>
  <c r="L433" i="12"/>
  <c r="M433" i="12" s="1"/>
  <c r="O438" i="6"/>
  <c r="S435" i="6"/>
  <c r="Q436" i="6"/>
  <c r="R437" i="6"/>
  <c r="L437" i="6"/>
  <c r="F440" i="6"/>
  <c r="O433" i="12" l="1"/>
  <c r="N434" i="12"/>
  <c r="L434" i="12"/>
  <c r="M434" i="12" s="1"/>
  <c r="T435" i="6"/>
  <c r="X435" i="6"/>
  <c r="K435" i="12"/>
  <c r="U435" i="6"/>
  <c r="V435" i="6"/>
  <c r="W435" i="6"/>
  <c r="O439" i="6"/>
  <c r="Q437" i="6"/>
  <c r="S436" i="6"/>
  <c r="R438" i="6"/>
  <c r="F441" i="6"/>
  <c r="L438" i="6"/>
  <c r="O434" i="12" l="1"/>
  <c r="T436" i="6"/>
  <c r="X436" i="6"/>
  <c r="K436" i="12"/>
  <c r="U436" i="6"/>
  <c r="V436" i="6"/>
  <c r="W436" i="6"/>
  <c r="N435" i="12"/>
  <c r="L435" i="12"/>
  <c r="M435" i="12" s="1"/>
  <c r="S437" i="6"/>
  <c r="O440" i="6"/>
  <c r="Q438" i="6"/>
  <c r="R439" i="6"/>
  <c r="L439" i="6"/>
  <c r="F442" i="6"/>
  <c r="O435" i="12" l="1"/>
  <c r="T437" i="6"/>
  <c r="X437" i="6"/>
  <c r="K437" i="12"/>
  <c r="U437" i="6"/>
  <c r="W437" i="6"/>
  <c r="V437" i="6"/>
  <c r="N436" i="12"/>
  <c r="L436" i="12"/>
  <c r="M436" i="12" s="1"/>
  <c r="O441" i="6"/>
  <c r="Q439" i="6"/>
  <c r="S438" i="6"/>
  <c r="R440" i="6"/>
  <c r="F443" i="6"/>
  <c r="L440" i="6"/>
  <c r="O436" i="12" l="1"/>
  <c r="T438" i="6"/>
  <c r="X438" i="6"/>
  <c r="K438" i="12"/>
  <c r="W438" i="6"/>
  <c r="U438" i="6"/>
  <c r="V438" i="6"/>
  <c r="N437" i="12"/>
  <c r="L437" i="12"/>
  <c r="M437" i="12" s="1"/>
  <c r="O442" i="6"/>
  <c r="S439" i="6"/>
  <c r="Q440" i="6"/>
  <c r="R441" i="6"/>
  <c r="L441" i="6"/>
  <c r="F444" i="6"/>
  <c r="O437" i="12" l="1"/>
  <c r="L438" i="12"/>
  <c r="M438" i="12" s="1"/>
  <c r="N438" i="12"/>
  <c r="T439" i="6"/>
  <c r="X439" i="6"/>
  <c r="K439" i="12"/>
  <c r="U439" i="6"/>
  <c r="V439" i="6"/>
  <c r="W439" i="6"/>
  <c r="O443" i="6"/>
  <c r="Q441" i="6"/>
  <c r="S440" i="6"/>
  <c r="R442" i="6"/>
  <c r="F445" i="6"/>
  <c r="L442" i="6"/>
  <c r="N439" i="12" l="1"/>
  <c r="L439" i="12"/>
  <c r="M439" i="12" s="1"/>
  <c r="O439" i="12" s="1"/>
  <c r="T440" i="6"/>
  <c r="X440" i="6"/>
  <c r="K440" i="12"/>
  <c r="V440" i="6"/>
  <c r="U440" i="6"/>
  <c r="W440" i="6"/>
  <c r="O438" i="12"/>
  <c r="S441" i="6"/>
  <c r="O444" i="6"/>
  <c r="Q442" i="6"/>
  <c r="R443" i="6"/>
  <c r="L443" i="6"/>
  <c r="F446" i="6"/>
  <c r="N440" i="12" l="1"/>
  <c r="L440" i="12"/>
  <c r="M440" i="12" s="1"/>
  <c r="O440" i="12" s="1"/>
  <c r="T441" i="6"/>
  <c r="X441" i="6"/>
  <c r="K441" i="12"/>
  <c r="V441" i="6"/>
  <c r="W441" i="6"/>
  <c r="U441" i="6"/>
  <c r="O445" i="6"/>
  <c r="R444" i="6"/>
  <c r="S442" i="6"/>
  <c r="Q443" i="6"/>
  <c r="F447" i="6"/>
  <c r="L444" i="6"/>
  <c r="T442" i="6" l="1"/>
  <c r="X442" i="6"/>
  <c r="K442" i="12"/>
  <c r="U442" i="6"/>
  <c r="V442" i="6"/>
  <c r="W442" i="6"/>
  <c r="N441" i="12"/>
  <c r="L441" i="12"/>
  <c r="M441" i="12" s="1"/>
  <c r="O446" i="6"/>
  <c r="Q444" i="6"/>
  <c r="S443" i="6"/>
  <c r="R445" i="6"/>
  <c r="L445" i="6"/>
  <c r="F448" i="6"/>
  <c r="T443" i="6" l="1"/>
  <c r="X443" i="6"/>
  <c r="K443" i="12"/>
  <c r="W443" i="6"/>
  <c r="U443" i="6"/>
  <c r="V443" i="6"/>
  <c r="N442" i="12"/>
  <c r="L442" i="12"/>
  <c r="M442" i="12" s="1"/>
  <c r="O441" i="12"/>
  <c r="O447" i="6"/>
  <c r="Q445" i="6"/>
  <c r="S444" i="6"/>
  <c r="R446" i="6"/>
  <c r="F449" i="6"/>
  <c r="L446" i="6"/>
  <c r="O442" i="12" l="1"/>
  <c r="N443" i="12"/>
  <c r="L443" i="12"/>
  <c r="M443" i="12" s="1"/>
  <c r="T444" i="6"/>
  <c r="X444" i="6"/>
  <c r="K444" i="12"/>
  <c r="U444" i="6"/>
  <c r="V444" i="6"/>
  <c r="W444" i="6"/>
  <c r="O448" i="6"/>
  <c r="S445" i="6"/>
  <c r="Q446" i="6"/>
  <c r="R447" i="6"/>
  <c r="L447" i="6"/>
  <c r="F450" i="6"/>
  <c r="O443" i="12" l="1"/>
  <c r="N444" i="12"/>
  <c r="L444" i="12"/>
  <c r="M444" i="12" s="1"/>
  <c r="T445" i="6"/>
  <c r="X445" i="6"/>
  <c r="K445" i="12"/>
  <c r="U445" i="6"/>
  <c r="V445" i="6"/>
  <c r="W445" i="6"/>
  <c r="O449" i="6"/>
  <c r="Q447" i="6"/>
  <c r="S446" i="6"/>
  <c r="R448" i="6"/>
  <c r="F451" i="6"/>
  <c r="L448" i="6"/>
  <c r="O444" i="12" l="1"/>
  <c r="T446" i="6"/>
  <c r="X446" i="6"/>
  <c r="K446" i="12"/>
  <c r="W446" i="6"/>
  <c r="U446" i="6"/>
  <c r="V446" i="6"/>
  <c r="N445" i="12"/>
  <c r="L445" i="12"/>
  <c r="M445" i="12" s="1"/>
  <c r="S447" i="6"/>
  <c r="O450" i="6"/>
  <c r="Q448" i="6"/>
  <c r="R449" i="6"/>
  <c r="L449" i="6"/>
  <c r="F452" i="6"/>
  <c r="O445" i="12" l="1"/>
  <c r="N446" i="12"/>
  <c r="L446" i="12"/>
  <c r="M446" i="12" s="1"/>
  <c r="T447" i="6"/>
  <c r="X447" i="6"/>
  <c r="K447" i="12"/>
  <c r="U447" i="6"/>
  <c r="W447" i="6"/>
  <c r="V447" i="6"/>
  <c r="O451" i="6"/>
  <c r="Q449" i="6"/>
  <c r="S448" i="6"/>
  <c r="R450" i="6"/>
  <c r="F453" i="6"/>
  <c r="L450" i="6"/>
  <c r="O446" i="12" l="1"/>
  <c r="N447" i="12"/>
  <c r="L447" i="12"/>
  <c r="M447" i="12" s="1"/>
  <c r="T448" i="6"/>
  <c r="X448" i="6"/>
  <c r="K448" i="12"/>
  <c r="V448" i="6"/>
  <c r="W448" i="6"/>
  <c r="U448" i="6"/>
  <c r="S449" i="6"/>
  <c r="O452" i="6"/>
  <c r="R451" i="6"/>
  <c r="Q450" i="6"/>
  <c r="F454" i="6"/>
  <c r="L451" i="6"/>
  <c r="O447" i="12" l="1"/>
  <c r="N448" i="12"/>
  <c r="L448" i="12"/>
  <c r="M448" i="12" s="1"/>
  <c r="T449" i="6"/>
  <c r="X449" i="6"/>
  <c r="K449" i="12"/>
  <c r="V449" i="6"/>
  <c r="W449" i="6"/>
  <c r="U449" i="6"/>
  <c r="O453" i="6"/>
  <c r="S450" i="6"/>
  <c r="Q451" i="6"/>
  <c r="R452" i="6"/>
  <c r="L452" i="6"/>
  <c r="F455" i="6"/>
  <c r="O448" i="12" l="1"/>
  <c r="N449" i="12"/>
  <c r="L449" i="12"/>
  <c r="M449" i="12" s="1"/>
  <c r="T450" i="6"/>
  <c r="X450" i="6"/>
  <c r="K450" i="12"/>
  <c r="U450" i="6"/>
  <c r="V450" i="6"/>
  <c r="W450" i="6"/>
  <c r="O454" i="6"/>
  <c r="R453" i="6"/>
  <c r="Q452" i="6"/>
  <c r="S451" i="6"/>
  <c r="F456" i="6"/>
  <c r="L453" i="6"/>
  <c r="O449" i="12" l="1"/>
  <c r="N450" i="12"/>
  <c r="L450" i="12"/>
  <c r="M450" i="12" s="1"/>
  <c r="T451" i="6"/>
  <c r="X451" i="6"/>
  <c r="K451" i="12"/>
  <c r="U451" i="6"/>
  <c r="W451" i="6"/>
  <c r="V451" i="6"/>
  <c r="O455" i="6"/>
  <c r="S452" i="6"/>
  <c r="Q453" i="6"/>
  <c r="R454" i="6"/>
  <c r="L454" i="6"/>
  <c r="F457" i="6"/>
  <c r="O456" i="6" s="1"/>
  <c r="O450" i="12" l="1"/>
  <c r="N451" i="12"/>
  <c r="L451" i="12"/>
  <c r="M451" i="12" s="1"/>
  <c r="T452" i="6"/>
  <c r="X452" i="6"/>
  <c r="K452" i="12"/>
  <c r="U452" i="6"/>
  <c r="V452" i="6"/>
  <c r="W452" i="6"/>
  <c r="Q454" i="6"/>
  <c r="S453" i="6"/>
  <c r="R455" i="6"/>
  <c r="F458" i="6"/>
  <c r="L455" i="6"/>
  <c r="O451" i="12" l="1"/>
  <c r="N452" i="12"/>
  <c r="L452" i="12"/>
  <c r="M452" i="12" s="1"/>
  <c r="T453" i="6"/>
  <c r="X453" i="6"/>
  <c r="K453" i="12"/>
  <c r="U453" i="6"/>
  <c r="V453" i="6"/>
  <c r="W453" i="6"/>
  <c r="O457" i="6"/>
  <c r="S454" i="6"/>
  <c r="Q455" i="6"/>
  <c r="R456" i="6"/>
  <c r="L456" i="6"/>
  <c r="F459" i="6"/>
  <c r="O452" i="12" l="1"/>
  <c r="N453" i="12"/>
  <c r="L453" i="12"/>
  <c r="M453" i="12" s="1"/>
  <c r="T454" i="6"/>
  <c r="X454" i="6"/>
  <c r="K454" i="12"/>
  <c r="W454" i="6"/>
  <c r="V454" i="6"/>
  <c r="U454" i="6"/>
  <c r="O458" i="6"/>
  <c r="S455" i="6"/>
  <c r="Q456" i="6"/>
  <c r="R457" i="6"/>
  <c r="F460" i="6"/>
  <c r="L457" i="6"/>
  <c r="O453" i="12" l="1"/>
  <c r="L454" i="12"/>
  <c r="M454" i="12" s="1"/>
  <c r="N454" i="12"/>
  <c r="T455" i="6"/>
  <c r="X455" i="6"/>
  <c r="K455" i="12"/>
  <c r="U455" i="6"/>
  <c r="W455" i="6"/>
  <c r="V455" i="6"/>
  <c r="O459" i="6"/>
  <c r="Q457" i="6"/>
  <c r="S456" i="6"/>
  <c r="R458" i="6"/>
  <c r="L458" i="6"/>
  <c r="F461" i="6"/>
  <c r="N455" i="12" l="1"/>
  <c r="L455" i="12"/>
  <c r="M455" i="12" s="1"/>
  <c r="O455" i="12" s="1"/>
  <c r="T456" i="6"/>
  <c r="X456" i="6"/>
  <c r="K456" i="12"/>
  <c r="U456" i="6"/>
  <c r="V456" i="6"/>
  <c r="W456" i="6"/>
  <c r="O454" i="12"/>
  <c r="O460" i="6"/>
  <c r="Q458" i="6"/>
  <c r="S457" i="6"/>
  <c r="R459" i="6"/>
  <c r="F462" i="6"/>
  <c r="L459" i="6"/>
  <c r="N456" i="12" l="1"/>
  <c r="L456" i="12"/>
  <c r="M456" i="12" s="1"/>
  <c r="O456" i="12" s="1"/>
  <c r="T457" i="6"/>
  <c r="X457" i="6"/>
  <c r="K457" i="12"/>
  <c r="V457" i="6"/>
  <c r="W457" i="6"/>
  <c r="U457" i="6"/>
  <c r="O461" i="6"/>
  <c r="S458" i="6"/>
  <c r="Q459" i="6"/>
  <c r="R460" i="6"/>
  <c r="L460" i="6"/>
  <c r="F463" i="6"/>
  <c r="N457" i="12" l="1"/>
  <c r="L457" i="12"/>
  <c r="M457" i="12" s="1"/>
  <c r="T458" i="6"/>
  <c r="X458" i="6"/>
  <c r="K458" i="12"/>
  <c r="V458" i="6"/>
  <c r="U458" i="6"/>
  <c r="W458" i="6"/>
  <c r="O462" i="6"/>
  <c r="S459" i="6"/>
  <c r="Q460" i="6"/>
  <c r="R461" i="6"/>
  <c r="F464" i="6"/>
  <c r="L461" i="6"/>
  <c r="O457" i="12" l="1"/>
  <c r="N458" i="12"/>
  <c r="L458" i="12"/>
  <c r="M458" i="12" s="1"/>
  <c r="T459" i="6"/>
  <c r="X459" i="6"/>
  <c r="K459" i="12"/>
  <c r="U459" i="6"/>
  <c r="V459" i="6"/>
  <c r="W459" i="6"/>
  <c r="O463" i="6"/>
  <c r="S460" i="6"/>
  <c r="Q461" i="6"/>
  <c r="R462" i="6"/>
  <c r="L462" i="6"/>
  <c r="F465" i="6"/>
  <c r="O464" i="6" s="1"/>
  <c r="O458" i="12" l="1"/>
  <c r="N459" i="12"/>
  <c r="L459" i="12"/>
  <c r="M459" i="12" s="1"/>
  <c r="T460" i="6"/>
  <c r="X460" i="6"/>
  <c r="K460" i="12"/>
  <c r="U460" i="6"/>
  <c r="V460" i="6"/>
  <c r="W460" i="6"/>
  <c r="Q462" i="6"/>
  <c r="S461" i="6"/>
  <c r="R463" i="6"/>
  <c r="F466" i="6"/>
  <c r="O465" i="6" s="1"/>
  <c r="L463" i="6"/>
  <c r="O459" i="12" l="1"/>
  <c r="N460" i="12"/>
  <c r="L460" i="12"/>
  <c r="M460" i="12" s="1"/>
  <c r="T461" i="6"/>
  <c r="X461" i="6"/>
  <c r="K461" i="12"/>
  <c r="W461" i="6"/>
  <c r="U461" i="6"/>
  <c r="V461" i="6"/>
  <c r="S462" i="6"/>
  <c r="Q463" i="6"/>
  <c r="R464" i="6"/>
  <c r="L464" i="6"/>
  <c r="F467" i="6"/>
  <c r="O460" i="12" l="1"/>
  <c r="N461" i="12"/>
  <c r="L461" i="12"/>
  <c r="M461" i="12" s="1"/>
  <c r="T462" i="6"/>
  <c r="X462" i="6"/>
  <c r="K462" i="12"/>
  <c r="W462" i="6"/>
  <c r="V462" i="6"/>
  <c r="U462" i="6"/>
  <c r="O466" i="6"/>
  <c r="S463" i="6"/>
  <c r="Q464" i="6"/>
  <c r="R465" i="6"/>
  <c r="F468" i="6"/>
  <c r="L465" i="6"/>
  <c r="O461" i="12" l="1"/>
  <c r="N462" i="12"/>
  <c r="L462" i="12"/>
  <c r="M462" i="12" s="1"/>
  <c r="T463" i="6"/>
  <c r="X463" i="6"/>
  <c r="K463" i="12"/>
  <c r="U463" i="6"/>
  <c r="V463" i="6"/>
  <c r="W463" i="6"/>
  <c r="O467" i="6"/>
  <c r="Q465" i="6"/>
  <c r="S464" i="6"/>
  <c r="R466" i="6"/>
  <c r="L466" i="6"/>
  <c r="F469" i="6"/>
  <c r="O462" i="12" l="1"/>
  <c r="N463" i="12"/>
  <c r="L463" i="12"/>
  <c r="M463" i="12" s="1"/>
  <c r="T464" i="6"/>
  <c r="X464" i="6"/>
  <c r="K464" i="12"/>
  <c r="U464" i="6"/>
  <c r="V464" i="6"/>
  <c r="W464" i="6"/>
  <c r="S465" i="6"/>
  <c r="R467" i="6"/>
  <c r="Q466" i="6"/>
  <c r="F470" i="6"/>
  <c r="O469" i="6"/>
  <c r="L467" i="6"/>
  <c r="O468" i="6"/>
  <c r="O463" i="12" l="1"/>
  <c r="N464" i="12"/>
  <c r="L464" i="12"/>
  <c r="M464" i="12" s="1"/>
  <c r="T465" i="6"/>
  <c r="X465" i="6"/>
  <c r="K465" i="12"/>
  <c r="V465" i="6"/>
  <c r="W465" i="6"/>
  <c r="U465" i="6"/>
  <c r="S466" i="6"/>
  <c r="R468" i="6"/>
  <c r="Q467" i="6"/>
  <c r="L468" i="6"/>
  <c r="F471" i="6"/>
  <c r="O464" i="12" l="1"/>
  <c r="N465" i="12"/>
  <c r="L465" i="12"/>
  <c r="M465" i="12" s="1"/>
  <c r="T466" i="6"/>
  <c r="X466" i="6"/>
  <c r="K466" i="12"/>
  <c r="V466" i="6"/>
  <c r="W466" i="6"/>
  <c r="U466" i="6"/>
  <c r="O470" i="6"/>
  <c r="R469" i="6"/>
  <c r="Q468" i="6"/>
  <c r="S467" i="6"/>
  <c r="F472" i="6"/>
  <c r="L469" i="6"/>
  <c r="O465" i="12" l="1"/>
  <c r="N466" i="12"/>
  <c r="L466" i="12"/>
  <c r="M466" i="12" s="1"/>
  <c r="T467" i="6"/>
  <c r="X467" i="6"/>
  <c r="K467" i="12"/>
  <c r="U467" i="6"/>
  <c r="V467" i="6"/>
  <c r="W467" i="6"/>
  <c r="O471" i="6"/>
  <c r="Q469" i="6"/>
  <c r="S468" i="6"/>
  <c r="R470" i="6"/>
  <c r="L470" i="6"/>
  <c r="F473" i="6"/>
  <c r="O466" i="12" l="1"/>
  <c r="N467" i="12"/>
  <c r="L467" i="12"/>
  <c r="M467" i="12" s="1"/>
  <c r="T468" i="6"/>
  <c r="X468" i="6"/>
  <c r="K468" i="12"/>
  <c r="U468" i="6"/>
  <c r="V468" i="6"/>
  <c r="W468" i="6"/>
  <c r="O472" i="6"/>
  <c r="Q470" i="6"/>
  <c r="S469" i="6"/>
  <c r="R471" i="6"/>
  <c r="F474" i="6"/>
  <c r="L471" i="6"/>
  <c r="O467" i="12" l="1"/>
  <c r="N468" i="12"/>
  <c r="L468" i="12"/>
  <c r="M468" i="12" s="1"/>
  <c r="T469" i="6"/>
  <c r="X469" i="6"/>
  <c r="K469" i="12"/>
  <c r="U469" i="6"/>
  <c r="W469" i="6"/>
  <c r="V469" i="6"/>
  <c r="O473" i="6"/>
  <c r="Q471" i="6"/>
  <c r="S470" i="6"/>
  <c r="R472" i="6"/>
  <c r="L472" i="6"/>
  <c r="F475" i="6"/>
  <c r="O468" i="12" l="1"/>
  <c r="N469" i="12"/>
  <c r="L469" i="12"/>
  <c r="M469" i="12" s="1"/>
  <c r="T470" i="6"/>
  <c r="X470" i="6"/>
  <c r="K470" i="12"/>
  <c r="W470" i="6"/>
  <c r="U470" i="6"/>
  <c r="V470" i="6"/>
  <c r="O474" i="6"/>
  <c r="R473" i="6"/>
  <c r="S471" i="6"/>
  <c r="Q472" i="6"/>
  <c r="F476" i="6"/>
  <c r="L473" i="6"/>
  <c r="O469" i="12" l="1"/>
  <c r="L470" i="12"/>
  <c r="M470" i="12" s="1"/>
  <c r="N470" i="12"/>
  <c r="T471" i="6"/>
  <c r="X471" i="6"/>
  <c r="K471" i="12"/>
  <c r="U471" i="6"/>
  <c r="V471" i="6"/>
  <c r="W471" i="6"/>
  <c r="O475" i="6"/>
  <c r="R474" i="6"/>
  <c r="S472" i="6"/>
  <c r="Q473" i="6"/>
  <c r="L474" i="6"/>
  <c r="F477" i="6"/>
  <c r="N471" i="12" l="1"/>
  <c r="L471" i="12"/>
  <c r="M471" i="12" s="1"/>
  <c r="T472" i="6"/>
  <c r="X472" i="6"/>
  <c r="K472" i="12"/>
  <c r="V472" i="6"/>
  <c r="U472" i="6"/>
  <c r="W472" i="6"/>
  <c r="O470" i="12"/>
  <c r="O476" i="6"/>
  <c r="S473" i="6"/>
  <c r="Q474" i="6"/>
  <c r="R475" i="6"/>
  <c r="F478" i="6"/>
  <c r="L475" i="6"/>
  <c r="O471" i="12" l="1"/>
  <c r="T473" i="6"/>
  <c r="X473" i="6"/>
  <c r="K473" i="12"/>
  <c r="V473" i="6"/>
  <c r="W473" i="6"/>
  <c r="U473" i="6"/>
  <c r="N472" i="12"/>
  <c r="L472" i="12"/>
  <c r="M472" i="12" s="1"/>
  <c r="O477" i="6"/>
  <c r="S474" i="6"/>
  <c r="Q475" i="6"/>
  <c r="R476" i="6"/>
  <c r="L476" i="6"/>
  <c r="F479" i="6"/>
  <c r="O472" i="12" l="1"/>
  <c r="N473" i="12"/>
  <c r="L473" i="12"/>
  <c r="M473" i="12" s="1"/>
  <c r="T474" i="6"/>
  <c r="X474" i="6"/>
  <c r="K474" i="12"/>
  <c r="U474" i="6"/>
  <c r="V474" i="6"/>
  <c r="W474" i="6"/>
  <c r="O478" i="6"/>
  <c r="R477" i="6"/>
  <c r="S475" i="6"/>
  <c r="Q476" i="6"/>
  <c r="F480" i="6"/>
  <c r="L477" i="6"/>
  <c r="O473" i="12" l="1"/>
  <c r="T475" i="6"/>
  <c r="X475" i="6"/>
  <c r="K475" i="12"/>
  <c r="W475" i="6"/>
  <c r="U475" i="6"/>
  <c r="V475" i="6"/>
  <c r="N474" i="12"/>
  <c r="L474" i="12"/>
  <c r="M474" i="12" s="1"/>
  <c r="O479" i="6"/>
  <c r="S476" i="6"/>
  <c r="Q477" i="6"/>
  <c r="R478" i="6"/>
  <c r="L478" i="6"/>
  <c r="F481" i="6"/>
  <c r="O474" i="12" l="1"/>
  <c r="T476" i="6"/>
  <c r="X476" i="6"/>
  <c r="K476" i="12"/>
  <c r="U476" i="6"/>
  <c r="V476" i="6"/>
  <c r="W476" i="6"/>
  <c r="N475" i="12"/>
  <c r="L475" i="12"/>
  <c r="M475" i="12" s="1"/>
  <c r="O480" i="6"/>
  <c r="S477" i="6"/>
  <c r="Q478" i="6"/>
  <c r="R479" i="6"/>
  <c r="F482" i="6"/>
  <c r="L479" i="6"/>
  <c r="O475" i="12" l="1"/>
  <c r="N476" i="12"/>
  <c r="L476" i="12"/>
  <c r="M476" i="12" s="1"/>
  <c r="T477" i="6"/>
  <c r="X477" i="6"/>
  <c r="K477" i="12"/>
  <c r="U477" i="6"/>
  <c r="V477" i="6"/>
  <c r="W477" i="6"/>
  <c r="O481" i="6"/>
  <c r="Q479" i="6"/>
  <c r="S478" i="6"/>
  <c r="R480" i="6"/>
  <c r="L480" i="6"/>
  <c r="F483" i="6"/>
  <c r="O476" i="12" l="1"/>
  <c r="N477" i="12"/>
  <c r="L477" i="12"/>
  <c r="M477" i="12" s="1"/>
  <c r="T478" i="6"/>
  <c r="X478" i="6"/>
  <c r="K478" i="12"/>
  <c r="W478" i="6"/>
  <c r="U478" i="6"/>
  <c r="V478" i="6"/>
  <c r="S479" i="6"/>
  <c r="O482" i="6"/>
  <c r="R481" i="6"/>
  <c r="Q480" i="6"/>
  <c r="F484" i="6"/>
  <c r="O483" i="6"/>
  <c r="L481" i="6"/>
  <c r="O477" i="12" l="1"/>
  <c r="N478" i="12"/>
  <c r="L478" i="12"/>
  <c r="M478" i="12" s="1"/>
  <c r="T479" i="6"/>
  <c r="X479" i="6"/>
  <c r="K479" i="12"/>
  <c r="U479" i="6"/>
  <c r="W479" i="6"/>
  <c r="V479" i="6"/>
  <c r="S480" i="6"/>
  <c r="Q481" i="6"/>
  <c r="R482" i="6"/>
  <c r="L482" i="6"/>
  <c r="F485" i="6"/>
  <c r="O478" i="12" l="1"/>
  <c r="N479" i="12"/>
  <c r="L479" i="12"/>
  <c r="M479" i="12" s="1"/>
  <c r="T480" i="6"/>
  <c r="X480" i="6"/>
  <c r="K480" i="12"/>
  <c r="V480" i="6"/>
  <c r="W480" i="6"/>
  <c r="U480" i="6"/>
  <c r="Q482" i="6"/>
  <c r="O484" i="6"/>
  <c r="S481" i="6"/>
  <c r="R483" i="6"/>
  <c r="F486" i="6"/>
  <c r="L483" i="6"/>
  <c r="O479" i="12" l="1"/>
  <c r="T481" i="6"/>
  <c r="X481" i="6"/>
  <c r="K481" i="12"/>
  <c r="V481" i="6"/>
  <c r="W481" i="6"/>
  <c r="U481" i="6"/>
  <c r="N480" i="12"/>
  <c r="L480" i="12"/>
  <c r="M480" i="12" s="1"/>
  <c r="S482" i="6"/>
  <c r="O485" i="6"/>
  <c r="Q483" i="6"/>
  <c r="R484" i="6"/>
  <c r="L484" i="6"/>
  <c r="F487" i="6"/>
  <c r="O480" i="12" l="1"/>
  <c r="N481" i="12"/>
  <c r="L481" i="12"/>
  <c r="M481" i="12" s="1"/>
  <c r="T482" i="6"/>
  <c r="X482" i="6"/>
  <c r="K482" i="12"/>
  <c r="U482" i="6"/>
  <c r="V482" i="6"/>
  <c r="W482" i="6"/>
  <c r="O486" i="6"/>
  <c r="S483" i="6"/>
  <c r="Q484" i="6"/>
  <c r="R485" i="6"/>
  <c r="F488" i="6"/>
  <c r="L485" i="6"/>
  <c r="O481" i="12" l="1"/>
  <c r="L482" i="12"/>
  <c r="M482" i="12" s="1"/>
  <c r="N482" i="12"/>
  <c r="T483" i="6"/>
  <c r="X483" i="6"/>
  <c r="K483" i="12"/>
  <c r="U483" i="6"/>
  <c r="W483" i="6"/>
  <c r="V483" i="6"/>
  <c r="O487" i="6"/>
  <c r="R486" i="6"/>
  <c r="S484" i="6"/>
  <c r="Q485" i="6"/>
  <c r="L486" i="6"/>
  <c r="F489" i="6"/>
  <c r="N483" i="12" l="1"/>
  <c r="L483" i="12"/>
  <c r="M483" i="12" s="1"/>
  <c r="T484" i="6"/>
  <c r="X484" i="6"/>
  <c r="K484" i="12"/>
  <c r="U484" i="6"/>
  <c r="V484" i="6"/>
  <c r="W484" i="6"/>
  <c r="O482" i="12"/>
  <c r="O488" i="6"/>
  <c r="S485" i="6"/>
  <c r="Q486" i="6"/>
  <c r="R487" i="6"/>
  <c r="F490" i="6"/>
  <c r="L487" i="6"/>
  <c r="O483" i="12" l="1"/>
  <c r="N484" i="12"/>
  <c r="L484" i="12"/>
  <c r="M484" i="12" s="1"/>
  <c r="T485" i="6"/>
  <c r="X485" i="6"/>
  <c r="K485" i="12"/>
  <c r="U485" i="6"/>
  <c r="V485" i="6"/>
  <c r="W485" i="6"/>
  <c r="O489" i="6"/>
  <c r="S486" i="6"/>
  <c r="Q487" i="6"/>
  <c r="R488" i="6"/>
  <c r="L488" i="6"/>
  <c r="F491" i="6"/>
  <c r="N485" i="12" l="1"/>
  <c r="L485" i="12"/>
  <c r="M485" i="12" s="1"/>
  <c r="O485" i="12" s="1"/>
  <c r="T486" i="6"/>
  <c r="X486" i="6"/>
  <c r="K486" i="12"/>
  <c r="W486" i="6"/>
  <c r="V486" i="6"/>
  <c r="U486" i="6"/>
  <c r="O484" i="12"/>
  <c r="O490" i="6"/>
  <c r="R489" i="6"/>
  <c r="Q488" i="6"/>
  <c r="S487" i="6"/>
  <c r="F492" i="6"/>
  <c r="L489" i="6"/>
  <c r="L486" i="12" l="1"/>
  <c r="M486" i="12" s="1"/>
  <c r="N486" i="12"/>
  <c r="T487" i="6"/>
  <c r="X487" i="6"/>
  <c r="K487" i="12"/>
  <c r="U487" i="6"/>
  <c r="W487" i="6"/>
  <c r="V487" i="6"/>
  <c r="O491" i="6"/>
  <c r="Q489" i="6"/>
  <c r="S488" i="6"/>
  <c r="R490" i="6"/>
  <c r="L490" i="6"/>
  <c r="F493" i="6"/>
  <c r="N487" i="12" l="1"/>
  <c r="L487" i="12"/>
  <c r="M487" i="12" s="1"/>
  <c r="T488" i="6"/>
  <c r="X488" i="6"/>
  <c r="K488" i="12"/>
  <c r="U488" i="6"/>
  <c r="V488" i="6"/>
  <c r="W488" i="6"/>
  <c r="O486" i="12"/>
  <c r="S489" i="6"/>
  <c r="O492" i="6"/>
  <c r="Q490" i="6"/>
  <c r="R491" i="6"/>
  <c r="F494" i="6"/>
  <c r="L491" i="6"/>
  <c r="O487" i="12" l="1"/>
  <c r="N488" i="12"/>
  <c r="L488" i="12"/>
  <c r="M488" i="12" s="1"/>
  <c r="T489" i="6"/>
  <c r="X489" i="6"/>
  <c r="K489" i="12"/>
  <c r="V489" i="6"/>
  <c r="W489" i="6"/>
  <c r="U489" i="6"/>
  <c r="O493" i="6"/>
  <c r="S490" i="6"/>
  <c r="Q491" i="6"/>
  <c r="R492" i="6"/>
  <c r="L492" i="6"/>
  <c r="F495" i="6"/>
  <c r="O488" i="12" l="1"/>
  <c r="N489" i="12"/>
  <c r="L489" i="12"/>
  <c r="M489" i="12" s="1"/>
  <c r="T490" i="6"/>
  <c r="X490" i="6"/>
  <c r="K490" i="12"/>
  <c r="V490" i="6"/>
  <c r="U490" i="6"/>
  <c r="W490" i="6"/>
  <c r="O494" i="6"/>
  <c r="Q492" i="6"/>
  <c r="S491" i="6"/>
  <c r="R493" i="6"/>
  <c r="F496" i="6"/>
  <c r="L493" i="6"/>
  <c r="N490" i="12" l="1"/>
  <c r="L490" i="12"/>
  <c r="M490" i="12" s="1"/>
  <c r="T491" i="6"/>
  <c r="X491" i="6"/>
  <c r="K491" i="12"/>
  <c r="U491" i="6"/>
  <c r="V491" i="6"/>
  <c r="W491" i="6"/>
  <c r="O489" i="12"/>
  <c r="S492" i="6"/>
  <c r="O495" i="6"/>
  <c r="Q493" i="6"/>
  <c r="R494" i="6"/>
  <c r="L494" i="6"/>
  <c r="F497" i="6"/>
  <c r="O490" i="12" l="1"/>
  <c r="N491" i="12"/>
  <c r="L491" i="12"/>
  <c r="M491" i="12" s="1"/>
  <c r="T492" i="6"/>
  <c r="X492" i="6"/>
  <c r="K492" i="12"/>
  <c r="U492" i="6"/>
  <c r="V492" i="6"/>
  <c r="W492" i="6"/>
  <c r="O496" i="6"/>
  <c r="S493" i="6"/>
  <c r="Q494" i="6"/>
  <c r="R495" i="6"/>
  <c r="F498" i="6"/>
  <c r="L495" i="6"/>
  <c r="O491" i="12" l="1"/>
  <c r="N492" i="12"/>
  <c r="L492" i="12"/>
  <c r="M492" i="12" s="1"/>
  <c r="T493" i="6"/>
  <c r="X493" i="6"/>
  <c r="K493" i="12"/>
  <c r="W493" i="6"/>
  <c r="U493" i="6"/>
  <c r="V493" i="6"/>
  <c r="O497" i="6"/>
  <c r="S494" i="6"/>
  <c r="Q495" i="6"/>
  <c r="R496" i="6"/>
  <c r="L496" i="6"/>
  <c r="F499" i="6"/>
  <c r="O492" i="12" l="1"/>
  <c r="N493" i="12"/>
  <c r="L493" i="12"/>
  <c r="M493" i="12" s="1"/>
  <c r="T494" i="6"/>
  <c r="X494" i="6"/>
  <c r="K494" i="12"/>
  <c r="W494" i="6"/>
  <c r="V494" i="6"/>
  <c r="U494" i="6"/>
  <c r="O498" i="6"/>
  <c r="R497" i="6"/>
  <c r="S495" i="6"/>
  <c r="Q496" i="6"/>
  <c r="F500" i="6"/>
  <c r="L497" i="6"/>
  <c r="O493" i="12" l="1"/>
  <c r="N494" i="12"/>
  <c r="L494" i="12"/>
  <c r="M494" i="12" s="1"/>
  <c r="T495" i="6"/>
  <c r="X495" i="6"/>
  <c r="K495" i="12"/>
  <c r="U495" i="6"/>
  <c r="V495" i="6"/>
  <c r="W495" i="6"/>
  <c r="O499" i="6"/>
  <c r="S496" i="6"/>
  <c r="Q497" i="6"/>
  <c r="R498" i="6"/>
  <c r="L498" i="6"/>
  <c r="F501" i="6"/>
  <c r="O494" i="12" l="1"/>
  <c r="N495" i="12"/>
  <c r="L495" i="12"/>
  <c r="M495" i="12" s="1"/>
  <c r="T496" i="6"/>
  <c r="X496" i="6"/>
  <c r="K496" i="12"/>
  <c r="U496" i="6"/>
  <c r="V496" i="6"/>
  <c r="W496" i="6"/>
  <c r="O500" i="6"/>
  <c r="Q498" i="6"/>
  <c r="S497" i="6"/>
  <c r="R499" i="6"/>
  <c r="F502" i="6"/>
  <c r="L499" i="6"/>
  <c r="O495" i="12" l="1"/>
  <c r="N496" i="12"/>
  <c r="L496" i="12"/>
  <c r="M496" i="12" s="1"/>
  <c r="T497" i="6"/>
  <c r="X497" i="6"/>
  <c r="K497" i="12"/>
  <c r="V497" i="6"/>
  <c r="W497" i="6"/>
  <c r="U497" i="6"/>
  <c r="O501" i="6"/>
  <c r="R500" i="6"/>
  <c r="Q499" i="6"/>
  <c r="S498" i="6"/>
  <c r="L500" i="6"/>
  <c r="F503" i="6"/>
  <c r="O502" i="6" s="1"/>
  <c r="O496" i="12" l="1"/>
  <c r="N497" i="12"/>
  <c r="L497" i="12"/>
  <c r="M497" i="12" s="1"/>
  <c r="T498" i="6"/>
  <c r="X498" i="6"/>
  <c r="K498" i="12"/>
  <c r="V498" i="6"/>
  <c r="W498" i="6"/>
  <c r="U498" i="6"/>
  <c r="Q500" i="6"/>
  <c r="S499" i="6"/>
  <c r="R501" i="6"/>
  <c r="F504" i="6"/>
  <c r="L501" i="6"/>
  <c r="O497" i="12" l="1"/>
  <c r="N498" i="12"/>
  <c r="L498" i="12"/>
  <c r="M498" i="12" s="1"/>
  <c r="T499" i="6"/>
  <c r="X499" i="6"/>
  <c r="K499" i="12"/>
  <c r="U499" i="6"/>
  <c r="V499" i="6"/>
  <c r="W499" i="6"/>
  <c r="O503" i="6"/>
  <c r="Q501" i="6"/>
  <c r="S500" i="6"/>
  <c r="R502" i="6"/>
  <c r="L502" i="6"/>
  <c r="F505" i="6"/>
  <c r="O498" i="12" l="1"/>
  <c r="T500" i="6"/>
  <c r="X500" i="6"/>
  <c r="K500" i="12"/>
  <c r="U500" i="6"/>
  <c r="V500" i="6"/>
  <c r="W500" i="6"/>
  <c r="N499" i="12"/>
  <c r="L499" i="12"/>
  <c r="M499" i="12" s="1"/>
  <c r="O504" i="6"/>
  <c r="S501" i="6"/>
  <c r="Q502" i="6"/>
  <c r="R503" i="6"/>
  <c r="F506" i="6"/>
  <c r="L503" i="6"/>
  <c r="O499" i="12" l="1"/>
  <c r="N500" i="12"/>
  <c r="L500" i="12"/>
  <c r="M500" i="12" s="1"/>
  <c r="T501" i="6"/>
  <c r="X501" i="6"/>
  <c r="K501" i="12"/>
  <c r="U501" i="6"/>
  <c r="W501" i="6"/>
  <c r="V501" i="6"/>
  <c r="S502" i="6"/>
  <c r="O505" i="6"/>
  <c r="Q503" i="6"/>
  <c r="R504" i="6"/>
  <c r="L504" i="6"/>
  <c r="F507" i="6"/>
  <c r="O500" i="12" l="1"/>
  <c r="N501" i="12"/>
  <c r="L501" i="12"/>
  <c r="M501" i="12" s="1"/>
  <c r="T502" i="6"/>
  <c r="X502" i="6"/>
  <c r="K502" i="12"/>
  <c r="W502" i="6"/>
  <c r="U502" i="6"/>
  <c r="V502" i="6"/>
  <c r="O506" i="6"/>
  <c r="R505" i="6"/>
  <c r="Q504" i="6"/>
  <c r="S503" i="6"/>
  <c r="F508" i="6"/>
  <c r="L505" i="6"/>
  <c r="O501" i="12" l="1"/>
  <c r="T503" i="6"/>
  <c r="X503" i="6"/>
  <c r="K503" i="12"/>
  <c r="U503" i="6"/>
  <c r="V503" i="6"/>
  <c r="W503" i="6"/>
  <c r="L502" i="12"/>
  <c r="M502" i="12" s="1"/>
  <c r="N502" i="12"/>
  <c r="O507" i="6"/>
  <c r="S504" i="6"/>
  <c r="Q505" i="6"/>
  <c r="R506" i="6"/>
  <c r="L506" i="6"/>
  <c r="F509" i="6"/>
  <c r="O502" i="12" l="1"/>
  <c r="N503" i="12"/>
  <c r="L503" i="12"/>
  <c r="M503" i="12" s="1"/>
  <c r="T504" i="6"/>
  <c r="X504" i="6"/>
  <c r="K504" i="12"/>
  <c r="V504" i="6"/>
  <c r="U504" i="6"/>
  <c r="W504" i="6"/>
  <c r="O508" i="6"/>
  <c r="R507" i="6"/>
  <c r="S505" i="6"/>
  <c r="Q506" i="6"/>
  <c r="F510" i="6"/>
  <c r="L507" i="6"/>
  <c r="O503" i="12" l="1"/>
  <c r="T505" i="6"/>
  <c r="X505" i="6"/>
  <c r="K505" i="12"/>
  <c r="V505" i="6"/>
  <c r="W505" i="6"/>
  <c r="U505" i="6"/>
  <c r="N504" i="12"/>
  <c r="L504" i="12"/>
  <c r="M504" i="12" s="1"/>
  <c r="O509" i="6"/>
  <c r="Q507" i="6"/>
  <c r="S506" i="6"/>
  <c r="R508" i="6"/>
  <c r="L508" i="6"/>
  <c r="F511" i="6"/>
  <c r="O510" i="6"/>
  <c r="O504" i="12" l="1"/>
  <c r="N505" i="12"/>
  <c r="L505" i="12"/>
  <c r="M505" i="12" s="1"/>
  <c r="T506" i="6"/>
  <c r="X506" i="6"/>
  <c r="K506" i="12"/>
  <c r="U506" i="6"/>
  <c r="V506" i="6"/>
  <c r="W506" i="6"/>
  <c r="S507" i="6"/>
  <c r="Q508" i="6"/>
  <c r="R509" i="6"/>
  <c r="F512" i="6"/>
  <c r="L509" i="6"/>
  <c r="O505" i="12" l="1"/>
  <c r="N506" i="12"/>
  <c r="L506" i="12"/>
  <c r="M506" i="12" s="1"/>
  <c r="O506" i="12" s="1"/>
  <c r="T507" i="6"/>
  <c r="X507" i="6"/>
  <c r="K507" i="12"/>
  <c r="W507" i="6"/>
  <c r="U507" i="6"/>
  <c r="V507" i="6"/>
  <c r="R510" i="6"/>
  <c r="S508" i="6"/>
  <c r="Q509" i="6"/>
  <c r="L510" i="6"/>
  <c r="F513" i="6"/>
  <c r="O511" i="6"/>
  <c r="N507" i="12" l="1"/>
  <c r="L507" i="12"/>
  <c r="M507" i="12" s="1"/>
  <c r="O507" i="12" s="1"/>
  <c r="T508" i="6"/>
  <c r="X508" i="6"/>
  <c r="K508" i="12"/>
  <c r="U508" i="6"/>
  <c r="V508" i="6"/>
  <c r="W508" i="6"/>
  <c r="O512" i="6"/>
  <c r="R511" i="6"/>
  <c r="Q510" i="6"/>
  <c r="S509" i="6"/>
  <c r="F514" i="6"/>
  <c r="L511" i="6"/>
  <c r="N508" i="12" l="1"/>
  <c r="L508" i="12"/>
  <c r="M508" i="12" s="1"/>
  <c r="T509" i="6"/>
  <c r="X509" i="6"/>
  <c r="K509" i="12"/>
  <c r="U509" i="6"/>
  <c r="V509" i="6"/>
  <c r="W509" i="6"/>
  <c r="O513" i="6"/>
  <c r="S510" i="6"/>
  <c r="Q511" i="6"/>
  <c r="R512" i="6"/>
  <c r="L512" i="6"/>
  <c r="F515" i="6"/>
  <c r="O508" i="12" l="1"/>
  <c r="N509" i="12"/>
  <c r="L509" i="12"/>
  <c r="M509" i="12" s="1"/>
  <c r="T510" i="6"/>
  <c r="X510" i="6"/>
  <c r="K510" i="12"/>
  <c r="W510" i="6"/>
  <c r="U510" i="6"/>
  <c r="V510" i="6"/>
  <c r="O514" i="6"/>
  <c r="Q512" i="6"/>
  <c r="S511" i="6"/>
  <c r="R513" i="6"/>
  <c r="F516" i="6"/>
  <c r="L513" i="6"/>
  <c r="O509" i="12" l="1"/>
  <c r="T511" i="6"/>
  <c r="X511" i="6"/>
  <c r="K511" i="12"/>
  <c r="U511" i="6"/>
  <c r="W511" i="6"/>
  <c r="V511" i="6"/>
  <c r="N510" i="12"/>
  <c r="L510" i="12"/>
  <c r="M510" i="12" s="1"/>
  <c r="O515" i="6"/>
  <c r="R514" i="6"/>
  <c r="S512" i="6"/>
  <c r="Q513" i="6"/>
  <c r="L514" i="6"/>
  <c r="F517" i="6"/>
  <c r="O510" i="12" l="1"/>
  <c r="T512" i="6"/>
  <c r="X512" i="6"/>
  <c r="K512" i="12"/>
  <c r="V512" i="6"/>
  <c r="W512" i="6"/>
  <c r="U512" i="6"/>
  <c r="N511" i="12"/>
  <c r="L511" i="12"/>
  <c r="M511" i="12" s="1"/>
  <c r="O516" i="6"/>
  <c r="Q514" i="6"/>
  <c r="S513" i="6"/>
  <c r="R515" i="6"/>
  <c r="F518" i="6"/>
  <c r="L515" i="6"/>
  <c r="O511" i="12" l="1"/>
  <c r="T513" i="6"/>
  <c r="X513" i="6"/>
  <c r="K513" i="12"/>
  <c r="V513" i="6"/>
  <c r="W513" i="6"/>
  <c r="U513" i="6"/>
  <c r="N512" i="12"/>
  <c r="L512" i="12"/>
  <c r="M512" i="12" s="1"/>
  <c r="O517" i="6"/>
  <c r="R516" i="6"/>
  <c r="S514" i="6"/>
  <c r="Q515" i="6"/>
  <c r="L516" i="6"/>
  <c r="F519" i="6"/>
  <c r="O512" i="12" l="1"/>
  <c r="N513" i="12"/>
  <c r="L513" i="12"/>
  <c r="M513" i="12" s="1"/>
  <c r="T514" i="6"/>
  <c r="X514" i="6"/>
  <c r="K514" i="12"/>
  <c r="U514" i="6"/>
  <c r="V514" i="6"/>
  <c r="W514" i="6"/>
  <c r="O518" i="6"/>
  <c r="S515" i="6"/>
  <c r="Q516" i="6"/>
  <c r="R517" i="6"/>
  <c r="F520" i="6"/>
  <c r="L517" i="6"/>
  <c r="O513" i="12" l="1"/>
  <c r="N514" i="12"/>
  <c r="L514" i="12"/>
  <c r="M514" i="12" s="1"/>
  <c r="T515" i="6"/>
  <c r="X515" i="6"/>
  <c r="K515" i="12"/>
  <c r="U515" i="6"/>
  <c r="W515" i="6"/>
  <c r="V515" i="6"/>
  <c r="O519" i="6"/>
  <c r="S516" i="6"/>
  <c r="Q517" i="6"/>
  <c r="R518" i="6"/>
  <c r="L518" i="6"/>
  <c r="F521" i="6"/>
  <c r="O514" i="12" l="1"/>
  <c r="N515" i="12"/>
  <c r="L515" i="12"/>
  <c r="M515" i="12" s="1"/>
  <c r="T516" i="6"/>
  <c r="X516" i="6"/>
  <c r="K516" i="12"/>
  <c r="U516" i="6"/>
  <c r="V516" i="6"/>
  <c r="W516" i="6"/>
  <c r="O520" i="6"/>
  <c r="Q518" i="6"/>
  <c r="S517" i="6"/>
  <c r="R519" i="6"/>
  <c r="F522" i="6"/>
  <c r="L519" i="6"/>
  <c r="O515" i="12" l="1"/>
  <c r="N516" i="12"/>
  <c r="L516" i="12"/>
  <c r="M516" i="12" s="1"/>
  <c r="T517" i="6"/>
  <c r="X517" i="6"/>
  <c r="K517" i="12"/>
  <c r="U517" i="6"/>
  <c r="V517" i="6"/>
  <c r="W517" i="6"/>
  <c r="O521" i="6"/>
  <c r="R520" i="6"/>
  <c r="S518" i="6"/>
  <c r="Q519" i="6"/>
  <c r="L520" i="6"/>
  <c r="F523" i="6"/>
  <c r="O516" i="12" l="1"/>
  <c r="N517" i="12"/>
  <c r="L517" i="12"/>
  <c r="M517" i="12" s="1"/>
  <c r="T518" i="6"/>
  <c r="X518" i="6"/>
  <c r="K518" i="12"/>
  <c r="W518" i="6"/>
  <c r="V518" i="6"/>
  <c r="U518" i="6"/>
  <c r="O522" i="6"/>
  <c r="S519" i="6"/>
  <c r="Q520" i="6"/>
  <c r="R521" i="6"/>
  <c r="F524" i="6"/>
  <c r="L521" i="6"/>
  <c r="O517" i="12" l="1"/>
  <c r="L518" i="12"/>
  <c r="M518" i="12" s="1"/>
  <c r="N518" i="12"/>
  <c r="T519" i="6"/>
  <c r="X519" i="6"/>
  <c r="K519" i="12"/>
  <c r="U519" i="6"/>
  <c r="V519" i="6"/>
  <c r="W519" i="6"/>
  <c r="O523" i="6"/>
  <c r="S520" i="6"/>
  <c r="Q521" i="6"/>
  <c r="R522" i="6"/>
  <c r="L522" i="6"/>
  <c r="F525" i="6"/>
  <c r="N519" i="12" l="1"/>
  <c r="L519" i="12"/>
  <c r="M519" i="12" s="1"/>
  <c r="T520" i="6"/>
  <c r="X520" i="6"/>
  <c r="K520" i="12"/>
  <c r="U520" i="6"/>
  <c r="V520" i="6"/>
  <c r="W520" i="6"/>
  <c r="O518" i="12"/>
  <c r="O524" i="6"/>
  <c r="S521" i="6"/>
  <c r="Q522" i="6"/>
  <c r="R523" i="6"/>
  <c r="F526" i="6"/>
  <c r="L523" i="6"/>
  <c r="O519" i="12" l="1"/>
  <c r="N520" i="12"/>
  <c r="L520" i="12"/>
  <c r="M520" i="12" s="1"/>
  <c r="T521" i="6"/>
  <c r="X521" i="6"/>
  <c r="K521" i="12"/>
  <c r="V521" i="6"/>
  <c r="W521" i="6"/>
  <c r="U521" i="6"/>
  <c r="O525" i="6"/>
  <c r="Q523" i="6"/>
  <c r="S522" i="6"/>
  <c r="R524" i="6"/>
  <c r="L524" i="6"/>
  <c r="F527" i="6"/>
  <c r="O520" i="12" l="1"/>
  <c r="N521" i="12"/>
  <c r="L521" i="12"/>
  <c r="M521" i="12" s="1"/>
  <c r="T522" i="6"/>
  <c r="X522" i="6"/>
  <c r="K522" i="12"/>
  <c r="V522" i="6"/>
  <c r="U522" i="6"/>
  <c r="W522" i="6"/>
  <c r="S523" i="6"/>
  <c r="O526" i="6"/>
  <c r="R525" i="6"/>
  <c r="Q524" i="6"/>
  <c r="F528" i="6"/>
  <c r="L525" i="6"/>
  <c r="O521" i="12" l="1"/>
  <c r="T523" i="6"/>
  <c r="X523" i="6"/>
  <c r="K523" i="12"/>
  <c r="V523" i="6"/>
  <c r="U523" i="6"/>
  <c r="W523" i="6"/>
  <c r="N522" i="12"/>
  <c r="L522" i="12"/>
  <c r="M522" i="12" s="1"/>
  <c r="O527" i="6"/>
  <c r="S524" i="6"/>
  <c r="Q525" i="6"/>
  <c r="R526" i="6"/>
  <c r="L526" i="6"/>
  <c r="F529" i="6"/>
  <c r="N523" i="12" l="1"/>
  <c r="L523" i="12"/>
  <c r="M523" i="12" s="1"/>
  <c r="O523" i="12" s="1"/>
  <c r="T524" i="6"/>
  <c r="X524" i="6"/>
  <c r="K524" i="12"/>
  <c r="U524" i="6"/>
  <c r="V524" i="6"/>
  <c r="W524" i="6"/>
  <c r="O522" i="12"/>
  <c r="O528" i="6"/>
  <c r="S525" i="6"/>
  <c r="Q526" i="6"/>
  <c r="R527" i="6"/>
  <c r="F530" i="6"/>
  <c r="L527" i="6"/>
  <c r="N524" i="12" l="1"/>
  <c r="L524" i="12"/>
  <c r="M524" i="12" s="1"/>
  <c r="T525" i="6"/>
  <c r="X525" i="6"/>
  <c r="K525" i="12"/>
  <c r="W525" i="6"/>
  <c r="U525" i="6"/>
  <c r="V525" i="6"/>
  <c r="O529" i="6"/>
  <c r="Q527" i="6"/>
  <c r="S526" i="6"/>
  <c r="R528" i="6"/>
  <c r="L528" i="6"/>
  <c r="F531" i="6"/>
  <c r="O524" i="12" l="1"/>
  <c r="N525" i="12"/>
  <c r="L525" i="12"/>
  <c r="M525" i="12" s="1"/>
  <c r="O525" i="12" s="1"/>
  <c r="T526" i="6"/>
  <c r="X526" i="6"/>
  <c r="K526" i="12"/>
  <c r="W526" i="6"/>
  <c r="V526" i="6"/>
  <c r="U526" i="6"/>
  <c r="O530" i="6"/>
  <c r="R529" i="6"/>
  <c r="Q528" i="6"/>
  <c r="S527" i="6"/>
  <c r="F532" i="6"/>
  <c r="L529" i="6"/>
  <c r="T527" i="6" l="1"/>
  <c r="X527" i="6"/>
  <c r="K527" i="12"/>
  <c r="U527" i="6"/>
  <c r="V527" i="6"/>
  <c r="W527" i="6"/>
  <c r="N526" i="12"/>
  <c r="L526" i="12"/>
  <c r="M526" i="12" s="1"/>
  <c r="O531" i="6"/>
  <c r="S528" i="6"/>
  <c r="Q529" i="6"/>
  <c r="R530" i="6"/>
  <c r="L530" i="6"/>
  <c r="F533" i="6"/>
  <c r="O532" i="6" s="1"/>
  <c r="O526" i="12" l="1"/>
  <c r="N527" i="12"/>
  <c r="L527" i="12"/>
  <c r="M527" i="12" s="1"/>
  <c r="T528" i="6"/>
  <c r="X528" i="6"/>
  <c r="K528" i="12"/>
  <c r="U528" i="6"/>
  <c r="V528" i="6"/>
  <c r="W528" i="6"/>
  <c r="S529" i="6"/>
  <c r="Q530" i="6"/>
  <c r="R531" i="6"/>
  <c r="F534" i="6"/>
  <c r="L531" i="6"/>
  <c r="O527" i="12" l="1"/>
  <c r="N528" i="12"/>
  <c r="L528" i="12"/>
  <c r="M528" i="12" s="1"/>
  <c r="T529" i="6"/>
  <c r="X529" i="6"/>
  <c r="K529" i="12"/>
  <c r="V529" i="6"/>
  <c r="W529" i="6"/>
  <c r="U529" i="6"/>
  <c r="O533" i="6"/>
  <c r="S530" i="6"/>
  <c r="Q531" i="6"/>
  <c r="R532" i="6"/>
  <c r="L532" i="6"/>
  <c r="F535" i="6"/>
  <c r="O534" i="6"/>
  <c r="O528" i="12" l="1"/>
  <c r="N529" i="12"/>
  <c r="L529" i="12"/>
  <c r="M529" i="12" s="1"/>
  <c r="T530" i="6"/>
  <c r="X530" i="6"/>
  <c r="K530" i="12"/>
  <c r="W530" i="6"/>
  <c r="U530" i="6"/>
  <c r="V530" i="6"/>
  <c r="Q532" i="6"/>
  <c r="S531" i="6"/>
  <c r="R533" i="6"/>
  <c r="F536" i="6"/>
  <c r="L533" i="6"/>
  <c r="O529" i="12" l="1"/>
  <c r="N530" i="12"/>
  <c r="L530" i="12"/>
  <c r="M530" i="12" s="1"/>
  <c r="T531" i="6"/>
  <c r="X531" i="6"/>
  <c r="K531" i="12"/>
  <c r="V531" i="6"/>
  <c r="W531" i="6"/>
  <c r="U531" i="6"/>
  <c r="O535" i="6"/>
  <c r="R534" i="6"/>
  <c r="S532" i="6"/>
  <c r="Q533" i="6"/>
  <c r="L534" i="6"/>
  <c r="F537" i="6"/>
  <c r="O530" i="12" l="1"/>
  <c r="N531" i="12"/>
  <c r="L531" i="12"/>
  <c r="M531" i="12" s="1"/>
  <c r="T532" i="6"/>
  <c r="X532" i="6"/>
  <c r="K532" i="12"/>
  <c r="U532" i="6"/>
  <c r="V532" i="6"/>
  <c r="W532" i="6"/>
  <c r="O536" i="6"/>
  <c r="S533" i="6"/>
  <c r="Q534" i="6"/>
  <c r="R535" i="6"/>
  <c r="F538" i="6"/>
  <c r="L535" i="6"/>
  <c r="O531" i="12" l="1"/>
  <c r="N532" i="12"/>
  <c r="L532" i="12"/>
  <c r="M532" i="12" s="1"/>
  <c r="T533" i="6"/>
  <c r="X533" i="6"/>
  <c r="K533" i="12"/>
  <c r="U533" i="6"/>
  <c r="V533" i="6"/>
  <c r="W533" i="6"/>
  <c r="O537" i="6"/>
  <c r="S534" i="6"/>
  <c r="Q535" i="6"/>
  <c r="R536" i="6"/>
  <c r="L536" i="6"/>
  <c r="F539" i="6"/>
  <c r="O532" i="12" l="1"/>
  <c r="N533" i="12"/>
  <c r="L533" i="12"/>
  <c r="M533" i="12" s="1"/>
  <c r="T534" i="6"/>
  <c r="X534" i="6"/>
  <c r="K534" i="12"/>
  <c r="W534" i="6"/>
  <c r="U534" i="6"/>
  <c r="V534" i="6"/>
  <c r="F540" i="6"/>
  <c r="O538" i="6"/>
  <c r="R537" i="6"/>
  <c r="S535" i="6"/>
  <c r="Q536" i="6"/>
  <c r="O539" i="6"/>
  <c r="L537" i="6"/>
  <c r="O533" i="12" l="1"/>
  <c r="T535" i="6"/>
  <c r="X535" i="6"/>
  <c r="K535" i="12"/>
  <c r="U535" i="6"/>
  <c r="V535" i="6"/>
  <c r="W535" i="6"/>
  <c r="L534" i="12"/>
  <c r="M534" i="12" s="1"/>
  <c r="N534" i="12"/>
  <c r="F541" i="6"/>
  <c r="S536" i="6"/>
  <c r="Q537" i="6"/>
  <c r="R538" i="6"/>
  <c r="L538" i="6"/>
  <c r="O534" i="12" l="1"/>
  <c r="N535" i="12"/>
  <c r="L535" i="12"/>
  <c r="M535" i="12" s="1"/>
  <c r="T536" i="6"/>
  <c r="X536" i="6"/>
  <c r="K536" i="12"/>
  <c r="V536" i="6"/>
  <c r="U536" i="6"/>
  <c r="W536" i="6"/>
  <c r="V3" i="12"/>
  <c r="O540" i="6"/>
  <c r="F542" i="6"/>
  <c r="R540" i="6"/>
  <c r="L540" i="6"/>
  <c r="S537" i="6"/>
  <c r="Q538" i="6"/>
  <c r="R539" i="6"/>
  <c r="L539" i="6"/>
  <c r="O535" i="12" l="1"/>
  <c r="N536" i="12"/>
  <c r="L536" i="12"/>
  <c r="M536" i="12" s="1"/>
  <c r="T537" i="6"/>
  <c r="X537" i="6"/>
  <c r="K537" i="12"/>
  <c r="V537" i="6"/>
  <c r="W537" i="6"/>
  <c r="U537" i="6"/>
  <c r="O541" i="6"/>
  <c r="R541" i="6" s="1"/>
  <c r="F543" i="6"/>
  <c r="Q540" i="6"/>
  <c r="S540" i="6" s="1"/>
  <c r="L541" i="6"/>
  <c r="S538" i="6"/>
  <c r="Q539" i="6"/>
  <c r="O536" i="12" l="1"/>
  <c r="N537" i="12"/>
  <c r="L537" i="12"/>
  <c r="M537" i="12" s="1"/>
  <c r="T540" i="6"/>
  <c r="X540" i="6"/>
  <c r="K540" i="12"/>
  <c r="U540" i="6"/>
  <c r="V540" i="6"/>
  <c r="W540" i="6"/>
  <c r="T538" i="6"/>
  <c r="X538" i="6"/>
  <c r="K538" i="12"/>
  <c r="U538" i="6"/>
  <c r="V538" i="6"/>
  <c r="W538" i="6"/>
  <c r="O542" i="6"/>
  <c r="R542" i="6" s="1"/>
  <c r="F544" i="6"/>
  <c r="S539" i="6"/>
  <c r="L542" i="6"/>
  <c r="Q541" i="6"/>
  <c r="O537" i="12" l="1"/>
  <c r="N540" i="12"/>
  <c r="L540" i="12"/>
  <c r="M540" i="12" s="1"/>
  <c r="N538" i="12"/>
  <c r="L538" i="12"/>
  <c r="M538" i="12" s="1"/>
  <c r="T539" i="6"/>
  <c r="X539" i="6"/>
  <c r="K539" i="12"/>
  <c r="W539" i="6"/>
  <c r="U539" i="6"/>
  <c r="V539" i="6"/>
  <c r="O543" i="6"/>
  <c r="F545" i="6"/>
  <c r="S541" i="6"/>
  <c r="Q542" i="6"/>
  <c r="R543" i="6"/>
  <c r="L543" i="6"/>
  <c r="O538" i="12" l="1"/>
  <c r="O540" i="12"/>
  <c r="N539" i="12"/>
  <c r="L539" i="12"/>
  <c r="M539" i="12" s="1"/>
  <c r="T541" i="6"/>
  <c r="X541" i="6"/>
  <c r="K541" i="12"/>
  <c r="V541" i="6"/>
  <c r="U541" i="6"/>
  <c r="W541" i="6"/>
  <c r="F546" i="6"/>
  <c r="O545" i="6"/>
  <c r="O544" i="6"/>
  <c r="R544" i="6" s="1"/>
  <c r="Q543" i="6"/>
  <c r="S543" i="6" s="1"/>
  <c r="L544" i="6"/>
  <c r="S542" i="6"/>
  <c r="O539" i="12" l="1"/>
  <c r="T543" i="6"/>
  <c r="X543" i="6"/>
  <c r="K543" i="12"/>
  <c r="U543" i="6"/>
  <c r="W543" i="6"/>
  <c r="V543" i="6"/>
  <c r="T542" i="6"/>
  <c r="X542" i="6"/>
  <c r="K542" i="12"/>
  <c r="W542" i="6"/>
  <c r="U542" i="6"/>
  <c r="V542" i="6"/>
  <c r="N541" i="12"/>
  <c r="L541" i="12"/>
  <c r="M541" i="12" s="1"/>
  <c r="F547" i="6"/>
  <c r="Q544" i="6"/>
  <c r="R545" i="6"/>
  <c r="L545" i="6"/>
  <c r="O541" i="12" l="1"/>
  <c r="N543" i="12"/>
  <c r="L543" i="12"/>
  <c r="M543" i="12" s="1"/>
  <c r="N542" i="12"/>
  <c r="L542" i="12"/>
  <c r="M542" i="12" s="1"/>
  <c r="O546" i="6"/>
  <c r="R546" i="6" s="1"/>
  <c r="F548" i="6"/>
  <c r="S544" i="6"/>
  <c r="Q545" i="6"/>
  <c r="L546" i="6"/>
  <c r="O542" i="12" l="1"/>
  <c r="T544" i="6"/>
  <c r="X544" i="6"/>
  <c r="K544" i="12"/>
  <c r="W544" i="6"/>
  <c r="U544" i="6"/>
  <c r="V544" i="6"/>
  <c r="O543" i="12"/>
  <c r="O547" i="6"/>
  <c r="R547" i="6" s="1"/>
  <c r="F549" i="6"/>
  <c r="L547" i="6"/>
  <c r="Q546" i="6"/>
  <c r="S545" i="6"/>
  <c r="T545" i="6" l="1"/>
  <c r="X545" i="6"/>
  <c r="K545" i="12"/>
  <c r="V545" i="6"/>
  <c r="W545" i="6"/>
  <c r="U545" i="6"/>
  <c r="N544" i="12"/>
  <c r="L544" i="12"/>
  <c r="M544" i="12" s="1"/>
  <c r="O548" i="6"/>
  <c r="R548" i="6" s="1"/>
  <c r="F550" i="6"/>
  <c r="Q547" i="6"/>
  <c r="S547" i="6" s="1"/>
  <c r="L548" i="6"/>
  <c r="S546" i="6"/>
  <c r="T547" i="6" l="1"/>
  <c r="X547" i="6"/>
  <c r="K547" i="12"/>
  <c r="U547" i="6"/>
  <c r="V547" i="6"/>
  <c r="W547" i="6"/>
  <c r="T546" i="6"/>
  <c r="X546" i="6"/>
  <c r="K546" i="12"/>
  <c r="U546" i="6"/>
  <c r="V546" i="6"/>
  <c r="W546" i="6"/>
  <c r="N545" i="12"/>
  <c r="L545" i="12"/>
  <c r="M545" i="12" s="1"/>
  <c r="O544" i="12"/>
  <c r="O549" i="6"/>
  <c r="R549" i="6" s="1"/>
  <c r="F551" i="6"/>
  <c r="O550" i="6" s="1"/>
  <c r="L549" i="6"/>
  <c r="Q548" i="6"/>
  <c r="O545" i="12" l="1"/>
  <c r="N547" i="12"/>
  <c r="L547" i="12"/>
  <c r="M547" i="12" s="1"/>
  <c r="N546" i="12"/>
  <c r="L546" i="12"/>
  <c r="M546" i="12" s="1"/>
  <c r="F552" i="6"/>
  <c r="O551" i="6" s="1"/>
  <c r="Q549" i="6"/>
  <c r="S548" i="6"/>
  <c r="L550" i="6"/>
  <c r="R550" i="6"/>
  <c r="O546" i="12" l="1"/>
  <c r="O547" i="12"/>
  <c r="T548" i="6"/>
  <c r="X548" i="6"/>
  <c r="K548" i="12"/>
  <c r="U548" i="6"/>
  <c r="V548" i="6"/>
  <c r="W548" i="6"/>
  <c r="F553" i="6"/>
  <c r="O552" i="6" s="1"/>
  <c r="Q550" i="6"/>
  <c r="L551" i="6"/>
  <c r="R551" i="6"/>
  <c r="S549" i="6"/>
  <c r="T549" i="6" l="1"/>
  <c r="X549" i="6"/>
  <c r="K549" i="12"/>
  <c r="U549" i="6"/>
  <c r="V549" i="6"/>
  <c r="W549" i="6"/>
  <c r="N548" i="12"/>
  <c r="L548" i="12"/>
  <c r="M548" i="12" s="1"/>
  <c r="F554" i="6"/>
  <c r="R552" i="6"/>
  <c r="L552" i="6"/>
  <c r="Q551" i="6"/>
  <c r="S550" i="6"/>
  <c r="O548" i="12" l="1"/>
  <c r="N549" i="12"/>
  <c r="L549" i="12"/>
  <c r="M549" i="12" s="1"/>
  <c r="T550" i="6"/>
  <c r="X550" i="6"/>
  <c r="K550" i="12"/>
  <c r="W550" i="6"/>
  <c r="V550" i="6"/>
  <c r="U550" i="6"/>
  <c r="F555" i="6"/>
  <c r="O554" i="6"/>
  <c r="O553" i="6"/>
  <c r="Q552" i="6"/>
  <c r="S551" i="6"/>
  <c r="L553" i="6"/>
  <c r="R553" i="6"/>
  <c r="O549" i="12" l="1"/>
  <c r="T551" i="6"/>
  <c r="X551" i="6"/>
  <c r="K551" i="12"/>
  <c r="U551" i="6"/>
  <c r="V551" i="6"/>
  <c r="W551" i="6"/>
  <c r="L550" i="12"/>
  <c r="M550" i="12" s="1"/>
  <c r="N550" i="12"/>
  <c r="F556" i="6"/>
  <c r="Q553" i="6"/>
  <c r="R554" i="6"/>
  <c r="L554" i="6"/>
  <c r="S552" i="6"/>
  <c r="O550" i="12" l="1"/>
  <c r="T552" i="6"/>
  <c r="X552" i="6"/>
  <c r="K552" i="12"/>
  <c r="U552" i="6"/>
  <c r="V552" i="6"/>
  <c r="W552" i="6"/>
  <c r="N551" i="12"/>
  <c r="L551" i="12"/>
  <c r="M551" i="12" s="1"/>
  <c r="O555" i="6"/>
  <c r="F557" i="6"/>
  <c r="O556" i="6"/>
  <c r="S553" i="6"/>
  <c r="Q554" i="6"/>
  <c r="S554" i="6" s="1"/>
  <c r="R555" i="6"/>
  <c r="L555" i="6"/>
  <c r="O551" i="12" l="1"/>
  <c r="T553" i="6"/>
  <c r="X553" i="6"/>
  <c r="K553" i="12"/>
  <c r="V553" i="6"/>
  <c r="W553" i="6"/>
  <c r="U553" i="6"/>
  <c r="N552" i="12"/>
  <c r="L552" i="12"/>
  <c r="M552" i="12" s="1"/>
  <c r="T554" i="6"/>
  <c r="X554" i="6"/>
  <c r="K554" i="12"/>
  <c r="V554" i="6"/>
  <c r="U554" i="6"/>
  <c r="W554" i="6"/>
  <c r="F558" i="6"/>
  <c r="R556" i="6"/>
  <c r="L556" i="6"/>
  <c r="Q555" i="6"/>
  <c r="O552" i="12" l="1"/>
  <c r="N554" i="12"/>
  <c r="L554" i="12"/>
  <c r="M554" i="12" s="1"/>
  <c r="N553" i="12"/>
  <c r="L553" i="12"/>
  <c r="M553" i="12" s="1"/>
  <c r="O557" i="6"/>
  <c r="R557" i="6" s="1"/>
  <c r="F559" i="6"/>
  <c r="Q556" i="6"/>
  <c r="S556" i="6" s="1"/>
  <c r="S555" i="6"/>
  <c r="L557" i="6"/>
  <c r="O554" i="12" l="1"/>
  <c r="O553" i="12"/>
  <c r="T556" i="6"/>
  <c r="X556" i="6"/>
  <c r="K556" i="12"/>
  <c r="U556" i="6"/>
  <c r="V556" i="6"/>
  <c r="W556" i="6"/>
  <c r="T555" i="6"/>
  <c r="X555" i="6"/>
  <c r="K555" i="12"/>
  <c r="V555" i="6"/>
  <c r="U555" i="6"/>
  <c r="W555" i="6"/>
  <c r="F560" i="6"/>
  <c r="O559" i="6"/>
  <c r="O558" i="6"/>
  <c r="R558" i="6" s="1"/>
  <c r="Q557" i="6"/>
  <c r="L558" i="6"/>
  <c r="N556" i="12" l="1"/>
  <c r="L556" i="12"/>
  <c r="M556" i="12" s="1"/>
  <c r="N555" i="12"/>
  <c r="L555" i="12"/>
  <c r="M555" i="12" s="1"/>
  <c r="F561" i="6"/>
  <c r="R559" i="6"/>
  <c r="L559" i="6"/>
  <c r="Q558" i="6"/>
  <c r="S557" i="6"/>
  <c r="O556" i="12" l="1"/>
  <c r="O555" i="12"/>
  <c r="T557" i="6"/>
  <c r="X557" i="6"/>
  <c r="K557" i="12"/>
  <c r="W557" i="6"/>
  <c r="U557" i="6"/>
  <c r="V557" i="6"/>
  <c r="O560" i="6"/>
  <c r="R560" i="6" s="1"/>
  <c r="F562" i="6"/>
  <c r="L560" i="6"/>
  <c r="Q559" i="6"/>
  <c r="S558" i="6"/>
  <c r="T558" i="6" l="1"/>
  <c r="X558" i="6"/>
  <c r="K558" i="12"/>
  <c r="W558" i="6"/>
  <c r="U558" i="6"/>
  <c r="V558" i="6"/>
  <c r="N557" i="12"/>
  <c r="L557" i="12"/>
  <c r="M557" i="12" s="1"/>
  <c r="F563" i="6"/>
  <c r="O562" i="6" s="1"/>
  <c r="O561" i="6"/>
  <c r="R561" i="6" s="1"/>
  <c r="Q560" i="6"/>
  <c r="S560" i="6" s="1"/>
  <c r="L561" i="6"/>
  <c r="S559" i="6"/>
  <c r="O557" i="12" l="1"/>
  <c r="T560" i="6"/>
  <c r="X560" i="6"/>
  <c r="K560" i="12"/>
  <c r="U560" i="6"/>
  <c r="V560" i="6"/>
  <c r="W560" i="6"/>
  <c r="N558" i="12"/>
  <c r="L558" i="12"/>
  <c r="M558" i="12" s="1"/>
  <c r="T559" i="6"/>
  <c r="X559" i="6"/>
  <c r="K559" i="12"/>
  <c r="U559" i="6"/>
  <c r="V559" i="6"/>
  <c r="W559" i="6"/>
  <c r="F564" i="6"/>
  <c r="O563" i="6" s="1"/>
  <c r="Q561" i="6"/>
  <c r="S561" i="6" s="1"/>
  <c r="R562" i="6"/>
  <c r="L562" i="6"/>
  <c r="N560" i="12" l="1"/>
  <c r="L560" i="12"/>
  <c r="M560" i="12" s="1"/>
  <c r="N559" i="12"/>
  <c r="L559" i="12"/>
  <c r="M559" i="12" s="1"/>
  <c r="T561" i="6"/>
  <c r="X561" i="6"/>
  <c r="K561" i="12"/>
  <c r="W561" i="6"/>
  <c r="U561" i="6"/>
  <c r="V561" i="6"/>
  <c r="O558" i="12"/>
  <c r="F565" i="6"/>
  <c r="O564" i="6"/>
  <c r="Q562" i="6"/>
  <c r="R563" i="6"/>
  <c r="L563" i="6"/>
  <c r="O559" i="12" l="1"/>
  <c r="O560" i="12"/>
  <c r="N561" i="12"/>
  <c r="L561" i="12"/>
  <c r="M561" i="12" s="1"/>
  <c r="F566" i="6"/>
  <c r="Q563" i="6"/>
  <c r="S563" i="6" s="1"/>
  <c r="L564" i="6"/>
  <c r="R564" i="6"/>
  <c r="S562" i="6"/>
  <c r="O561" i="12" l="1"/>
  <c r="T562" i="6"/>
  <c r="X562" i="6"/>
  <c r="K562" i="12"/>
  <c r="V562" i="6"/>
  <c r="U562" i="6"/>
  <c r="W562" i="6"/>
  <c r="T563" i="6"/>
  <c r="X563" i="6"/>
  <c r="K563" i="12"/>
  <c r="W563" i="6"/>
  <c r="U563" i="6"/>
  <c r="V563" i="6"/>
  <c r="O565" i="6"/>
  <c r="R565" i="6" s="1"/>
  <c r="F567" i="6"/>
  <c r="Q564" i="6"/>
  <c r="L565" i="6"/>
  <c r="N562" i="12" l="1"/>
  <c r="L562" i="12"/>
  <c r="M562" i="12" s="1"/>
  <c r="O562" i="12" s="1"/>
  <c r="N563" i="12"/>
  <c r="L563" i="12"/>
  <c r="M563" i="12" s="1"/>
  <c r="F568" i="6"/>
  <c r="O567" i="6"/>
  <c r="O566" i="6"/>
  <c r="R566" i="6" s="1"/>
  <c r="L566" i="6"/>
  <c r="Q565" i="6"/>
  <c r="S564" i="6"/>
  <c r="O563" i="12" l="1"/>
  <c r="T564" i="6"/>
  <c r="X564" i="6"/>
  <c r="K564" i="12"/>
  <c r="U564" i="6"/>
  <c r="V564" i="6"/>
  <c r="W564" i="6"/>
  <c r="F569" i="6"/>
  <c r="Q566" i="6"/>
  <c r="S566" i="6" s="1"/>
  <c r="R567" i="6"/>
  <c r="L567" i="6"/>
  <c r="S565" i="6"/>
  <c r="N564" i="12" l="1"/>
  <c r="L564" i="12"/>
  <c r="M564" i="12" s="1"/>
  <c r="O564" i="12" s="1"/>
  <c r="T565" i="6"/>
  <c r="X565" i="6"/>
  <c r="K565" i="12"/>
  <c r="U565" i="6"/>
  <c r="V565" i="6"/>
  <c r="W565" i="6"/>
  <c r="T566" i="6"/>
  <c r="X566" i="6"/>
  <c r="K566" i="12"/>
  <c r="W566" i="6"/>
  <c r="U566" i="6"/>
  <c r="V566" i="6"/>
  <c r="F570" i="6"/>
  <c r="O569" i="6"/>
  <c r="O568" i="6"/>
  <c r="Q567" i="6"/>
  <c r="L568" i="6"/>
  <c r="R568" i="6"/>
  <c r="N565" i="12" l="1"/>
  <c r="L565" i="12"/>
  <c r="M565" i="12" s="1"/>
  <c r="O565" i="12" s="1"/>
  <c r="L566" i="12"/>
  <c r="M566" i="12" s="1"/>
  <c r="N566" i="12"/>
  <c r="F571" i="6"/>
  <c r="O570" i="6" s="1"/>
  <c r="Q568" i="6"/>
  <c r="S568" i="6" s="1"/>
  <c r="R569" i="6"/>
  <c r="L569" i="6"/>
  <c r="S567" i="6"/>
  <c r="T568" i="6" l="1"/>
  <c r="X568" i="6"/>
  <c r="K568" i="12"/>
  <c r="U568" i="6"/>
  <c r="V568" i="6"/>
  <c r="W568" i="6"/>
  <c r="T567" i="6"/>
  <c r="X567" i="6"/>
  <c r="K567" i="12"/>
  <c r="W567" i="6"/>
  <c r="V567" i="6"/>
  <c r="U567" i="6"/>
  <c r="O566" i="12"/>
  <c r="F572" i="6"/>
  <c r="O571" i="6" s="1"/>
  <c r="Q569" i="6"/>
  <c r="S569" i="6" s="1"/>
  <c r="R570" i="6"/>
  <c r="L570" i="6"/>
  <c r="N568" i="12" l="1"/>
  <c r="L568" i="12"/>
  <c r="M568" i="12" s="1"/>
  <c r="T569" i="6"/>
  <c r="X569" i="6"/>
  <c r="K569" i="12"/>
  <c r="V569" i="6"/>
  <c r="U569" i="6"/>
  <c r="W569" i="6"/>
  <c r="N567" i="12"/>
  <c r="L567" i="12"/>
  <c r="M567" i="12" s="1"/>
  <c r="F573" i="6"/>
  <c r="O572" i="6" s="1"/>
  <c r="L571" i="6"/>
  <c r="R571" i="6"/>
  <c r="Q570" i="6"/>
  <c r="O567" i="12" l="1"/>
  <c r="O568" i="12"/>
  <c r="N569" i="12"/>
  <c r="L569" i="12"/>
  <c r="M569" i="12" s="1"/>
  <c r="F574" i="6"/>
  <c r="O573" i="6" s="1"/>
  <c r="Q571" i="6"/>
  <c r="L572" i="6"/>
  <c r="R572" i="6"/>
  <c r="S570" i="6"/>
  <c r="O569" i="12" l="1"/>
  <c r="T570" i="6"/>
  <c r="X570" i="6"/>
  <c r="K570" i="12"/>
  <c r="V570" i="6"/>
  <c r="U570" i="6"/>
  <c r="W570" i="6"/>
  <c r="F575" i="6"/>
  <c r="O574" i="6" s="1"/>
  <c r="S571" i="6"/>
  <c r="L573" i="6"/>
  <c r="R573" i="6"/>
  <c r="Q572" i="6"/>
  <c r="N570" i="12" l="1"/>
  <c r="L570" i="12"/>
  <c r="M570" i="12" s="1"/>
  <c r="T571" i="6"/>
  <c r="X571" i="6"/>
  <c r="K571" i="12"/>
  <c r="U571" i="6"/>
  <c r="V571" i="6"/>
  <c r="W571" i="6"/>
  <c r="F576" i="6"/>
  <c r="O575" i="6" s="1"/>
  <c r="Q573" i="6"/>
  <c r="S572" i="6"/>
  <c r="R574" i="6"/>
  <c r="L574" i="6"/>
  <c r="O570" i="12" l="1"/>
  <c r="N571" i="12"/>
  <c r="L571" i="12"/>
  <c r="M571" i="12" s="1"/>
  <c r="T572" i="6"/>
  <c r="X572" i="6"/>
  <c r="K572" i="12"/>
  <c r="U572" i="6"/>
  <c r="V572" i="6"/>
  <c r="W572" i="6"/>
  <c r="F577" i="6"/>
  <c r="O576" i="6"/>
  <c r="S573" i="6"/>
  <c r="Q574" i="6"/>
  <c r="S574" i="6" s="1"/>
  <c r="R575" i="6"/>
  <c r="L575" i="6"/>
  <c r="O571" i="12" l="1"/>
  <c r="T574" i="6"/>
  <c r="X574" i="6"/>
  <c r="K574" i="12"/>
  <c r="U574" i="6"/>
  <c r="V574" i="6"/>
  <c r="W574" i="6"/>
  <c r="N572" i="12"/>
  <c r="L572" i="12"/>
  <c r="M572" i="12" s="1"/>
  <c r="T573" i="6"/>
  <c r="X573" i="6"/>
  <c r="K573" i="12"/>
  <c r="U573" i="6"/>
  <c r="V573" i="6"/>
  <c r="W573" i="6"/>
  <c r="F578" i="6"/>
  <c r="Q575" i="6"/>
  <c r="L576" i="6"/>
  <c r="R576" i="6"/>
  <c r="N574" i="12" l="1"/>
  <c r="L574" i="12"/>
  <c r="M574" i="12" s="1"/>
  <c r="O574" i="12" s="1"/>
  <c r="N573" i="12"/>
  <c r="L573" i="12"/>
  <c r="M573" i="12" s="1"/>
  <c r="O572" i="12"/>
  <c r="O577" i="6"/>
  <c r="R577" i="6" s="1"/>
  <c r="F579" i="6"/>
  <c r="S575" i="6"/>
  <c r="Q576" i="6"/>
  <c r="S576" i="6" s="1"/>
  <c r="L577" i="6"/>
  <c r="O573" i="12" l="1"/>
  <c r="T575" i="6"/>
  <c r="X575" i="6"/>
  <c r="K575" i="12"/>
  <c r="U575" i="6"/>
  <c r="V575" i="6"/>
  <c r="W575" i="6"/>
  <c r="T576" i="6"/>
  <c r="X576" i="6"/>
  <c r="K576" i="12"/>
  <c r="W576" i="6"/>
  <c r="U576" i="6"/>
  <c r="V576" i="6"/>
  <c r="F580" i="6"/>
  <c r="O578" i="6"/>
  <c r="R578" i="6" s="1"/>
  <c r="Q577" i="6"/>
  <c r="L578" i="6"/>
  <c r="N575" i="12" l="1"/>
  <c r="L575" i="12"/>
  <c r="M575" i="12" s="1"/>
  <c r="O575" i="12" s="1"/>
  <c r="N576" i="12"/>
  <c r="L576" i="12"/>
  <c r="M576" i="12" s="1"/>
  <c r="O579" i="6"/>
  <c r="R579" i="6" s="1"/>
  <c r="F581" i="6"/>
  <c r="O580" i="6" s="1"/>
  <c r="S577" i="6"/>
  <c r="L579" i="6"/>
  <c r="Q578" i="6"/>
  <c r="O576" i="12" l="1"/>
  <c r="T577" i="6"/>
  <c r="X577" i="6"/>
  <c r="K577" i="12"/>
  <c r="U577" i="6"/>
  <c r="V577" i="6"/>
  <c r="W577" i="6"/>
  <c r="F582" i="6"/>
  <c r="O581" i="6" s="1"/>
  <c r="Q579" i="6"/>
  <c r="R580" i="6"/>
  <c r="L580" i="6"/>
  <c r="S578" i="6"/>
  <c r="N577" i="12" l="1"/>
  <c r="L577" i="12"/>
  <c r="M577" i="12" s="1"/>
  <c r="T578" i="6"/>
  <c r="X578" i="6"/>
  <c r="K578" i="12"/>
  <c r="U578" i="6"/>
  <c r="V578" i="6"/>
  <c r="W578" i="6"/>
  <c r="F583" i="6"/>
  <c r="S579" i="6"/>
  <c r="Q580" i="6"/>
  <c r="S580" i="6" s="1"/>
  <c r="R581" i="6"/>
  <c r="L581" i="6"/>
  <c r="O577" i="12" l="1"/>
  <c r="L578" i="12"/>
  <c r="M578" i="12" s="1"/>
  <c r="N578" i="12"/>
  <c r="T580" i="6"/>
  <c r="X580" i="6"/>
  <c r="K580" i="12"/>
  <c r="U580" i="6"/>
  <c r="V580" i="6"/>
  <c r="W580" i="6"/>
  <c r="T579" i="6"/>
  <c r="X579" i="6"/>
  <c r="K579" i="12"/>
  <c r="V579" i="6"/>
  <c r="W579" i="6"/>
  <c r="U579" i="6"/>
  <c r="F584" i="6"/>
  <c r="O583" i="6" s="1"/>
  <c r="O582" i="6"/>
  <c r="Q581" i="6"/>
  <c r="S581" i="6" s="1"/>
  <c r="L582" i="6"/>
  <c r="R582" i="6"/>
  <c r="N580" i="12" l="1"/>
  <c r="L580" i="12"/>
  <c r="M580" i="12" s="1"/>
  <c r="T581" i="6"/>
  <c r="X581" i="6"/>
  <c r="K581" i="12"/>
  <c r="U581" i="6"/>
  <c r="V581" i="6"/>
  <c r="W581" i="6"/>
  <c r="N579" i="12"/>
  <c r="L579" i="12"/>
  <c r="M579" i="12" s="1"/>
  <c r="O578" i="12"/>
  <c r="F585" i="6"/>
  <c r="R583" i="6"/>
  <c r="L583" i="6"/>
  <c r="Q582" i="6"/>
  <c r="O579" i="12" l="1"/>
  <c r="O580" i="12"/>
  <c r="N581" i="12"/>
  <c r="L581" i="12"/>
  <c r="M581" i="12" s="1"/>
  <c r="F586" i="6"/>
  <c r="O584" i="6"/>
  <c r="R584" i="6" s="1"/>
  <c r="L584" i="6"/>
  <c r="S582" i="6"/>
  <c r="Q583" i="6"/>
  <c r="O581" i="12" l="1"/>
  <c r="T582" i="6"/>
  <c r="X582" i="6"/>
  <c r="K582" i="12"/>
  <c r="U582" i="6"/>
  <c r="V582" i="6"/>
  <c r="W582" i="6"/>
  <c r="F587" i="6"/>
  <c r="O585" i="6"/>
  <c r="Q584" i="6"/>
  <c r="S584" i="6" s="1"/>
  <c r="S583" i="6"/>
  <c r="R585" i="6"/>
  <c r="L585" i="6"/>
  <c r="L582" i="12" l="1"/>
  <c r="M582" i="12" s="1"/>
  <c r="N582" i="12"/>
  <c r="T583" i="6"/>
  <c r="X583" i="6"/>
  <c r="K583" i="12"/>
  <c r="U583" i="6"/>
  <c r="V583" i="6"/>
  <c r="W583" i="6"/>
  <c r="T584" i="6"/>
  <c r="X584" i="6"/>
  <c r="K584" i="12"/>
  <c r="W584" i="6"/>
  <c r="U584" i="6"/>
  <c r="V584" i="6"/>
  <c r="O586" i="6"/>
  <c r="R586" i="6" s="1"/>
  <c r="F588" i="6"/>
  <c r="L586" i="6"/>
  <c r="Q585" i="6"/>
  <c r="N584" i="12" l="1"/>
  <c r="L584" i="12"/>
  <c r="M584" i="12" s="1"/>
  <c r="N583" i="12"/>
  <c r="L583" i="12"/>
  <c r="M583" i="12" s="1"/>
  <c r="O582" i="12"/>
  <c r="F589" i="6"/>
  <c r="O588" i="6"/>
  <c r="O587" i="6"/>
  <c r="R587" i="6" s="1"/>
  <c r="Q586" i="6"/>
  <c r="S586" i="6" s="1"/>
  <c r="L587" i="6"/>
  <c r="S585" i="6"/>
  <c r="O584" i="12" l="1"/>
  <c r="O583" i="12"/>
  <c r="T585" i="6"/>
  <c r="X585" i="6"/>
  <c r="K585" i="12"/>
  <c r="U585" i="6"/>
  <c r="V585" i="6"/>
  <c r="W585" i="6"/>
  <c r="T586" i="6"/>
  <c r="X586" i="6"/>
  <c r="K586" i="12"/>
  <c r="U586" i="6"/>
  <c r="V586" i="6"/>
  <c r="W586" i="6"/>
  <c r="F590" i="6"/>
  <c r="R588" i="6"/>
  <c r="L588" i="6"/>
  <c r="Q587" i="6"/>
  <c r="N585" i="12" l="1"/>
  <c r="L585" i="12"/>
  <c r="M585" i="12" s="1"/>
  <c r="N586" i="12"/>
  <c r="L586" i="12"/>
  <c r="M586" i="12" s="1"/>
  <c r="O589" i="6"/>
  <c r="R589" i="6" s="1"/>
  <c r="F591" i="6"/>
  <c r="Q588" i="6"/>
  <c r="S588" i="6" s="1"/>
  <c r="L589" i="6"/>
  <c r="S587" i="6"/>
  <c r="O586" i="12" l="1"/>
  <c r="O585" i="12"/>
  <c r="T588" i="6"/>
  <c r="X588" i="6"/>
  <c r="K588" i="12"/>
  <c r="U588" i="6"/>
  <c r="V588" i="6"/>
  <c r="W588" i="6"/>
  <c r="T587" i="6"/>
  <c r="X587" i="6"/>
  <c r="K587" i="12"/>
  <c r="V587" i="6"/>
  <c r="W587" i="6"/>
  <c r="U587" i="6"/>
  <c r="F592" i="6"/>
  <c r="O591" i="6" s="1"/>
  <c r="O590" i="6"/>
  <c r="R590" i="6" s="1"/>
  <c r="L590" i="6"/>
  <c r="Q589" i="6"/>
  <c r="N588" i="12" l="1"/>
  <c r="L588" i="12"/>
  <c r="M588" i="12" s="1"/>
  <c r="O588" i="12" s="1"/>
  <c r="N587" i="12"/>
  <c r="L587" i="12"/>
  <c r="M587" i="12" s="1"/>
  <c r="Q590" i="6"/>
  <c r="S590" i="6" s="1"/>
  <c r="F593" i="6"/>
  <c r="O592" i="6"/>
  <c r="L591" i="6"/>
  <c r="R591" i="6"/>
  <c r="S589" i="6"/>
  <c r="O587" i="12" l="1"/>
  <c r="T590" i="6"/>
  <c r="X590" i="6"/>
  <c r="K590" i="12"/>
  <c r="U590" i="6"/>
  <c r="V590" i="6"/>
  <c r="W590" i="6"/>
  <c r="T589" i="6"/>
  <c r="X589" i="6"/>
  <c r="K589" i="12"/>
  <c r="U589" i="6"/>
  <c r="V589" i="6"/>
  <c r="W589" i="6"/>
  <c r="F594" i="6"/>
  <c r="O593" i="6" s="1"/>
  <c r="Q591" i="6"/>
  <c r="R592" i="6"/>
  <c r="L592" i="6"/>
  <c r="N590" i="12" l="1"/>
  <c r="L590" i="12"/>
  <c r="M590" i="12" s="1"/>
  <c r="N589" i="12"/>
  <c r="L589" i="12"/>
  <c r="M589" i="12" s="1"/>
  <c r="F595" i="6"/>
  <c r="O594" i="6"/>
  <c r="Q592" i="6"/>
  <c r="S592" i="6" s="1"/>
  <c r="R593" i="6"/>
  <c r="L593" i="6"/>
  <c r="S591" i="6"/>
  <c r="O589" i="12" l="1"/>
  <c r="O590" i="12"/>
  <c r="T592" i="6"/>
  <c r="X592" i="6"/>
  <c r="K592" i="12"/>
  <c r="W592" i="6"/>
  <c r="U592" i="6"/>
  <c r="V592" i="6"/>
  <c r="T591" i="6"/>
  <c r="X591" i="6"/>
  <c r="K591" i="12"/>
  <c r="U591" i="6"/>
  <c r="V591" i="6"/>
  <c r="W591" i="6"/>
  <c r="F596" i="6"/>
  <c r="R594" i="6"/>
  <c r="L594" i="6"/>
  <c r="Q593" i="6"/>
  <c r="N592" i="12" l="1"/>
  <c r="L592" i="12"/>
  <c r="M592" i="12" s="1"/>
  <c r="N591" i="12"/>
  <c r="L591" i="12"/>
  <c r="M591" i="12" s="1"/>
  <c r="F597" i="6"/>
  <c r="O596" i="6"/>
  <c r="O595" i="6"/>
  <c r="R595" i="6" s="1"/>
  <c r="Q594" i="6"/>
  <c r="S593" i="6"/>
  <c r="L595" i="6"/>
  <c r="O592" i="12" l="1"/>
  <c r="O591" i="12"/>
  <c r="T593" i="6"/>
  <c r="X593" i="6"/>
  <c r="K593" i="12"/>
  <c r="U593" i="6"/>
  <c r="V593" i="6"/>
  <c r="W593" i="6"/>
  <c r="F598" i="6"/>
  <c r="O597" i="6" s="1"/>
  <c r="S594" i="6"/>
  <c r="Q595" i="6"/>
  <c r="R596" i="6"/>
  <c r="L596" i="6"/>
  <c r="N593" i="12" l="1"/>
  <c r="L593" i="12"/>
  <c r="M593" i="12" s="1"/>
  <c r="T594" i="6"/>
  <c r="X594" i="6"/>
  <c r="K594" i="12"/>
  <c r="U594" i="6"/>
  <c r="V594" i="6"/>
  <c r="W594" i="6"/>
  <c r="F599" i="6"/>
  <c r="O598" i="6" s="1"/>
  <c r="S595" i="6"/>
  <c r="Q596" i="6"/>
  <c r="S596" i="6" s="1"/>
  <c r="R597" i="6"/>
  <c r="L597" i="6"/>
  <c r="O593" i="12" l="1"/>
  <c r="T596" i="6"/>
  <c r="X596" i="6"/>
  <c r="K596" i="12"/>
  <c r="U596" i="6"/>
  <c r="V596" i="6"/>
  <c r="W596" i="6"/>
  <c r="N594" i="12"/>
  <c r="L594" i="12"/>
  <c r="M594" i="12" s="1"/>
  <c r="T595" i="6"/>
  <c r="X595" i="6"/>
  <c r="K595" i="12"/>
  <c r="V595" i="6"/>
  <c r="W595" i="6"/>
  <c r="U595" i="6"/>
  <c r="F600" i="6"/>
  <c r="Q597" i="6"/>
  <c r="R598" i="6"/>
  <c r="L598" i="6"/>
  <c r="N596" i="12" l="1"/>
  <c r="L596" i="12"/>
  <c r="M596" i="12" s="1"/>
  <c r="N595" i="12"/>
  <c r="L595" i="12"/>
  <c r="M595" i="12" s="1"/>
  <c r="O594" i="12"/>
  <c r="O599" i="6"/>
  <c r="R599" i="6" s="1"/>
  <c r="O600" i="6"/>
  <c r="S597" i="6"/>
  <c r="Q598" i="6"/>
  <c r="L599" i="6"/>
  <c r="O595" i="12" l="1"/>
  <c r="O596" i="12"/>
  <c r="T597" i="6"/>
  <c r="X597" i="6"/>
  <c r="K597" i="12"/>
  <c r="U597" i="6"/>
  <c r="V597" i="6"/>
  <c r="W597" i="6"/>
  <c r="S598" i="6"/>
  <c r="Q599" i="6"/>
  <c r="S599" i="6" s="1"/>
  <c r="L600" i="6"/>
  <c r="R600" i="6"/>
  <c r="T598" i="6" l="1"/>
  <c r="X598" i="6"/>
  <c r="K598" i="12"/>
  <c r="U598" i="6"/>
  <c r="V598" i="6"/>
  <c r="W598" i="6"/>
  <c r="N597" i="12"/>
  <c r="L597" i="12"/>
  <c r="M597" i="12" s="1"/>
  <c r="T599" i="6"/>
  <c r="X599" i="6"/>
  <c r="K599" i="12"/>
  <c r="U599" i="6"/>
  <c r="V599" i="6"/>
  <c r="W599" i="6"/>
  <c r="Q600" i="6"/>
  <c r="S600" i="6" s="1"/>
  <c r="O597" i="12" l="1"/>
  <c r="L598" i="12"/>
  <c r="M598" i="12" s="1"/>
  <c r="N598" i="12"/>
  <c r="T600" i="6"/>
  <c r="X600" i="6"/>
  <c r="K600" i="12"/>
  <c r="W600" i="6"/>
  <c r="U600" i="6"/>
  <c r="V600" i="6"/>
  <c r="N599" i="12"/>
  <c r="L599" i="12"/>
  <c r="M599" i="12" s="1"/>
  <c r="O599" i="12" l="1"/>
  <c r="N600" i="12"/>
  <c r="L600" i="12"/>
  <c r="M600" i="12" s="1"/>
  <c r="O598" i="12"/>
  <c r="O600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</author>
  </authors>
  <commentList>
    <comment ref="C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clin:</t>
        </r>
        <r>
          <rPr>
            <sz val="9"/>
            <color indexed="81"/>
            <rFont val="Tahoma"/>
            <family val="2"/>
          </rPr>
          <t xml:space="preserve">
obtained from pseudostatic slope stability analyses performed with the total E (concrete)=4x10^6 psi or 30 GPa
E (steel) =29x10^6 psi or 200 GPa</t>
        </r>
      </text>
    </comment>
    <comment ref="N2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clin:</t>
        </r>
        <r>
          <rPr>
            <sz val="9"/>
            <color indexed="81"/>
            <rFont val="Tahoma"/>
            <family val="2"/>
          </rPr>
          <t xml:space="preserve">
0.33 for linear decrease of skin friction; 0.67 for linear increase; 0.5 for uniform &amp; parabolic</t>
        </r>
      </text>
    </comment>
  </commentList>
</comments>
</file>

<file path=xl/sharedStrings.xml><?xml version="1.0" encoding="utf-8"?>
<sst xmlns="http://schemas.openxmlformats.org/spreadsheetml/2006/main" count="140" uniqueCount="137">
  <si>
    <t>Layer No.</t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</si>
  <si>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(kPa)</t>
    </r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</si>
  <si>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(MPa)</t>
    </r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</si>
  <si>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</si>
  <si>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</si>
  <si>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Symbol"/>
        <family val="1"/>
        <charset val="2"/>
      </rPr>
      <t>g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(kN/m3)</t>
    </r>
  </si>
  <si>
    <t>Z (m)</t>
  </si>
  <si>
    <r>
      <t>Z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</si>
  <si>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Z (m)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</si>
  <si>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</si>
  <si>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Symbol"/>
        <family val="1"/>
        <charset val="2"/>
      </rPr>
      <t>s</t>
    </r>
    <r>
      <rPr>
        <i/>
        <vertAlign val="subscript"/>
        <sz val="11"/>
        <color theme="1"/>
        <rFont val="Calibri"/>
        <family val="2"/>
        <scheme val="minor"/>
      </rPr>
      <t>o(m)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</si>
  <si>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Symbol"/>
        <family val="1"/>
        <charset val="2"/>
      </rPr>
      <t>s</t>
    </r>
    <r>
      <rPr>
        <i/>
        <sz val="11"/>
        <color theme="1"/>
        <rFont val="Arial"/>
        <family val="2"/>
      </rPr>
      <t>'</t>
    </r>
    <r>
      <rPr>
        <i/>
        <vertAlign val="subscript"/>
        <sz val="11"/>
        <color theme="1"/>
        <rFont val="Calibri"/>
        <family val="2"/>
        <scheme val="minor"/>
      </rPr>
      <t>o(m)</t>
    </r>
    <r>
      <rPr>
        <sz val="11"/>
        <color theme="1"/>
        <rFont val="Calibri"/>
        <family val="2"/>
        <scheme val="minor"/>
      </rPr>
      <t>(kPa)</t>
    </r>
  </si>
  <si>
    <r>
      <t>Q</t>
    </r>
    <r>
      <rPr>
        <i/>
        <vertAlign val="subscript"/>
        <sz val="11"/>
        <color theme="1"/>
        <rFont val="Calibri"/>
        <family val="2"/>
        <scheme val="minor"/>
      </rPr>
      <t>t</t>
    </r>
  </si>
  <si>
    <t>FR</t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</si>
  <si>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t(m)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</si>
  <si>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s(m)</t>
    </r>
    <r>
      <rPr>
        <sz val="11"/>
        <color theme="1"/>
        <rFont val="Calibri"/>
        <family val="2"/>
        <scheme val="minor"/>
      </rPr>
      <t xml:space="preserve"> (kPa)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</si>
  <si>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2(m)</t>
    </r>
    <r>
      <rPr>
        <sz val="11"/>
        <color theme="1"/>
        <rFont val="Calibri"/>
        <family val="2"/>
        <scheme val="minor"/>
      </rPr>
      <t>(kPa)</t>
    </r>
  </si>
  <si>
    <r>
      <t>I</t>
    </r>
    <r>
      <rPr>
        <i/>
        <vertAlign val="subscript"/>
        <sz val="11"/>
        <color theme="1"/>
        <rFont val="Calibri"/>
        <family val="2"/>
        <scheme val="minor"/>
      </rPr>
      <t>c</t>
    </r>
  </si>
  <si>
    <t>Soil Behavior Type</t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</si>
  <si>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c(m)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</si>
  <si>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'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</si>
  <si>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'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</si>
  <si>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rPr>
        <b/>
        <i/>
        <sz val="11"/>
        <color theme="1"/>
        <rFont val="Symbol"/>
        <family val="1"/>
        <charset val="2"/>
      </rPr>
      <t>f</t>
    </r>
    <r>
      <rPr>
        <b/>
        <i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</t>
    </r>
  </si>
  <si>
    <r>
      <rPr>
        <b/>
        <i/>
        <sz val="11"/>
        <color theme="1"/>
        <rFont val="Calibri"/>
        <family val="2"/>
        <scheme val="minor"/>
      </rPr>
      <t>c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(kPa)</t>
    </r>
  </si>
  <si>
    <t>P (kN)</t>
  </si>
  <si>
    <t>m</t>
  </si>
  <si>
    <t>x</t>
  </si>
  <si>
    <t>Groundwater table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</si>
  <si>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 xml:space="preserve"> (m)=</t>
    </r>
  </si>
  <si>
    <t>Net area ratio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</si>
  <si>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=</t>
    </r>
  </si>
  <si>
    <t>Correlation factor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</si>
  <si>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=</t>
    </r>
  </si>
  <si>
    <t>qca (kPa)</t>
  </si>
  <si>
    <t>Pile diameter</t>
  </si>
  <si>
    <r>
      <rPr>
        <b/>
        <i/>
        <sz val="11"/>
        <color theme="1"/>
        <rFont val="Times New Roman"/>
        <family val="1"/>
      </rPr>
      <t>B</t>
    </r>
    <r>
      <rPr>
        <b/>
        <sz val="11"/>
        <color theme="1"/>
        <rFont val="Times New Roman"/>
        <family val="1"/>
      </rPr>
      <t xml:space="preserve"> (m)=</t>
    </r>
  </si>
  <si>
    <t>No. of increment</t>
  </si>
  <si>
    <r>
      <t>N</t>
    </r>
    <r>
      <rPr>
        <b/>
        <vertAlign val="subscript"/>
        <sz val="11"/>
        <color theme="1"/>
        <rFont val="Times New Roman"/>
        <family val="1"/>
      </rPr>
      <t>B</t>
    </r>
    <r>
      <rPr>
        <b/>
        <sz val="11"/>
        <color theme="1"/>
        <rFont val="Times New Roman"/>
        <family val="1"/>
      </rPr>
      <t>=</t>
    </r>
  </si>
  <si>
    <r>
      <rPr>
        <b/>
        <i/>
        <sz val="11"/>
        <color theme="1"/>
        <rFont val="Times New Roman"/>
        <family val="1"/>
      </rPr>
      <t>6B</t>
    </r>
    <r>
      <rPr>
        <b/>
        <sz val="11"/>
        <color theme="1"/>
        <rFont val="Times New Roman"/>
        <family val="1"/>
      </rPr>
      <t xml:space="preserve"> (m)=</t>
    </r>
  </si>
  <si>
    <r>
      <rPr>
        <i/>
        <sz val="11"/>
        <color theme="1"/>
        <rFont val="Times New Roman"/>
        <family val="1"/>
      </rPr>
      <t>q</t>
    </r>
    <r>
      <rPr>
        <i/>
        <vertAlign val="subscript"/>
        <sz val="11"/>
        <color theme="1"/>
        <rFont val="Times New Roman"/>
        <family val="1"/>
      </rPr>
      <t>ca</t>
    </r>
    <r>
      <rPr>
        <sz val="11"/>
        <color theme="1"/>
        <rFont val="Times New Roman"/>
        <family val="1"/>
      </rPr>
      <t>' (kPa)</t>
    </r>
  </si>
  <si>
    <t>Cross-sectional area</t>
  </si>
  <si>
    <t>Wall thickness</t>
  </si>
  <si>
    <t>t (m)=</t>
  </si>
  <si>
    <t>Moment of inertia</t>
  </si>
  <si>
    <t>Ap (m2)=</t>
  </si>
  <si>
    <t>Ip (m4)=</t>
  </si>
  <si>
    <t>Elastic modulus</t>
  </si>
  <si>
    <t>Ep (Gpa)=</t>
  </si>
  <si>
    <t>0.7qca'</t>
  </si>
  <si>
    <t>1.3qca'</t>
  </si>
  <si>
    <t>Group</t>
  </si>
  <si>
    <t>II</t>
  </si>
  <si>
    <t>kt</t>
  </si>
  <si>
    <t>qt (kPa)</t>
  </si>
  <si>
    <t>ks</t>
  </si>
  <si>
    <t>Category</t>
  </si>
  <si>
    <t>IIB</t>
  </si>
  <si>
    <t>fs (kPa)</t>
  </si>
  <si>
    <t>fn(kPa)</t>
  </si>
  <si>
    <t>fs' (kPa)</t>
  </si>
  <si>
    <t>Qb (kN)</t>
  </si>
  <si>
    <t>Fs (kN)</t>
  </si>
  <si>
    <t>Qult (Kn)</t>
  </si>
  <si>
    <t>Qa (Kn)</t>
  </si>
  <si>
    <t>FS=</t>
  </si>
  <si>
    <t>&gt;</t>
  </si>
  <si>
    <t>P (Kn)</t>
  </si>
  <si>
    <t>P (kips)=</t>
  </si>
  <si>
    <t>Soil Parameters</t>
  </si>
  <si>
    <t>delta (mm)</t>
  </si>
  <si>
    <t>Soil Layer Number</t>
  </si>
  <si>
    <t xml:space="preserve">Randolph and Wroth (1978) </t>
  </si>
  <si>
    <t>Soil Layer</t>
  </si>
  <si>
    <t>#</t>
  </si>
  <si>
    <t>Average Soil Poisson's Ratio</t>
  </si>
  <si>
    <r>
      <t>v</t>
    </r>
    <r>
      <rPr>
        <i/>
        <vertAlign val="subscript"/>
        <sz val="11"/>
        <color theme="1"/>
        <rFont val="Calibri"/>
        <family val="2"/>
        <scheme val="minor"/>
      </rPr>
      <t>s</t>
    </r>
  </si>
  <si>
    <t>Soil Type</t>
  </si>
  <si>
    <t>USGS</t>
  </si>
  <si>
    <t>CL</t>
  </si>
  <si>
    <t>Soil modulus at pile top</t>
  </si>
  <si>
    <r>
      <t>E</t>
    </r>
    <r>
      <rPr>
        <i/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(kPa)</t>
    </r>
  </si>
  <si>
    <t>Depth or elevation</t>
  </si>
  <si>
    <t>(m)</t>
  </si>
  <si>
    <t>Soil modulus at middle</t>
  </si>
  <si>
    <r>
      <t>E</t>
    </r>
    <r>
      <rPr>
        <i/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(kPa)</t>
    </r>
  </si>
  <si>
    <t xml:space="preserve">CPT tip </t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</si>
  <si>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(kPa)</t>
    </r>
  </si>
  <si>
    <t>Soil modulus at pile tip</t>
  </si>
  <si>
    <r>
      <t>E</t>
    </r>
    <r>
      <rPr>
        <i/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(kPa)</t>
    </r>
  </si>
  <si>
    <t>SPT N</t>
  </si>
  <si>
    <t>blows/ft</t>
  </si>
  <si>
    <t>Soil modulus below pile tip</t>
  </si>
  <si>
    <r>
      <t>E</t>
    </r>
    <r>
      <rPr>
        <i/>
        <vertAlign val="subscript"/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</si>
  <si>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t>Friction angle or Clay</t>
  </si>
  <si>
    <t>h</t>
  </si>
  <si>
    <t xml:space="preserve">Soil modulus </t>
  </si>
  <si>
    <r>
      <t>E</t>
    </r>
    <r>
      <rPr>
        <i/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(kPa)</t>
    </r>
  </si>
  <si>
    <t>Soil Poisson's Ratio</t>
  </si>
  <si>
    <t>r</t>
  </si>
  <si>
    <t>Pile Parameters</t>
  </si>
  <si>
    <t>l</t>
  </si>
  <si>
    <t>Pile Shape</t>
  </si>
  <si>
    <t>Circular</t>
  </si>
  <si>
    <t>z</t>
  </si>
  <si>
    <t>Pile Length</t>
  </si>
  <si>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(m)</t>
    </r>
  </si>
  <si>
    <r>
      <t>m</t>
    </r>
    <r>
      <rPr>
        <sz val="11"/>
        <color theme="1"/>
        <rFont val="Calibri"/>
        <family val="2"/>
        <scheme val="minor"/>
      </rPr>
      <t>D</t>
    </r>
  </si>
  <si>
    <t>Pile diameter at tip</t>
  </si>
  <si>
    <r>
      <rPr>
        <i/>
        <sz val="11"/>
        <color theme="1"/>
        <rFont val="Calibri"/>
        <family val="2"/>
        <scheme val="minor"/>
      </rPr>
      <t>B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(mm)</t>
    </r>
  </si>
  <si>
    <t>Influence factor</t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</si>
  <si>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</si>
  <si>
    <r>
      <rPr>
        <i/>
        <sz val="11"/>
        <color theme="1"/>
        <rFont val="Calibri"/>
        <family val="2"/>
        <scheme val="minor"/>
      </rPr>
      <t>B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(m)</t>
    </r>
  </si>
  <si>
    <t>numerator</t>
  </si>
  <si>
    <t>Pile diameter at top</t>
  </si>
  <si>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(mm)</t>
    </r>
  </si>
  <si>
    <t>denominator</t>
  </si>
  <si>
    <r>
      <rPr>
        <i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(m)</t>
    </r>
  </si>
  <si>
    <t>Settlement of Pile Top</t>
  </si>
  <si>
    <t>d</t>
  </si>
  <si>
    <t>Pile modulus</t>
  </si>
  <si>
    <r>
      <t>E</t>
    </r>
    <r>
      <rPr>
        <i/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(GPa)</t>
    </r>
  </si>
  <si>
    <t>mm</t>
  </si>
  <si>
    <r>
      <t>E</t>
    </r>
    <r>
      <rPr>
        <i/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(kPa)</t>
    </r>
  </si>
  <si>
    <t>Poisson's Ratio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</si>
  <si>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</si>
  <si>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Base resitance to total</t>
  </si>
  <si>
    <t>Q/P</t>
  </si>
  <si>
    <t>Perimeter</t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</si>
  <si>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(m)</t>
    </r>
  </si>
  <si>
    <t>Base resitance to shaft resitance</t>
  </si>
  <si>
    <t>Q/F</t>
  </si>
  <si>
    <t>Area</t>
  </si>
  <si>
    <t>A (m^2)</t>
  </si>
  <si>
    <t>Loads</t>
  </si>
  <si>
    <t>Foundation Load</t>
  </si>
  <si>
    <t>Es (MPa)</t>
  </si>
  <si>
    <t>AE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</si>
</sst>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"/>
    <numFmt numFmtId="167" formatCode="_(* #,##0_);_(* \(#,##0\);_(* &quot;-&quot;??_);_(@_)"/>
    <numFmt numFmtId="168" formatCode="_(* #,##0.0000_);_(* \(#,##0.0000\);_(* &quot;-&quot;?_);_(@_)"/>
  </numFmts>
  <fonts count="31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vertAlign val="subscript"/>
      <sz val="11"/>
      <color theme="1"/>
      <name val="Times New Roman"/>
      <family val="1"/>
    </font>
    <font>
      <sz val="11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C00000"/>
      <name val="Times New Roman"/>
      <family val="1"/>
    </font>
    <font>
      <sz val="11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25" fillId="2" borderId="0" xfId="0" applyNumberFormat="1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2" fontId="24" fillId="3" borderId="0" xfId="0" applyNumberFormat="1" applyFont="1" applyFill="1" applyAlignment="1">
      <alignment horizontal="center"/>
    </xf>
    <xf numFmtId="166" fontId="24" fillId="3" borderId="0" xfId="0" applyNumberFormat="1" applyFont="1" applyFill="1" applyAlignment="1">
      <alignment horizontal="center"/>
    </xf>
    <xf numFmtId="166" fontId="26" fillId="3" borderId="0" xfId="0" applyNumberFormat="1" applyFont="1" applyFill="1" applyAlignment="1">
      <alignment horizontal="center"/>
    </xf>
    <xf numFmtId="0" fontId="3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7" xfId="0" applyFill="1" applyBorder="1"/>
    <xf numFmtId="0" fontId="6" fillId="2" borderId="3" xfId="0" applyFont="1" applyFill="1" applyBorder="1" applyAlignment="1">
      <alignment horizontal="center"/>
    </xf>
    <xf numFmtId="0" fontId="0" fillId="2" borderId="8" xfId="0" applyFill="1" applyBorder="1"/>
    <xf numFmtId="0" fontId="3" fillId="2" borderId="9" xfId="0" applyFont="1" applyFill="1" applyBorder="1"/>
    <xf numFmtId="0" fontId="0" fillId="2" borderId="3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2" xfId="0" applyFill="1" applyBorder="1"/>
    <xf numFmtId="0" fontId="7" fillId="2" borderId="3" xfId="0" applyFont="1" applyFill="1" applyBorder="1"/>
    <xf numFmtId="2" fontId="0" fillId="2" borderId="3" xfId="0" applyNumberFormat="1" applyFill="1" applyBorder="1"/>
    <xf numFmtId="166" fontId="0" fillId="2" borderId="3" xfId="0" applyNumberFormat="1" applyFill="1" applyBorder="1"/>
    <xf numFmtId="0" fontId="27" fillId="2" borderId="3" xfId="0" applyFont="1" applyFill="1" applyBorder="1"/>
    <xf numFmtId="0" fontId="22" fillId="2" borderId="3" xfId="0" applyFont="1" applyFill="1" applyBorder="1" applyAlignment="1">
      <alignment horizontal="center"/>
    </xf>
    <xf numFmtId="0" fontId="0" fillId="2" borderId="9" xfId="0" applyFill="1" applyBorder="1"/>
    <xf numFmtId="0" fontId="14" fillId="2" borderId="3" xfId="0" applyFont="1" applyFill="1" applyBorder="1"/>
    <xf numFmtId="0" fontId="7" fillId="2" borderId="3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2" fontId="2" fillId="2" borderId="3" xfId="0" applyNumberFormat="1" applyFont="1" applyFill="1" applyBorder="1"/>
    <xf numFmtId="0" fontId="6" fillId="2" borderId="3" xfId="0" applyFont="1" applyFill="1" applyBorder="1"/>
    <xf numFmtId="165" fontId="0" fillId="2" borderId="3" xfId="0" applyNumberFormat="1" applyFill="1" applyBorder="1"/>
    <xf numFmtId="166" fontId="0" fillId="2" borderId="0" xfId="0" applyNumberFormat="1" applyFill="1"/>
    <xf numFmtId="166" fontId="0" fillId="2" borderId="8" xfId="0" applyNumberForma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2" fillId="2" borderId="3" xfId="0" applyFont="1" applyFill="1" applyBorder="1"/>
    <xf numFmtId="11" fontId="6" fillId="2" borderId="3" xfId="0" applyNumberFormat="1" applyFont="1" applyFill="1" applyBorder="1"/>
    <xf numFmtId="167" fontId="22" fillId="2" borderId="3" xfId="2" applyNumberFormat="1" applyFont="1" applyFill="1" applyBorder="1" applyAlignment="1">
      <alignment horizontal="right"/>
    </xf>
    <xf numFmtId="9" fontId="0" fillId="2" borderId="0" xfId="1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1" fontId="0" fillId="2" borderId="3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" xfId="0" applyFill="1" applyBorder="1"/>
    <xf numFmtId="9" fontId="0" fillId="2" borderId="1" xfId="1" applyFont="1" applyFill="1" applyBorder="1" applyAlignment="1">
      <alignment horizontal="center"/>
    </xf>
    <xf numFmtId="0" fontId="0" fillId="2" borderId="11" xfId="0" applyFill="1" applyBorder="1"/>
    <xf numFmtId="164" fontId="0" fillId="2" borderId="0" xfId="0" applyNumberFormat="1" applyFill="1"/>
    <xf numFmtId="0" fontId="3" fillId="2" borderId="8" xfId="0" applyFont="1" applyFill="1" applyBorder="1"/>
    <xf numFmtId="0" fontId="3" fillId="2" borderId="0" xfId="0" applyFont="1" applyFill="1"/>
    <xf numFmtId="9" fontId="6" fillId="2" borderId="0" xfId="1" applyFont="1" applyFill="1" applyBorder="1" applyAlignment="1">
      <alignment vertic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5" fontId="0" fillId="2" borderId="0" xfId="0" applyNumberFormat="1" applyFill="1"/>
    <xf numFmtId="2" fontId="0" fillId="2" borderId="0" xfId="0" applyNumberFormat="1" applyFill="1"/>
    <xf numFmtId="0" fontId="14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4" fillId="0" borderId="0" xfId="0" applyFont="1" applyAlignment="1">
      <alignment horizontal="center" vertical="center"/>
    </xf>
    <xf numFmtId="166" fontId="6" fillId="2" borderId="3" xfId="0" applyNumberFormat="1" applyFont="1" applyFill="1" applyBorder="1"/>
    <xf numFmtId="0" fontId="2" fillId="0" borderId="0" xfId="0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2" fontId="2" fillId="5" borderId="3" xfId="0" applyNumberFormat="1" applyFont="1" applyFill="1" applyBorder="1"/>
    <xf numFmtId="0" fontId="30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</cellXfs>
  <cellStyles count="3">
    <cellStyle name="Comma 2" xfId="2" xr:uid="{00000000-0005-0000-0000-000000000000}"/>
    <cellStyle name="Normal" xfId="0" builtinId="0"/>
    <cellStyle name="Percent" xfId="1" builtinId="5"/>
  </cellStyles>
  <dxfs count="18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'CPT data reduction'!$X$2</c:f>
              <c:strCache>
                <c:ptCount val="1"/>
                <c:pt idx="0">
                  <c:v>cu (kPa)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'CPT data reduction'!$X$28:$X$600</c:f>
              <c:numCache>
                <c:formatCode>0.0</c:formatCode>
                <c:ptCount val="573"/>
                <c:pt idx="0">
                  <c:v>31.120808160712166</c:v>
                </c:pt>
                <c:pt idx="1">
                  <c:v>29.780925657843699</c:v>
                </c:pt>
                <c:pt idx="2">
                  <c:v>28.764473369948483</c:v>
                </c:pt>
                <c:pt idx="3">
                  <c:v>28.978110081056155</c:v>
                </c:pt>
                <c:pt idx="4">
                  <c:v>28.985127959302726</c:v>
                </c:pt>
                <c:pt idx="5">
                  <c:v>26.445555134131681</c:v>
                </c:pt>
                <c:pt idx="6">
                  <c:v>23.586107978357237</c:v>
                </c:pt>
                <c:pt idx="7">
                  <c:v>21.983377876947216</c:v>
                </c:pt>
                <c:pt idx="8">
                  <c:v>21.080684082378891</c:v>
                </c:pt>
                <c:pt idx="9">
                  <c:v>21.701362781710557</c:v>
                </c:pt>
                <c:pt idx="10">
                  <c:v>23.055385598074963</c:v>
                </c:pt>
                <c:pt idx="11">
                  <c:v>24.146098282332215</c:v>
                </c:pt>
                <c:pt idx="12">
                  <c:v>23.976921870963874</c:v>
                </c:pt>
                <c:pt idx="13">
                  <c:v>22.871143360013093</c:v>
                </c:pt>
                <c:pt idx="14">
                  <c:v>21.912150588320067</c:v>
                </c:pt>
                <c:pt idx="15">
                  <c:v>20.279865900702706</c:v>
                </c:pt>
                <c:pt idx="16">
                  <c:v>18.327600633540495</c:v>
                </c:pt>
                <c:pt idx="17">
                  <c:v>16.728738956444541</c:v>
                </c:pt>
                <c:pt idx="18">
                  <c:v>15.506620582861135</c:v>
                </c:pt>
                <c:pt idx="19">
                  <c:v>14.694562076508328</c:v>
                </c:pt>
                <c:pt idx="20">
                  <c:v>13.73592095084844</c:v>
                </c:pt>
                <c:pt idx="21">
                  <c:v>14.59066163783918</c:v>
                </c:pt>
                <c:pt idx="22">
                  <c:v>20.448650340531572</c:v>
                </c:pt>
                <c:pt idx="23">
                  <c:v>30.166536103336036</c:v>
                </c:pt>
                <c:pt idx="24">
                  <c:v>36.550819893350862</c:v>
                </c:pt>
                <c:pt idx="25">
                  <c:v>37.054945602500389</c:v>
                </c:pt>
                <c:pt idx="26">
                  <c:v>34.13568236762179</c:v>
                </c:pt>
                <c:pt idx="27">
                  <c:v>29.462980554616578</c:v>
                </c:pt>
                <c:pt idx="28">
                  <c:v>23.707015074419719</c:v>
                </c:pt>
                <c:pt idx="29">
                  <c:v>19.531174411935829</c:v>
                </c:pt>
                <c:pt idx="30">
                  <c:v>20.70863105241817</c:v>
                </c:pt>
                <c:pt idx="31">
                  <c:v>24.516042826048185</c:v>
                </c:pt>
                <c:pt idx="32">
                  <c:v>28.823551379855761</c:v>
                </c:pt>
                <c:pt idx="33">
                  <c:v>31.201248554481435</c:v>
                </c:pt>
                <c:pt idx="34">
                  <c:v>28.575612395773771</c:v>
                </c:pt>
                <c:pt idx="35">
                  <c:v>26.360089436079917</c:v>
                </c:pt>
                <c:pt idx="36">
                  <c:v>26.747670338042646</c:v>
                </c:pt>
                <c:pt idx="37">
                  <c:v>25.171917906672043</c:v>
                </c:pt>
                <c:pt idx="38">
                  <c:v>21.169061520320302</c:v>
                </c:pt>
                <c:pt idx="39">
                  <c:v>16.90620207368433</c:v>
                </c:pt>
                <c:pt idx="40">
                  <c:v>13.870074093298209</c:v>
                </c:pt>
                <c:pt idx="41">
                  <c:v>12.064196606807895</c:v>
                </c:pt>
                <c:pt idx="42">
                  <c:v>10.521892743049921</c:v>
                </c:pt>
                <c:pt idx="43">
                  <c:v>8.7432042631769189</c:v>
                </c:pt>
                <c:pt idx="44">
                  <c:v>7.1147458094307003</c:v>
                </c:pt>
                <c:pt idx="45">
                  <c:v>5.9232401870436018</c:v>
                </c:pt>
                <c:pt idx="46">
                  <c:v>5.0220456274425702</c:v>
                </c:pt>
                <c:pt idx="47">
                  <c:v>4.1545316048559195</c:v>
                </c:pt>
                <c:pt idx="48">
                  <c:v>3.9006403451213743</c:v>
                </c:pt>
                <c:pt idx="49">
                  <c:v>3.9967912002751791</c:v>
                </c:pt>
                <c:pt idx="50">
                  <c:v>4.1829754374140853</c:v>
                </c:pt>
                <c:pt idx="51">
                  <c:v>4.395885049621417</c:v>
                </c:pt>
                <c:pt idx="52">
                  <c:v>3.992141397235478</c:v>
                </c:pt>
                <c:pt idx="53">
                  <c:v>3.2718280664474215</c:v>
                </c:pt>
                <c:pt idx="54">
                  <c:v>3.28158790670332</c:v>
                </c:pt>
                <c:pt idx="55">
                  <c:v>3.4946012742439279</c:v>
                </c:pt>
                <c:pt idx="56">
                  <c:v>3.2410322442811434</c:v>
                </c:pt>
                <c:pt idx="57">
                  <c:v>2.9575450520649991</c:v>
                </c:pt>
                <c:pt idx="58">
                  <c:v>2.7607618532567169</c:v>
                </c:pt>
                <c:pt idx="59">
                  <c:v>2.6540442859865729</c:v>
                </c:pt>
                <c:pt idx="60">
                  <c:v>2.6940857750133689</c:v>
                </c:pt>
                <c:pt idx="61">
                  <c:v>2.8207729025647779</c:v>
                </c:pt>
                <c:pt idx="62">
                  <c:v>2.8607571229768793</c:v>
                </c:pt>
                <c:pt idx="63">
                  <c:v>2.7207409506014431</c:v>
                </c:pt>
                <c:pt idx="64">
                  <c:v>2.3775446582484467</c:v>
                </c:pt>
                <c:pt idx="65">
                  <c:v>2.0078076503959923</c:v>
                </c:pt>
                <c:pt idx="66">
                  <c:v>1.871482614741965</c:v>
                </c:pt>
                <c:pt idx="67">
                  <c:v>1.9684824984085929</c:v>
                </c:pt>
                <c:pt idx="68">
                  <c:v>2.0354704941014701</c:v>
                </c:pt>
                <c:pt idx="69">
                  <c:v>1.9590743967850335</c:v>
                </c:pt>
                <c:pt idx="70">
                  <c:v>1.8226943008250771</c:v>
                </c:pt>
                <c:pt idx="71">
                  <c:v>1.8296771214594769</c:v>
                </c:pt>
                <c:pt idx="72">
                  <c:v>1.9866854918238521</c:v>
                </c:pt>
                <c:pt idx="73">
                  <c:v>2.0870024805328224</c:v>
                </c:pt>
                <c:pt idx="74">
                  <c:v>2.0073508494882137</c:v>
                </c:pt>
                <c:pt idx="75">
                  <c:v>1.9577767492088975</c:v>
                </c:pt>
                <c:pt idx="76">
                  <c:v>2.1715333575857851</c:v>
                </c:pt>
                <c:pt idx="77">
                  <c:v>2.3553019474073249</c:v>
                </c:pt>
                <c:pt idx="78">
                  <c:v>2.2790775323152528</c:v>
                </c:pt>
                <c:pt idx="79">
                  <c:v>2.0861647886748629</c:v>
                </c:pt>
                <c:pt idx="80">
                  <c:v>1.8899409156717235</c:v>
                </c:pt>
                <c:pt idx="81">
                  <c:v>1.8104078357680526</c:v>
                </c:pt>
                <c:pt idx="82">
                  <c:v>1.5575619631541069</c:v>
                </c:pt>
                <c:pt idx="83">
                  <c:v>1.30460450386251</c:v>
                </c:pt>
                <c:pt idx="84">
                  <c:v>1.2849830657084553</c:v>
                </c:pt>
                <c:pt idx="85">
                  <c:v>1.2353967342653338</c:v>
                </c:pt>
                <c:pt idx="86">
                  <c:v>1.2758359106724393</c:v>
                </c:pt>
                <c:pt idx="87">
                  <c:v>1.3429365680543801</c:v>
                </c:pt>
                <c:pt idx="88">
                  <c:v>1.3233623928052873</c:v>
                </c:pt>
                <c:pt idx="89">
                  <c:v>1.2771293744080632</c:v>
                </c:pt>
                <c:pt idx="90">
                  <c:v>1.2575628515405672</c:v>
                </c:pt>
                <c:pt idx="91">
                  <c:v>1.2380095529134134</c:v>
                </c:pt>
                <c:pt idx="92">
                  <c:v>1.1584564253659304</c:v>
                </c:pt>
                <c:pt idx="93">
                  <c:v>1.0188938290546707</c:v>
                </c:pt>
                <c:pt idx="94">
                  <c:v>0.93936378526342568</c:v>
                </c:pt>
                <c:pt idx="95">
                  <c:v>0.97984695306178748</c:v>
                </c:pt>
                <c:pt idx="96">
                  <c:v>1.1069913884164317</c:v>
                </c:pt>
                <c:pt idx="97">
                  <c:v>1.147442103025675</c:v>
                </c:pt>
                <c:pt idx="98">
                  <c:v>1.0412207711515269</c:v>
                </c:pt>
                <c:pt idx="99">
                  <c:v>0.9616843188829336</c:v>
                </c:pt>
                <c:pt idx="100">
                  <c:v>1.0288009612102706</c:v>
                </c:pt>
                <c:pt idx="101">
                  <c:v>1.2425713279365203</c:v>
                </c:pt>
                <c:pt idx="102">
                  <c:v>1.5762861401649815</c:v>
                </c:pt>
                <c:pt idx="103">
                  <c:v>1.8799074250448948</c:v>
                </c:pt>
                <c:pt idx="104">
                  <c:v>2.123474285262783</c:v>
                </c:pt>
                <c:pt idx="105">
                  <c:v>2.3370206645180667</c:v>
                </c:pt>
                <c:pt idx="106">
                  <c:v>2.4039212749476735</c:v>
                </c:pt>
                <c:pt idx="107">
                  <c:v>2.1208217665263009</c:v>
                </c:pt>
                <c:pt idx="108">
                  <c:v>1.7211136326852203</c:v>
                </c:pt>
                <c:pt idx="109">
                  <c:v>1.5248212457425103</c:v>
                </c:pt>
                <c:pt idx="110">
                  <c:v>1.2118779003806306</c:v>
                </c:pt>
                <c:pt idx="111">
                  <c:v>0.90234472213930705</c:v>
                </c:pt>
                <c:pt idx="112">
                  <c:v>0.82619047691350334</c:v>
                </c:pt>
                <c:pt idx="113">
                  <c:v>0.83342639848557387</c:v>
                </c:pt>
                <c:pt idx="114">
                  <c:v>0.840699015632831</c:v>
                </c:pt>
                <c:pt idx="115">
                  <c:v>0.76466900651798209</c:v>
                </c:pt>
                <c:pt idx="116">
                  <c:v>0.65868648536333441</c:v>
                </c:pt>
                <c:pt idx="117">
                  <c:v>0.60941078847623087</c:v>
                </c:pt>
                <c:pt idx="118">
                  <c:v>0.59015115199129153</c:v>
                </c:pt>
                <c:pt idx="119">
                  <c:v>0.65754212177085469</c:v>
                </c:pt>
                <c:pt idx="120">
                  <c:v>0.75487442703160923</c:v>
                </c:pt>
                <c:pt idx="121">
                  <c:v>0.85215173224971752</c:v>
                </c:pt>
                <c:pt idx="122">
                  <c:v>0.94938851474838326</c:v>
                </c:pt>
                <c:pt idx="123">
                  <c:v>0.98996555017177557</c:v>
                </c:pt>
                <c:pt idx="124">
                  <c:v>1.0005191102636468</c:v>
                </c:pt>
                <c:pt idx="125">
                  <c:v>0.98107267035551804</c:v>
                </c:pt>
                <c:pt idx="126">
                  <c:v>0.93159614595624729</c:v>
                </c:pt>
                <c:pt idx="127">
                  <c:v>0.88212782752831587</c:v>
                </c:pt>
                <c:pt idx="128">
                  <c:v>0.80597816524618981</c:v>
                </c:pt>
                <c:pt idx="129">
                  <c:v>0.72987341134485795</c:v>
                </c:pt>
                <c:pt idx="130">
                  <c:v>0.62052785136335775</c:v>
                </c:pt>
                <c:pt idx="131">
                  <c:v>0.51122378260210488</c:v>
                </c:pt>
                <c:pt idx="132">
                  <c:v>0.46523698691319265</c:v>
                </c:pt>
                <c:pt idx="133">
                  <c:v>0.85592474255914175</c:v>
                </c:pt>
                <c:pt idx="134">
                  <c:v>1.3028577149358114</c:v>
                </c:pt>
                <c:pt idx="135">
                  <c:v>1.3131695111114079</c:v>
                </c:pt>
                <c:pt idx="136">
                  <c:v>1.3535081913997586</c:v>
                </c:pt>
                <c:pt idx="137">
                  <c:v>1.4505273285768459</c:v>
                </c:pt>
                <c:pt idx="138">
                  <c:v>1.6042136441282864</c:v>
                </c:pt>
                <c:pt idx="139">
                  <c:v>1.8178880246796589</c:v>
                </c:pt>
                <c:pt idx="140">
                  <c:v>1.8582192101728845</c:v>
                </c:pt>
                <c:pt idx="141">
                  <c:v>1.7819095401950151</c:v>
                </c:pt>
                <c:pt idx="142">
                  <c:v>1.7622810749489863</c:v>
                </c:pt>
                <c:pt idx="143">
                  <c:v>1.8893483112473386</c:v>
                </c:pt>
                <c:pt idx="144">
                  <c:v>1.9864014044639178</c:v>
                </c:pt>
                <c:pt idx="145">
                  <c:v>1.9367488387519045</c:v>
                </c:pt>
                <c:pt idx="146">
                  <c:v>1.9737192924245572</c:v>
                </c:pt>
                <c:pt idx="147">
                  <c:v>2.0106640839318759</c:v>
                </c:pt>
                <c:pt idx="148">
                  <c:v>1.9642753271109934</c:v>
                </c:pt>
                <c:pt idx="149">
                  <c:v>1.8879202739266541</c:v>
                </c:pt>
                <c:pt idx="150">
                  <c:v>1.894889848582666</c:v>
                </c:pt>
                <c:pt idx="151">
                  <c:v>1.8751677584284507</c:v>
                </c:pt>
                <c:pt idx="152">
                  <c:v>1.7687756371608847</c:v>
                </c:pt>
                <c:pt idx="153">
                  <c:v>1.6890696994537067</c:v>
                </c:pt>
                <c:pt idx="154">
                  <c:v>1.6693697804385683</c:v>
                </c:pt>
                <c:pt idx="155">
                  <c:v>1.6796636209303182</c:v>
                </c:pt>
                <c:pt idx="156">
                  <c:v>1.6900000449435382</c:v>
                </c:pt>
                <c:pt idx="157">
                  <c:v>1.640374778817089</c:v>
                </c:pt>
                <c:pt idx="158">
                  <c:v>1.5607606901324034</c:v>
                </c:pt>
                <c:pt idx="159">
                  <c:v>1.5711614530193208</c:v>
                </c:pt>
                <c:pt idx="160">
                  <c:v>1.5815563210177543</c:v>
                </c:pt>
                <c:pt idx="161">
                  <c:v>1.5319659680017168</c:v>
                </c:pt>
                <c:pt idx="162">
                  <c:v>1.542412406021946</c:v>
                </c:pt>
                <c:pt idx="163">
                  <c:v>1.6128469051856105</c:v>
                </c:pt>
                <c:pt idx="164">
                  <c:v>1.6232754297446281</c:v>
                </c:pt>
                <c:pt idx="165">
                  <c:v>1.6603552062235518</c:v>
                </c:pt>
                <c:pt idx="166">
                  <c:v>1.7574087052873304</c:v>
                </c:pt>
                <c:pt idx="167">
                  <c:v>1.7977996133121035</c:v>
                </c:pt>
                <c:pt idx="168">
                  <c:v>1.8648571880035425</c:v>
                </c:pt>
                <c:pt idx="169">
                  <c:v>1.9619140836622029</c:v>
                </c:pt>
                <c:pt idx="170">
                  <c:v>1.8822991287956838</c:v>
                </c:pt>
                <c:pt idx="171">
                  <c:v>1.7460333216472748</c:v>
                </c:pt>
                <c:pt idx="172">
                  <c:v>1.6997565288711356</c:v>
                </c:pt>
                <c:pt idx="173">
                  <c:v>1.6801461961855921</c:v>
                </c:pt>
                <c:pt idx="174">
                  <c:v>1.6871873720806656</c:v>
                </c:pt>
                <c:pt idx="175">
                  <c:v>1.7542389716862437</c:v>
                </c:pt>
                <c:pt idx="176">
                  <c:v>1.8245975224488509</c:v>
                </c:pt>
                <c:pt idx="177">
                  <c:v>1.8349505031835434</c:v>
                </c:pt>
                <c:pt idx="178">
                  <c:v>1.815303384898886</c:v>
                </c:pt>
                <c:pt idx="179">
                  <c:v>1.7656715279778807</c:v>
                </c:pt>
                <c:pt idx="180">
                  <c:v>1.716060254527054</c:v>
                </c:pt>
                <c:pt idx="181">
                  <c:v>1.6664488810701878</c:v>
                </c:pt>
                <c:pt idx="182">
                  <c:v>1.6468427280998847</c:v>
                </c:pt>
                <c:pt idx="183">
                  <c:v>1.7738979213232047</c:v>
                </c:pt>
                <c:pt idx="184">
                  <c:v>1.8407285326776617</c:v>
                </c:pt>
                <c:pt idx="185">
                  <c:v>1.7909660210946954</c:v>
                </c:pt>
                <c:pt idx="186">
                  <c:v>1.8012321786528369</c:v>
                </c:pt>
                <c:pt idx="187">
                  <c:v>1.8414929608441071</c:v>
                </c:pt>
                <c:pt idx="188">
                  <c:v>1.9084297229357361</c:v>
                </c:pt>
                <c:pt idx="189">
                  <c:v>1.9753422005638981</c:v>
                </c:pt>
                <c:pt idx="190">
                  <c:v>2.0156269709818968</c:v>
                </c:pt>
                <c:pt idx="191">
                  <c:v>2.0859067164842222</c:v>
                </c:pt>
                <c:pt idx="192">
                  <c:v>2.242799279625181</c:v>
                </c:pt>
                <c:pt idx="193">
                  <c:v>2.4829780174939176</c:v>
                </c:pt>
                <c:pt idx="194">
                  <c:v>2.6064403682866724</c:v>
                </c:pt>
                <c:pt idx="195">
                  <c:v>2.5298749180410227</c:v>
                </c:pt>
                <c:pt idx="196">
                  <c:v>2.423303986423365</c:v>
                </c:pt>
                <c:pt idx="197">
                  <c:v>2.4334038418145125</c:v>
                </c:pt>
                <c:pt idx="198">
                  <c:v>2.5301613249696402</c:v>
                </c:pt>
                <c:pt idx="199">
                  <c:v>2.5669104065896176</c:v>
                </c:pt>
                <c:pt idx="200">
                  <c:v>2.6069792265125868</c:v>
                </c:pt>
                <c:pt idx="201">
                  <c:v>2.5003593278049219</c:v>
                </c:pt>
                <c:pt idx="202">
                  <c:v>2.3637604822981304</c:v>
                </c:pt>
                <c:pt idx="203">
                  <c:v>2.3138237261679109</c:v>
                </c:pt>
                <c:pt idx="204">
                  <c:v>2.3205621575133506</c:v>
                </c:pt>
                <c:pt idx="205">
                  <c:v>2.3872877683846543</c:v>
                </c:pt>
                <c:pt idx="206">
                  <c:v>2.397346465910497</c:v>
                </c:pt>
                <c:pt idx="207">
                  <c:v>2.4073874689028942</c:v>
                </c:pt>
                <c:pt idx="208">
                  <c:v>2.4474020902599252</c:v>
                </c:pt>
                <c:pt idx="209">
                  <c:v>2.6607543833983454</c:v>
                </c:pt>
                <c:pt idx="210">
                  <c:v>2.9607358239632799</c:v>
                </c:pt>
                <c:pt idx="211">
                  <c:v>3.2340049157694581</c:v>
                </c:pt>
                <c:pt idx="212">
                  <c:v>3.1872426165082763</c:v>
                </c:pt>
                <c:pt idx="213">
                  <c:v>3.0205023737094687</c:v>
                </c:pt>
                <c:pt idx="214">
                  <c:v>3.1170662659282091</c:v>
                </c:pt>
                <c:pt idx="215">
                  <c:v>2.8636062210692632</c:v>
                </c:pt>
                <c:pt idx="216">
                  <c:v>2.3435344976766119</c:v>
                </c:pt>
                <c:pt idx="217">
                  <c:v>2.0601798065072332</c:v>
                </c:pt>
                <c:pt idx="218">
                  <c:v>1.9535171886505036</c:v>
                </c:pt>
                <c:pt idx="219">
                  <c:v>1.9035339883738933</c:v>
                </c:pt>
                <c:pt idx="220">
                  <c:v>2.0302479980909132</c:v>
                </c:pt>
                <c:pt idx="221">
                  <c:v>2.1570169319203347</c:v>
                </c:pt>
                <c:pt idx="222">
                  <c:v>2.1971370343000189</c:v>
                </c:pt>
                <c:pt idx="223">
                  <c:v>2.4405361593631056</c:v>
                </c:pt>
                <c:pt idx="224">
                  <c:v>2.7705645010484035</c:v>
                </c:pt>
                <c:pt idx="225">
                  <c:v>3.0439028137182835</c:v>
                </c:pt>
                <c:pt idx="226">
                  <c:v>3.2272128895805441</c:v>
                </c:pt>
                <c:pt idx="227">
                  <c:v>3.3238322823676887</c:v>
                </c:pt>
                <c:pt idx="228">
                  <c:v>3.5970883013090478</c:v>
                </c:pt>
                <c:pt idx="229">
                  <c:v>3.9569541344294161</c:v>
                </c:pt>
                <c:pt idx="230">
                  <c:v>4.0834356796977369</c:v>
                </c:pt>
                <c:pt idx="231">
                  <c:v>4.2699136822952557</c:v>
                </c:pt>
                <c:pt idx="232">
                  <c:v>4.5697058656861484</c:v>
                </c:pt>
                <c:pt idx="233">
                  <c:v>4.81282866783119</c:v>
                </c:pt>
                <c:pt idx="234">
                  <c:v>4.9690371859088263</c:v>
                </c:pt>
                <c:pt idx="235">
                  <c:v>4.9186280815877286</c:v>
                </c:pt>
                <c:pt idx="236">
                  <c:v>4.7816059476760735</c:v>
                </c:pt>
                <c:pt idx="237">
                  <c:v>4.8179313279319151</c:v>
                </c:pt>
                <c:pt idx="238">
                  <c:v>4.9442714466915163</c:v>
                </c:pt>
                <c:pt idx="239">
                  <c:v>5.0139270955906579</c:v>
                </c:pt>
                <c:pt idx="240">
                  <c:v>5.1669364838647196</c:v>
                </c:pt>
                <c:pt idx="241">
                  <c:v>5.4099200611478544</c:v>
                </c:pt>
                <c:pt idx="242">
                  <c:v>5.4795590122724489</c:v>
                </c:pt>
                <c:pt idx="243">
                  <c:v>5.4291889840722272</c:v>
                </c:pt>
                <c:pt idx="244">
                  <c:v>5.465473696351669</c:v>
                </c:pt>
                <c:pt idx="245">
                  <c:v>5.4450864141717741</c:v>
                </c:pt>
                <c:pt idx="246">
                  <c:v>5.191359183478867</c:v>
                </c:pt>
                <c:pt idx="247">
                  <c:v>4.9076141497514305</c:v>
                </c:pt>
                <c:pt idx="248">
                  <c:v>4.7404884303831203</c:v>
                </c:pt>
                <c:pt idx="249">
                  <c:v>4.5433468024071137</c:v>
                </c:pt>
                <c:pt idx="250">
                  <c:v>4.3762060176725726</c:v>
                </c:pt>
                <c:pt idx="251">
                  <c:v>4.3857135947665711</c:v>
                </c:pt>
                <c:pt idx="252">
                  <c:v>4.4852044510853499</c:v>
                </c:pt>
                <c:pt idx="253">
                  <c:v>4.6413559099127664</c:v>
                </c:pt>
                <c:pt idx="254">
                  <c:v>4.910839630580389</c:v>
                </c:pt>
                <c:pt idx="255">
                  <c:v>4.9169839570180418</c:v>
                </c:pt>
                <c:pt idx="256">
                  <c:v>4.6931527180813388</c:v>
                </c:pt>
                <c:pt idx="257">
                  <c:v>4.5859827745104642</c:v>
                </c:pt>
                <c:pt idx="258">
                  <c:v>4.3888157454451422</c:v>
                </c:pt>
                <c:pt idx="259">
                  <c:v>4.1049963722308327</c:v>
                </c:pt>
                <c:pt idx="260">
                  <c:v>4.114543053453712</c:v>
                </c:pt>
                <c:pt idx="261">
                  <c:v>4.3007633060409525</c:v>
                </c:pt>
                <c:pt idx="262">
                  <c:v>4.2203329202024529</c:v>
                </c:pt>
                <c:pt idx="263">
                  <c:v>4.1999366544560122</c:v>
                </c:pt>
                <c:pt idx="264">
                  <c:v>4.472861496159493</c:v>
                </c:pt>
                <c:pt idx="265">
                  <c:v>4.5957472856624078</c:v>
                </c:pt>
                <c:pt idx="266">
                  <c:v>4.7519471435082741</c:v>
                </c:pt>
                <c:pt idx="267">
                  <c:v>4.9681273430527124</c:v>
                </c:pt>
                <c:pt idx="268">
                  <c:v>5.2109712476073149</c:v>
                </c:pt>
                <c:pt idx="269">
                  <c:v>5.5404718142101528</c:v>
                </c:pt>
                <c:pt idx="270">
                  <c:v>5.8399619400624996</c:v>
                </c:pt>
                <c:pt idx="271">
                  <c:v>5.9960906069240156</c:v>
                </c:pt>
                <c:pt idx="272">
                  <c:v>5.8022214032732933</c:v>
                </c:pt>
                <c:pt idx="273">
                  <c:v>5.4583426644366222</c:v>
                </c:pt>
                <c:pt idx="274">
                  <c:v>5.1744579685547762</c:v>
                </c:pt>
                <c:pt idx="275">
                  <c:v>4.9505702282623361</c:v>
                </c:pt>
                <c:pt idx="276">
                  <c:v>4.7833387825678866</c:v>
                </c:pt>
                <c:pt idx="277">
                  <c:v>4.8194641813296659</c:v>
                </c:pt>
                <c:pt idx="278">
                  <c:v>4.8855813260624723</c:v>
                </c:pt>
                <c:pt idx="279">
                  <c:v>4.8950320089388253</c:v>
                </c:pt>
                <c:pt idx="280">
                  <c:v>4.8744797330627705</c:v>
                </c:pt>
                <c:pt idx="281">
                  <c:v>5.0306177263024203</c:v>
                </c:pt>
                <c:pt idx="282">
                  <c:v>5.3901029184302649</c:v>
                </c:pt>
                <c:pt idx="283">
                  <c:v>5.5729283343570177</c:v>
                </c:pt>
                <c:pt idx="284">
                  <c:v>5.43553299428988</c:v>
                </c:pt>
                <c:pt idx="285">
                  <c:v>5.1515316297806297</c:v>
                </c:pt>
                <c:pt idx="286">
                  <c:v>5.4542166136506918</c:v>
                </c:pt>
                <c:pt idx="287">
                  <c:v>5.9002176784202716</c:v>
                </c:pt>
                <c:pt idx="288">
                  <c:v>5.9662265220095527</c:v>
                </c:pt>
                <c:pt idx="289">
                  <c:v>5.9755944672028232</c:v>
                </c:pt>
                <c:pt idx="290">
                  <c:v>5.8382981080372591</c:v>
                </c:pt>
                <c:pt idx="291">
                  <c:v>5.8476548016105943</c:v>
                </c:pt>
                <c:pt idx="292">
                  <c:v>5.8836582265407804</c:v>
                </c:pt>
                <c:pt idx="293">
                  <c:v>5.5396869251469729</c:v>
                </c:pt>
                <c:pt idx="294">
                  <c:v>4.9924038236839197</c:v>
                </c:pt>
                <c:pt idx="295">
                  <c:v>4.4751229516838169</c:v>
                </c:pt>
                <c:pt idx="296">
                  <c:v>4.164519439379065</c:v>
                </c:pt>
                <c:pt idx="297">
                  <c:v>4.143951463104754</c:v>
                </c:pt>
                <c:pt idx="298">
                  <c:v>4.3267533358915209</c:v>
                </c:pt>
                <c:pt idx="299">
                  <c:v>4.6295418351228355</c:v>
                </c:pt>
                <c:pt idx="300">
                  <c:v>4.9889706746139479</c:v>
                </c:pt>
                <c:pt idx="301">
                  <c:v>5.2883820130536918</c:v>
                </c:pt>
                <c:pt idx="302">
                  <c:v>5.3844926287921586</c:v>
                </c:pt>
                <c:pt idx="303">
                  <c:v>5.4239258611344612</c:v>
                </c:pt>
                <c:pt idx="304">
                  <c:v>5.4933324760506705</c:v>
                </c:pt>
                <c:pt idx="305">
                  <c:v>5.5027367059696015</c:v>
                </c:pt>
                <c:pt idx="306">
                  <c:v>5.5688074651426565</c:v>
                </c:pt>
                <c:pt idx="307">
                  <c:v>5.9282044201086954</c:v>
                </c:pt>
                <c:pt idx="308">
                  <c:v>6.2575782994115805</c:v>
                </c:pt>
                <c:pt idx="309">
                  <c:v>6.3836037484161725</c:v>
                </c:pt>
                <c:pt idx="310">
                  <c:v>6.6262889021918419</c:v>
                </c:pt>
                <c:pt idx="311">
                  <c:v>6.8389717233445424</c:v>
                </c:pt>
                <c:pt idx="312">
                  <c:v>6.818306248730134</c:v>
                </c:pt>
                <c:pt idx="313">
                  <c:v>6.7676448249466246</c:v>
                </c:pt>
                <c:pt idx="314">
                  <c:v>6.9536476903102518</c:v>
                </c:pt>
                <c:pt idx="315">
                  <c:v>7.0496273601736839</c:v>
                </c:pt>
                <c:pt idx="316">
                  <c:v>6.9122673829289969</c:v>
                </c:pt>
                <c:pt idx="317">
                  <c:v>6.9782137986093593</c:v>
                </c:pt>
                <c:pt idx="318">
                  <c:v>7.2208166449101983</c:v>
                </c:pt>
                <c:pt idx="319">
                  <c:v>7.8734110636198809</c:v>
                </c:pt>
                <c:pt idx="320">
                  <c:v>8.7859482235220678</c:v>
                </c:pt>
                <c:pt idx="321">
                  <c:v>9.7317748705666283</c:v>
                </c:pt>
                <c:pt idx="322">
                  <c:v>10.354233365093107</c:v>
                </c:pt>
                <c:pt idx="323">
                  <c:v>10.626659032810919</c:v>
                </c:pt>
                <c:pt idx="324">
                  <c:v>11.015718579597864</c:v>
                </c:pt>
                <c:pt idx="325">
                  <c:v>10.994749476392096</c:v>
                </c:pt>
                <c:pt idx="326">
                  <c:v>10.417122864521451</c:v>
                </c:pt>
                <c:pt idx="327">
                  <c:v>9.5461562955766919</c:v>
                </c:pt>
                <c:pt idx="328">
                  <c:v>8.7652265625856298</c:v>
                </c:pt>
                <c:pt idx="329">
                  <c:v>8.3643336075790966</c:v>
                </c:pt>
                <c:pt idx="330">
                  <c:v>8.1100938124118542</c:v>
                </c:pt>
                <c:pt idx="331">
                  <c:v>7.942530076220522</c:v>
                </c:pt>
                <c:pt idx="332">
                  <c:v>7.8916328964100551</c:v>
                </c:pt>
                <c:pt idx="333">
                  <c:v>7.5207005221383936</c:v>
                </c:pt>
                <c:pt idx="334">
                  <c:v>7.2097415561696065</c:v>
                </c:pt>
                <c:pt idx="335">
                  <c:v>7.2755382538880582</c:v>
                </c:pt>
                <c:pt idx="336">
                  <c:v>7.3980260155709319</c:v>
                </c:pt>
                <c:pt idx="337">
                  <c:v>7.7572035829886667</c:v>
                </c:pt>
                <c:pt idx="338">
                  <c:v>7.9430584064743242</c:v>
                </c:pt>
                <c:pt idx="339">
                  <c:v>7.5422618673739983</c:v>
                </c:pt>
                <c:pt idx="340">
                  <c:v>7.4348378581301198</c:v>
                </c:pt>
                <c:pt idx="341">
                  <c:v>8.0007642034565016</c:v>
                </c:pt>
                <c:pt idx="342">
                  <c:v>9.003322735371162</c:v>
                </c:pt>
                <c:pt idx="343">
                  <c:v>10.179155600850693</c:v>
                </c:pt>
                <c:pt idx="344">
                  <c:v>10.948300885425844</c:v>
                </c:pt>
                <c:pt idx="345">
                  <c:v>15.987402833015098</c:v>
                </c:pt>
                <c:pt idx="346">
                  <c:v>27.926288478842434</c:v>
                </c:pt>
                <c:pt idx="347">
                  <c:v>38.784921179448055</c:v>
                </c:pt>
                <c:pt idx="348">
                  <c:v>35.343406366719002</c:v>
                </c:pt>
                <c:pt idx="349">
                  <c:v>28.711805826724433</c:v>
                </c:pt>
                <c:pt idx="350">
                  <c:v>36.029767861701735</c:v>
                </c:pt>
                <c:pt idx="351">
                  <c:v>47.094221233209609</c:v>
                </c:pt>
                <c:pt idx="352">
                  <c:v>47.685227043795564</c:v>
                </c:pt>
                <c:pt idx="353">
                  <c:v>38.389765466045866</c:v>
                </c:pt>
                <c:pt idx="354">
                  <c:v>29.417500994751368</c:v>
                </c:pt>
                <c:pt idx="355">
                  <c:v>20.591852028992012</c:v>
                </c:pt>
                <c:pt idx="356">
                  <c:v>14.779837965942573</c:v>
                </c:pt>
                <c:pt idx="357">
                  <c:v>22.801412758951926</c:v>
                </c:pt>
                <c:pt idx="358">
                  <c:v>44.189375197003109</c:v>
                </c:pt>
                <c:pt idx="359">
                  <c:v>59.933765932713108</c:v>
                </c:pt>
                <c:pt idx="360">
                  <c:v>63.391544526560281</c:v>
                </c:pt>
                <c:pt idx="361">
                  <c:v>54.915599029566941</c:v>
                </c:pt>
                <c:pt idx="362">
                  <c:v>39.363099780849893</c:v>
                </c:pt>
                <c:pt idx="363">
                  <c:v>31.0939846939139</c:v>
                </c:pt>
                <c:pt idx="364">
                  <c:v>32.241443954952814</c:v>
                </c:pt>
                <c:pt idx="365">
                  <c:v>37.978775380242155</c:v>
                </c:pt>
                <c:pt idx="366">
                  <c:v>35.352773974636101</c:v>
                </c:pt>
                <c:pt idx="367">
                  <c:v>36.706678032641435</c:v>
                </c:pt>
                <c:pt idx="368">
                  <c:v>46.45391040755343</c:v>
                </c:pt>
                <c:pt idx="369">
                  <c:v>47.774490640342627</c:v>
                </c:pt>
                <c:pt idx="370">
                  <c:v>39.825238321861313</c:v>
                </c:pt>
                <c:pt idx="371">
                  <c:v>27.488991408020052</c:v>
                </c:pt>
                <c:pt idx="372">
                  <c:v>44.25287558312943</c:v>
                </c:pt>
                <c:pt idx="373">
                  <c:v>83.336309950831122</c:v>
                </c:pt>
                <c:pt idx="374">
                  <c:v>119.90307231008377</c:v>
                </c:pt>
                <c:pt idx="375">
                  <c:v>168.60627036982186</c:v>
                </c:pt>
                <c:pt idx="376">
                  <c:v>194.90606286518704</c:v>
                </c:pt>
                <c:pt idx="377">
                  <c:v>178.1523648524566</c:v>
                </c:pt>
                <c:pt idx="378">
                  <c:v>165.02581951468343</c:v>
                </c:pt>
                <c:pt idx="379">
                  <c:v>170.26633348087941</c:v>
                </c:pt>
                <c:pt idx="380">
                  <c:v>172.14673979835482</c:v>
                </c:pt>
                <c:pt idx="381">
                  <c:v>170.69007637939742</c:v>
                </c:pt>
                <c:pt idx="382">
                  <c:v>176.04684703793367</c:v>
                </c:pt>
                <c:pt idx="383">
                  <c:v>163.41698880494519</c:v>
                </c:pt>
                <c:pt idx="384">
                  <c:v>142.21745229323608</c:v>
                </c:pt>
                <c:pt idx="385">
                  <c:v>136.08440390774058</c:v>
                </c:pt>
                <c:pt idx="386">
                  <c:v>126.93792839925689</c:v>
                </c:pt>
                <c:pt idx="387">
                  <c:v>111.67484852872461</c:v>
                </c:pt>
                <c:pt idx="388">
                  <c:v>96.558477935632538</c:v>
                </c:pt>
                <c:pt idx="389">
                  <c:v>75.975337332280318</c:v>
                </c:pt>
                <c:pt idx="390">
                  <c:v>53.022154198149629</c:v>
                </c:pt>
                <c:pt idx="391">
                  <c:v>38.315815418964355</c:v>
                </c:pt>
                <c:pt idx="392">
                  <c:v>28.259501081841435</c:v>
                </c:pt>
                <c:pt idx="393">
                  <c:v>22.853065566565807</c:v>
                </c:pt>
                <c:pt idx="394">
                  <c:v>20.520152681668954</c:v>
                </c:pt>
                <c:pt idx="395">
                  <c:v>18.070775607448983</c:v>
                </c:pt>
                <c:pt idx="396">
                  <c:v>18.634995726243265</c:v>
                </c:pt>
                <c:pt idx="397">
                  <c:v>47.715970140570576</c:v>
                </c:pt>
                <c:pt idx="398">
                  <c:v>174.21991768399658</c:v>
                </c:pt>
                <c:pt idx="399">
                  <c:v>296.51015615161583</c:v>
                </c:pt>
                <c:pt idx="400">
                  <c:v>309.64694002217215</c:v>
                </c:pt>
                <c:pt idx="401">
                  <c:v>282.9502501109335</c:v>
                </c:pt>
                <c:pt idx="402">
                  <c:v>249.82038055564669</c:v>
                </c:pt>
                <c:pt idx="403">
                  <c:v>218.70739467925094</c:v>
                </c:pt>
                <c:pt idx="404">
                  <c:v>198.99777377731763</c:v>
                </c:pt>
                <c:pt idx="405">
                  <c:v>181.65776879468373</c:v>
                </c:pt>
                <c:pt idx="406">
                  <c:v>154.96100319597863</c:v>
                </c:pt>
                <c:pt idx="407">
                  <c:v>138.09111767072909</c:v>
                </c:pt>
                <c:pt idx="408">
                  <c:v>134.35453286392681</c:v>
                </c:pt>
                <c:pt idx="409">
                  <c:v>118.30456341297069</c:v>
                </c:pt>
                <c:pt idx="410">
                  <c:v>96.051252473974728</c:v>
                </c:pt>
                <c:pt idx="411">
                  <c:v>83.188060974291432</c:v>
                </c:pt>
                <c:pt idx="412">
                  <c:v>69.85820075308861</c:v>
                </c:pt>
                <c:pt idx="413">
                  <c:v>61.674881068457204</c:v>
                </c:pt>
                <c:pt idx="414">
                  <c:v>63.434724023953429</c:v>
                </c:pt>
                <c:pt idx="415">
                  <c:v>61.218111313110647</c:v>
                </c:pt>
                <c:pt idx="416">
                  <c:v>50.28482667627982</c:v>
                </c:pt>
                <c:pt idx="417">
                  <c:v>48.008073738503121</c:v>
                </c:pt>
                <c:pt idx="418">
                  <c:v>77.174824931761208</c:v>
                </c:pt>
                <c:pt idx="419">
                  <c:v>109.03138032499469</c:v>
                </c:pt>
                <c:pt idx="420">
                  <c:v>88.008134438835526</c:v>
                </c:pt>
                <c:pt idx="421">
                  <c:v>52.158774861367384</c:v>
                </c:pt>
                <c:pt idx="422">
                  <c:v>34.702708270798098</c:v>
                </c:pt>
                <c:pt idx="423">
                  <c:v>21.313172614854928</c:v>
                </c:pt>
                <c:pt idx="424">
                  <c:v>17.283722470562981</c:v>
                </c:pt>
                <c:pt idx="425">
                  <c:v>17.347848232396888</c:v>
                </c:pt>
                <c:pt idx="426">
                  <c:v>17.122164465580976</c:v>
                </c:pt>
                <c:pt idx="427">
                  <c:v>16.6599514553977</c:v>
                </c:pt>
                <c:pt idx="428">
                  <c:v>16.024536659670655</c:v>
                </c:pt>
                <c:pt idx="429">
                  <c:v>14.599378214717994</c:v>
                </c:pt>
                <c:pt idx="430">
                  <c:v>13.581327464067012</c:v>
                </c:pt>
                <c:pt idx="431">
                  <c:v>13.327031049669994</c:v>
                </c:pt>
                <c:pt idx="432">
                  <c:v>13.219436116837914</c:v>
                </c:pt>
                <c:pt idx="433">
                  <c:v>13.1385182498184</c:v>
                </c:pt>
                <c:pt idx="434">
                  <c:v>12.79708588365796</c:v>
                </c:pt>
                <c:pt idx="435">
                  <c:v>12.339091604193635</c:v>
                </c:pt>
                <c:pt idx="436">
                  <c:v>11.994609254413099</c:v>
                </c:pt>
                <c:pt idx="437">
                  <c:v>11.886942081367563</c:v>
                </c:pt>
                <c:pt idx="438">
                  <c:v>12.012718487922063</c:v>
                </c:pt>
                <c:pt idx="439">
                  <c:v>12.135189973128108</c:v>
                </c:pt>
                <c:pt idx="440">
                  <c:v>12.144358489585896</c:v>
                </c:pt>
                <c:pt idx="441">
                  <c:v>12.183527836604162</c:v>
                </c:pt>
                <c:pt idx="442">
                  <c:v>12.482648937138814</c:v>
                </c:pt>
                <c:pt idx="443">
                  <c:v>12.63840489632048</c:v>
                </c:pt>
                <c:pt idx="444">
                  <c:v>12.617464366260963</c:v>
                </c:pt>
                <c:pt idx="445">
                  <c:v>12.739823145977404</c:v>
                </c:pt>
                <c:pt idx="446">
                  <c:v>12.89548069741187</c:v>
                </c:pt>
                <c:pt idx="447">
                  <c:v>12.964467488399436</c:v>
                </c:pt>
                <c:pt idx="448">
                  <c:v>13.176797037332618</c:v>
                </c:pt>
                <c:pt idx="449">
                  <c:v>13.449106617940826</c:v>
                </c:pt>
                <c:pt idx="450">
                  <c:v>13.514746732061742</c:v>
                </c:pt>
                <c:pt idx="451">
                  <c:v>13.727042024570833</c:v>
                </c:pt>
                <c:pt idx="452">
                  <c:v>13.999308665315736</c:v>
                </c:pt>
                <c:pt idx="453">
                  <c:v>20.558218625892092</c:v>
                </c:pt>
                <c:pt idx="454">
                  <c:v>28.14023636201739</c:v>
                </c:pt>
                <c:pt idx="455">
                  <c:v>26.392245036250269</c:v>
                </c:pt>
                <c:pt idx="456">
                  <c:v>20.960867282958983</c:v>
                </c:pt>
                <c:pt idx="457">
                  <c:v>17.402378803053477</c:v>
                </c:pt>
                <c:pt idx="458">
                  <c:v>16.30057047151519</c:v>
                </c:pt>
                <c:pt idx="459">
                  <c:v>16.305529241297133</c:v>
                </c:pt>
                <c:pt idx="460">
                  <c:v>15.550564758158362</c:v>
                </c:pt>
                <c:pt idx="461">
                  <c:v>14.418972784592023</c:v>
                </c:pt>
                <c:pt idx="462">
                  <c:v>13.960613330593919</c:v>
                </c:pt>
                <c:pt idx="463">
                  <c:v>13.29581493701083</c:v>
                </c:pt>
                <c:pt idx="464">
                  <c:v>13.244562181852936</c:v>
                </c:pt>
                <c:pt idx="465">
                  <c:v>13.836819828657005</c:v>
                </c:pt>
                <c:pt idx="466">
                  <c:v>14.165785766316747</c:v>
                </c:pt>
                <c:pt idx="467">
                  <c:v>14.524715489805763</c:v>
                </c:pt>
                <c:pt idx="468">
                  <c:v>15.090273156110646</c:v>
                </c:pt>
                <c:pt idx="469">
                  <c:v>16.329180276148847</c:v>
                </c:pt>
                <c:pt idx="470">
                  <c:v>17.914701687794931</c:v>
                </c:pt>
                <c:pt idx="471">
                  <c:v>18.593512680372555</c:v>
                </c:pt>
                <c:pt idx="472">
                  <c:v>18.922247266938609</c:v>
                </c:pt>
                <c:pt idx="473">
                  <c:v>36.070871515718984</c:v>
                </c:pt>
                <c:pt idx="474">
                  <c:v>83.432478787290535</c:v>
                </c:pt>
                <c:pt idx="475">
                  <c:v>107.45046124427388</c:v>
                </c:pt>
                <c:pt idx="476">
                  <c:v>79.641687370154102</c:v>
                </c:pt>
                <c:pt idx="477">
                  <c:v>50.226384932445555</c:v>
                </c:pt>
                <c:pt idx="478">
                  <c:v>34.877516557143672</c:v>
                </c:pt>
                <c:pt idx="479">
                  <c:v>23.798085580813062</c:v>
                </c:pt>
                <c:pt idx="480">
                  <c:v>19.681977926929488</c:v>
                </c:pt>
                <c:pt idx="481">
                  <c:v>19.456031086613223</c:v>
                </c:pt>
                <c:pt idx="482">
                  <c:v>18.526831079446993</c:v>
                </c:pt>
                <c:pt idx="483">
                  <c:v>17.567727491046679</c:v>
                </c:pt>
                <c:pt idx="484">
                  <c:v>16.025290569313032</c:v>
                </c:pt>
                <c:pt idx="485">
                  <c:v>14.103301544692849</c:v>
                </c:pt>
                <c:pt idx="486">
                  <c:v>13.611770363919277</c:v>
                </c:pt>
                <c:pt idx="487">
                  <c:v>13.560407333353442</c:v>
                </c:pt>
                <c:pt idx="488">
                  <c:v>13.655708431941378</c:v>
                </c:pt>
                <c:pt idx="489">
                  <c:v>13.954274647314953</c:v>
                </c:pt>
                <c:pt idx="490">
                  <c:v>15.396350552755369</c:v>
                </c:pt>
                <c:pt idx="491">
                  <c:v>17.071656096341766</c:v>
                </c:pt>
                <c:pt idx="492">
                  <c:v>17.986935899495201</c:v>
                </c:pt>
                <c:pt idx="493">
                  <c:v>17.732174748430147</c:v>
                </c:pt>
                <c:pt idx="494">
                  <c:v>15.193933487570611</c:v>
                </c:pt>
                <c:pt idx="495">
                  <c:v>13.419063600822168</c:v>
                </c:pt>
                <c:pt idx="496">
                  <c:v>13.750877789645626</c:v>
                </c:pt>
                <c:pt idx="497">
                  <c:v>14.809348057510311</c:v>
                </c:pt>
                <c:pt idx="498">
                  <c:v>16.01447730243785</c:v>
                </c:pt>
                <c:pt idx="499">
                  <c:v>15.876258492248212</c:v>
                </c:pt>
                <c:pt idx="500">
                  <c:v>15.007991225490777</c:v>
                </c:pt>
                <c:pt idx="501">
                  <c:v>14.666497376867854</c:v>
                </c:pt>
                <c:pt idx="502">
                  <c:v>17.481732657044823</c:v>
                </c:pt>
                <c:pt idx="503">
                  <c:v>21.760199635308126</c:v>
                </c:pt>
                <c:pt idx="504">
                  <c:v>24.341973799009686</c:v>
                </c:pt>
                <c:pt idx="505">
                  <c:v>22.243535674859725</c:v>
                </c:pt>
                <c:pt idx="506">
                  <c:v>16.37148247881818</c:v>
                </c:pt>
                <c:pt idx="507">
                  <c:v>13.48286840469645</c:v>
                </c:pt>
                <c:pt idx="508">
                  <c:v>13.167683244703234</c:v>
                </c:pt>
                <c:pt idx="509">
                  <c:v>12.999209046317652</c:v>
                </c:pt>
                <c:pt idx="510">
                  <c:v>12.830775258046677</c:v>
                </c:pt>
                <c:pt idx="511">
                  <c:v>12.809022798124897</c:v>
                </c:pt>
                <c:pt idx="512">
                  <c:v>12.817229850535238</c:v>
                </c:pt>
                <c:pt idx="513">
                  <c:v>12.912713192059512</c:v>
                </c:pt>
                <c:pt idx="514">
                  <c:v>13.038181284638432</c:v>
                </c:pt>
                <c:pt idx="515">
                  <c:v>13.133658158664467</c:v>
                </c:pt>
                <c:pt idx="516">
                  <c:v>13.375806131694358</c:v>
                </c:pt>
                <c:pt idx="517">
                  <c:v>13.647938952422599</c:v>
                </c:pt>
                <c:pt idx="518">
                  <c:v>13.566723410145466</c:v>
                </c:pt>
                <c:pt idx="519">
                  <c:v>13.428839230629942</c:v>
                </c:pt>
                <c:pt idx="520">
                  <c:v>13.760933095690943</c:v>
                </c:pt>
                <c:pt idx="521">
                  <c:v>14.323007884495501</c:v>
                </c:pt>
                <c:pt idx="522">
                  <c:v>15.031737281880451</c:v>
                </c:pt>
                <c:pt idx="523">
                  <c:v>16.29711851831992</c:v>
                </c:pt>
                <c:pt idx="524">
                  <c:v>17.505784877903768</c:v>
                </c:pt>
                <c:pt idx="525">
                  <c:v>17.894457328811189</c:v>
                </c:pt>
                <c:pt idx="526">
                  <c:v>17.549681199831607</c:v>
                </c:pt>
                <c:pt idx="527">
                  <c:v>20.541534163315831</c:v>
                </c:pt>
                <c:pt idx="528">
                  <c:v>54.506572910930096</c:v>
                </c:pt>
                <c:pt idx="529">
                  <c:v>82.327730793015363</c:v>
                </c:pt>
                <c:pt idx="530">
                  <c:v>71.952363046245665</c:v>
                </c:pt>
                <c:pt idx="531">
                  <c:v>73.686903703583965</c:v>
                </c:pt>
                <c:pt idx="532">
                  <c:v>104.72391538380811</c:v>
                </c:pt>
                <c:pt idx="533">
                  <c:v>123.97361871938023</c:v>
                </c:pt>
                <c:pt idx="534">
                  <c:v>105.52374270387604</c:v>
                </c:pt>
                <c:pt idx="535">
                  <c:v>78.767276542375527</c:v>
                </c:pt>
                <c:pt idx="536">
                  <c:v>50.287139759948609</c:v>
                </c:pt>
                <c:pt idx="537">
                  <c:v>28.416849541456894</c:v>
                </c:pt>
                <c:pt idx="538">
                  <c:v>23.743223913942561</c:v>
                </c:pt>
                <c:pt idx="539">
                  <c:v>24.126414743395891</c:v>
                </c:pt>
                <c:pt idx="540">
                  <c:v>25.799794229222933</c:v>
                </c:pt>
                <c:pt idx="541">
                  <c:v>25.983229119389602</c:v>
                </c:pt>
                <c:pt idx="542">
                  <c:v>28.386826530978627</c:v>
                </c:pt>
                <c:pt idx="543">
                  <c:v>43.894164025117711</c:v>
                </c:pt>
                <c:pt idx="544">
                  <c:v>60.044990463396552</c:v>
                </c:pt>
                <c:pt idx="545">
                  <c:v>56.279677588933197</c:v>
                </c:pt>
                <c:pt idx="546">
                  <c:v>40.960314104515056</c:v>
                </c:pt>
                <c:pt idx="547">
                  <c:v>28.857258315925428</c:v>
                </c:pt>
                <c:pt idx="548">
                  <c:v>31.934337278846829</c:v>
                </c:pt>
                <c:pt idx="549">
                  <c:v>64.434735341610519</c:v>
                </c:pt>
                <c:pt idx="550">
                  <c:v>105.97485778726549</c:v>
                </c:pt>
                <c:pt idx="551">
                  <c:v>122.24486022881462</c:v>
                </c:pt>
                <c:pt idx="552">
                  <c:v>122.22131338192042</c:v>
                </c:pt>
                <c:pt idx="553">
                  <c:v>122.1977665350262</c:v>
                </c:pt>
                <c:pt idx="554">
                  <c:v>122.17421968813201</c:v>
                </c:pt>
                <c:pt idx="555">
                  <c:v>122.15067284123781</c:v>
                </c:pt>
                <c:pt idx="556">
                  <c:v>122.12712599434361</c:v>
                </c:pt>
                <c:pt idx="557">
                  <c:v>122.10357914744939</c:v>
                </c:pt>
                <c:pt idx="558">
                  <c:v>122.08003230055519</c:v>
                </c:pt>
                <c:pt idx="559">
                  <c:v>122.056485453661</c:v>
                </c:pt>
                <c:pt idx="560">
                  <c:v>122.03293860676679</c:v>
                </c:pt>
                <c:pt idx="561">
                  <c:v>122.00939175987259</c:v>
                </c:pt>
                <c:pt idx="562">
                  <c:v>121.98584491297838</c:v>
                </c:pt>
                <c:pt idx="563">
                  <c:v>121.96229806608419</c:v>
                </c:pt>
                <c:pt idx="564">
                  <c:v>121.93875121918998</c:v>
                </c:pt>
                <c:pt idx="565">
                  <c:v>121.91520437229578</c:v>
                </c:pt>
                <c:pt idx="566">
                  <c:v>121.89165752540157</c:v>
                </c:pt>
                <c:pt idx="567">
                  <c:v>121.86811067850736</c:v>
                </c:pt>
                <c:pt idx="568">
                  <c:v>121.84456383161317</c:v>
                </c:pt>
                <c:pt idx="569">
                  <c:v>121.82101698471895</c:v>
                </c:pt>
                <c:pt idx="570">
                  <c:v>121.79747013782476</c:v>
                </c:pt>
                <c:pt idx="571">
                  <c:v>121.77392329093055</c:v>
                </c:pt>
                <c:pt idx="572">
                  <c:v>121.75037644403636</c:v>
                </c:pt>
              </c:numCache>
            </c:numRef>
          </c:xVal>
          <c:yVal>
            <c:numRef>
              <c:f>'CPT data reduction'!$A$28:$A$600</c:f>
              <c:numCache>
                <c:formatCode>General</c:formatCode>
                <c:ptCount val="573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  <c:pt idx="26">
                  <c:v>1.02</c:v>
                </c:pt>
                <c:pt idx="27">
                  <c:v>1.04</c:v>
                </c:pt>
                <c:pt idx="28">
                  <c:v>1.06</c:v>
                </c:pt>
                <c:pt idx="29">
                  <c:v>1.08</c:v>
                </c:pt>
                <c:pt idx="30">
                  <c:v>1.1000000000000001</c:v>
                </c:pt>
                <c:pt idx="31">
                  <c:v>1.1200000000000001</c:v>
                </c:pt>
                <c:pt idx="32">
                  <c:v>1.1399999999999999</c:v>
                </c:pt>
                <c:pt idx="33">
                  <c:v>1.1599999999999999</c:v>
                </c:pt>
                <c:pt idx="34">
                  <c:v>1.18</c:v>
                </c:pt>
                <c:pt idx="35">
                  <c:v>1.2</c:v>
                </c:pt>
                <c:pt idx="36">
                  <c:v>1.22</c:v>
                </c:pt>
                <c:pt idx="37">
                  <c:v>1.24</c:v>
                </c:pt>
                <c:pt idx="38">
                  <c:v>1.26</c:v>
                </c:pt>
                <c:pt idx="39">
                  <c:v>1.28</c:v>
                </c:pt>
                <c:pt idx="40">
                  <c:v>1.3</c:v>
                </c:pt>
                <c:pt idx="41">
                  <c:v>1.32</c:v>
                </c:pt>
                <c:pt idx="42">
                  <c:v>1.34</c:v>
                </c:pt>
                <c:pt idx="43">
                  <c:v>1.36</c:v>
                </c:pt>
                <c:pt idx="44">
                  <c:v>1.38</c:v>
                </c:pt>
                <c:pt idx="45">
                  <c:v>1.4</c:v>
                </c:pt>
                <c:pt idx="46">
                  <c:v>1.42</c:v>
                </c:pt>
                <c:pt idx="47">
                  <c:v>1.44</c:v>
                </c:pt>
                <c:pt idx="48">
                  <c:v>1.46</c:v>
                </c:pt>
                <c:pt idx="49">
                  <c:v>1.48</c:v>
                </c:pt>
                <c:pt idx="50">
                  <c:v>1.5</c:v>
                </c:pt>
                <c:pt idx="51">
                  <c:v>1.52</c:v>
                </c:pt>
                <c:pt idx="52">
                  <c:v>1.54</c:v>
                </c:pt>
                <c:pt idx="53">
                  <c:v>1.56</c:v>
                </c:pt>
                <c:pt idx="54">
                  <c:v>1.58</c:v>
                </c:pt>
                <c:pt idx="55">
                  <c:v>1.6</c:v>
                </c:pt>
                <c:pt idx="56">
                  <c:v>1.62</c:v>
                </c:pt>
                <c:pt idx="57">
                  <c:v>1.64</c:v>
                </c:pt>
                <c:pt idx="58">
                  <c:v>1.66</c:v>
                </c:pt>
                <c:pt idx="59">
                  <c:v>1.68</c:v>
                </c:pt>
                <c:pt idx="60">
                  <c:v>1.7</c:v>
                </c:pt>
                <c:pt idx="61">
                  <c:v>1.72</c:v>
                </c:pt>
                <c:pt idx="62">
                  <c:v>1.74</c:v>
                </c:pt>
                <c:pt idx="63">
                  <c:v>1.76</c:v>
                </c:pt>
                <c:pt idx="64">
                  <c:v>1.78</c:v>
                </c:pt>
                <c:pt idx="65">
                  <c:v>1.8</c:v>
                </c:pt>
                <c:pt idx="66">
                  <c:v>1.82</c:v>
                </c:pt>
                <c:pt idx="67">
                  <c:v>1.84</c:v>
                </c:pt>
                <c:pt idx="68">
                  <c:v>1.86</c:v>
                </c:pt>
                <c:pt idx="69">
                  <c:v>1.88</c:v>
                </c:pt>
                <c:pt idx="70">
                  <c:v>1.9</c:v>
                </c:pt>
                <c:pt idx="71">
                  <c:v>1.92</c:v>
                </c:pt>
                <c:pt idx="72">
                  <c:v>1.94</c:v>
                </c:pt>
                <c:pt idx="73">
                  <c:v>1.96</c:v>
                </c:pt>
                <c:pt idx="74">
                  <c:v>1.98</c:v>
                </c:pt>
                <c:pt idx="75">
                  <c:v>2</c:v>
                </c:pt>
                <c:pt idx="76">
                  <c:v>2.02</c:v>
                </c:pt>
                <c:pt idx="77">
                  <c:v>2.04</c:v>
                </c:pt>
                <c:pt idx="78">
                  <c:v>2.06</c:v>
                </c:pt>
                <c:pt idx="79">
                  <c:v>2.08</c:v>
                </c:pt>
                <c:pt idx="80">
                  <c:v>2.1</c:v>
                </c:pt>
                <c:pt idx="81">
                  <c:v>2.12</c:v>
                </c:pt>
                <c:pt idx="82">
                  <c:v>2.14</c:v>
                </c:pt>
                <c:pt idx="83">
                  <c:v>2.16</c:v>
                </c:pt>
                <c:pt idx="84">
                  <c:v>2.1800000000000002</c:v>
                </c:pt>
                <c:pt idx="85">
                  <c:v>2.2000000000000002</c:v>
                </c:pt>
                <c:pt idx="86">
                  <c:v>2.2200000000000002</c:v>
                </c:pt>
                <c:pt idx="87">
                  <c:v>2.2400000000000002</c:v>
                </c:pt>
                <c:pt idx="88">
                  <c:v>2.2599999999999998</c:v>
                </c:pt>
                <c:pt idx="89">
                  <c:v>2.2799999999999998</c:v>
                </c:pt>
                <c:pt idx="90">
                  <c:v>2.2999999999999998</c:v>
                </c:pt>
                <c:pt idx="91">
                  <c:v>2.3199999999999998</c:v>
                </c:pt>
                <c:pt idx="92">
                  <c:v>2.34</c:v>
                </c:pt>
                <c:pt idx="93">
                  <c:v>2.36</c:v>
                </c:pt>
                <c:pt idx="94">
                  <c:v>2.38</c:v>
                </c:pt>
                <c:pt idx="95">
                  <c:v>2.4</c:v>
                </c:pt>
                <c:pt idx="96">
                  <c:v>2.42</c:v>
                </c:pt>
                <c:pt idx="97">
                  <c:v>2.44</c:v>
                </c:pt>
                <c:pt idx="98">
                  <c:v>2.46</c:v>
                </c:pt>
                <c:pt idx="99">
                  <c:v>2.48</c:v>
                </c:pt>
                <c:pt idx="100">
                  <c:v>2.5</c:v>
                </c:pt>
                <c:pt idx="101">
                  <c:v>2.52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</c:v>
                </c:pt>
                <c:pt idx="111">
                  <c:v>2.72</c:v>
                </c:pt>
                <c:pt idx="112">
                  <c:v>2.74</c:v>
                </c:pt>
                <c:pt idx="113">
                  <c:v>2.76</c:v>
                </c:pt>
                <c:pt idx="114">
                  <c:v>2.78</c:v>
                </c:pt>
                <c:pt idx="115">
                  <c:v>2.8</c:v>
                </c:pt>
                <c:pt idx="116">
                  <c:v>2.82</c:v>
                </c:pt>
                <c:pt idx="117">
                  <c:v>2.84</c:v>
                </c:pt>
                <c:pt idx="118">
                  <c:v>2.86</c:v>
                </c:pt>
                <c:pt idx="119">
                  <c:v>2.88</c:v>
                </c:pt>
                <c:pt idx="120">
                  <c:v>2.9</c:v>
                </c:pt>
                <c:pt idx="121">
                  <c:v>2.92</c:v>
                </c:pt>
                <c:pt idx="122">
                  <c:v>2.94</c:v>
                </c:pt>
                <c:pt idx="123">
                  <c:v>2.96</c:v>
                </c:pt>
                <c:pt idx="124">
                  <c:v>2.98</c:v>
                </c:pt>
                <c:pt idx="125">
                  <c:v>3</c:v>
                </c:pt>
                <c:pt idx="126">
                  <c:v>3.02</c:v>
                </c:pt>
                <c:pt idx="127">
                  <c:v>3.04</c:v>
                </c:pt>
                <c:pt idx="128">
                  <c:v>3.06</c:v>
                </c:pt>
                <c:pt idx="129">
                  <c:v>3.08</c:v>
                </c:pt>
                <c:pt idx="130">
                  <c:v>3.1</c:v>
                </c:pt>
                <c:pt idx="131">
                  <c:v>3.12</c:v>
                </c:pt>
                <c:pt idx="132">
                  <c:v>3.14</c:v>
                </c:pt>
                <c:pt idx="133">
                  <c:v>3.16</c:v>
                </c:pt>
                <c:pt idx="134">
                  <c:v>3.18</c:v>
                </c:pt>
                <c:pt idx="135">
                  <c:v>3.2</c:v>
                </c:pt>
                <c:pt idx="136">
                  <c:v>3.22</c:v>
                </c:pt>
                <c:pt idx="137">
                  <c:v>3.24</c:v>
                </c:pt>
                <c:pt idx="138">
                  <c:v>3.26</c:v>
                </c:pt>
                <c:pt idx="139">
                  <c:v>3.28</c:v>
                </c:pt>
                <c:pt idx="140">
                  <c:v>3.3</c:v>
                </c:pt>
                <c:pt idx="141">
                  <c:v>3.32</c:v>
                </c:pt>
                <c:pt idx="142">
                  <c:v>3.34</c:v>
                </c:pt>
                <c:pt idx="143">
                  <c:v>3.36</c:v>
                </c:pt>
                <c:pt idx="144">
                  <c:v>3.38</c:v>
                </c:pt>
                <c:pt idx="145">
                  <c:v>3.4</c:v>
                </c:pt>
                <c:pt idx="146">
                  <c:v>3.42</c:v>
                </c:pt>
                <c:pt idx="147">
                  <c:v>3.44</c:v>
                </c:pt>
                <c:pt idx="148">
                  <c:v>3.46</c:v>
                </c:pt>
                <c:pt idx="149">
                  <c:v>3.48</c:v>
                </c:pt>
                <c:pt idx="150">
                  <c:v>3.5</c:v>
                </c:pt>
                <c:pt idx="151">
                  <c:v>3.52</c:v>
                </c:pt>
                <c:pt idx="152">
                  <c:v>3.54</c:v>
                </c:pt>
                <c:pt idx="153">
                  <c:v>3.56</c:v>
                </c:pt>
                <c:pt idx="154">
                  <c:v>3.58</c:v>
                </c:pt>
                <c:pt idx="155">
                  <c:v>3.6</c:v>
                </c:pt>
                <c:pt idx="156">
                  <c:v>3.62</c:v>
                </c:pt>
                <c:pt idx="157">
                  <c:v>3.64</c:v>
                </c:pt>
                <c:pt idx="158">
                  <c:v>3.66</c:v>
                </c:pt>
                <c:pt idx="159">
                  <c:v>3.68</c:v>
                </c:pt>
                <c:pt idx="160">
                  <c:v>3.7</c:v>
                </c:pt>
                <c:pt idx="161">
                  <c:v>3.72</c:v>
                </c:pt>
                <c:pt idx="162">
                  <c:v>3.74</c:v>
                </c:pt>
                <c:pt idx="163">
                  <c:v>3.76</c:v>
                </c:pt>
                <c:pt idx="164">
                  <c:v>3.78</c:v>
                </c:pt>
                <c:pt idx="165">
                  <c:v>3.8</c:v>
                </c:pt>
                <c:pt idx="166">
                  <c:v>3.82</c:v>
                </c:pt>
                <c:pt idx="167">
                  <c:v>3.84</c:v>
                </c:pt>
                <c:pt idx="168">
                  <c:v>3.86</c:v>
                </c:pt>
                <c:pt idx="169">
                  <c:v>3.88</c:v>
                </c:pt>
                <c:pt idx="170">
                  <c:v>3.9</c:v>
                </c:pt>
                <c:pt idx="171">
                  <c:v>3.92</c:v>
                </c:pt>
                <c:pt idx="172">
                  <c:v>3.94</c:v>
                </c:pt>
                <c:pt idx="173">
                  <c:v>3.96</c:v>
                </c:pt>
                <c:pt idx="174">
                  <c:v>3.98</c:v>
                </c:pt>
                <c:pt idx="175">
                  <c:v>4</c:v>
                </c:pt>
                <c:pt idx="176">
                  <c:v>4.0199999999999996</c:v>
                </c:pt>
                <c:pt idx="177">
                  <c:v>4.04</c:v>
                </c:pt>
                <c:pt idx="178">
                  <c:v>4.0599999999999996</c:v>
                </c:pt>
                <c:pt idx="179">
                  <c:v>4.08</c:v>
                </c:pt>
                <c:pt idx="180">
                  <c:v>4.0999999999999996</c:v>
                </c:pt>
                <c:pt idx="181">
                  <c:v>4.12</c:v>
                </c:pt>
                <c:pt idx="182">
                  <c:v>4.1399999999999997</c:v>
                </c:pt>
                <c:pt idx="183">
                  <c:v>4.16</c:v>
                </c:pt>
                <c:pt idx="184">
                  <c:v>4.18</c:v>
                </c:pt>
                <c:pt idx="185">
                  <c:v>4.2</c:v>
                </c:pt>
                <c:pt idx="186">
                  <c:v>4.22</c:v>
                </c:pt>
                <c:pt idx="187">
                  <c:v>4.24</c:v>
                </c:pt>
                <c:pt idx="188">
                  <c:v>4.26</c:v>
                </c:pt>
                <c:pt idx="189">
                  <c:v>4.28</c:v>
                </c:pt>
                <c:pt idx="190">
                  <c:v>4.3</c:v>
                </c:pt>
                <c:pt idx="191">
                  <c:v>4.32</c:v>
                </c:pt>
                <c:pt idx="192">
                  <c:v>4.34</c:v>
                </c:pt>
                <c:pt idx="193">
                  <c:v>4.3600000000000003</c:v>
                </c:pt>
                <c:pt idx="194">
                  <c:v>4.38</c:v>
                </c:pt>
                <c:pt idx="195">
                  <c:v>4.4000000000000004</c:v>
                </c:pt>
                <c:pt idx="196">
                  <c:v>4.42</c:v>
                </c:pt>
                <c:pt idx="197">
                  <c:v>4.4400000000000004</c:v>
                </c:pt>
                <c:pt idx="198">
                  <c:v>4.46</c:v>
                </c:pt>
                <c:pt idx="199">
                  <c:v>4.4800000000000004</c:v>
                </c:pt>
                <c:pt idx="200">
                  <c:v>4.5</c:v>
                </c:pt>
                <c:pt idx="201">
                  <c:v>4.5199999999999996</c:v>
                </c:pt>
                <c:pt idx="202">
                  <c:v>4.54</c:v>
                </c:pt>
                <c:pt idx="203">
                  <c:v>4.5599999999999996</c:v>
                </c:pt>
                <c:pt idx="204">
                  <c:v>4.58</c:v>
                </c:pt>
                <c:pt idx="205">
                  <c:v>4.5999999999999996</c:v>
                </c:pt>
                <c:pt idx="206">
                  <c:v>4.62</c:v>
                </c:pt>
                <c:pt idx="207">
                  <c:v>4.6399999999999997</c:v>
                </c:pt>
                <c:pt idx="208">
                  <c:v>4.66</c:v>
                </c:pt>
                <c:pt idx="209">
                  <c:v>4.68</c:v>
                </c:pt>
                <c:pt idx="210">
                  <c:v>4.7</c:v>
                </c:pt>
                <c:pt idx="211">
                  <c:v>4.72</c:v>
                </c:pt>
                <c:pt idx="212">
                  <c:v>4.74</c:v>
                </c:pt>
                <c:pt idx="213">
                  <c:v>4.76</c:v>
                </c:pt>
                <c:pt idx="214">
                  <c:v>4.78</c:v>
                </c:pt>
                <c:pt idx="215">
                  <c:v>4.8</c:v>
                </c:pt>
                <c:pt idx="216">
                  <c:v>4.82</c:v>
                </c:pt>
                <c:pt idx="217">
                  <c:v>4.84</c:v>
                </c:pt>
                <c:pt idx="218">
                  <c:v>4.8600000000000003</c:v>
                </c:pt>
                <c:pt idx="219">
                  <c:v>4.88</c:v>
                </c:pt>
                <c:pt idx="220">
                  <c:v>4.9000000000000004</c:v>
                </c:pt>
                <c:pt idx="221">
                  <c:v>4.92</c:v>
                </c:pt>
                <c:pt idx="222">
                  <c:v>4.9400000000000004</c:v>
                </c:pt>
                <c:pt idx="223">
                  <c:v>4.96</c:v>
                </c:pt>
                <c:pt idx="224">
                  <c:v>4.9800000000000004</c:v>
                </c:pt>
                <c:pt idx="225">
                  <c:v>5</c:v>
                </c:pt>
                <c:pt idx="226">
                  <c:v>5.0199999999999996</c:v>
                </c:pt>
                <c:pt idx="227">
                  <c:v>5.04</c:v>
                </c:pt>
                <c:pt idx="228">
                  <c:v>5.0599999999999996</c:v>
                </c:pt>
                <c:pt idx="229">
                  <c:v>5.08</c:v>
                </c:pt>
                <c:pt idx="230">
                  <c:v>5.0999999999999996</c:v>
                </c:pt>
                <c:pt idx="231">
                  <c:v>5.12</c:v>
                </c:pt>
                <c:pt idx="232">
                  <c:v>5.14</c:v>
                </c:pt>
                <c:pt idx="233">
                  <c:v>5.16</c:v>
                </c:pt>
                <c:pt idx="234">
                  <c:v>5.18</c:v>
                </c:pt>
                <c:pt idx="235">
                  <c:v>5.2</c:v>
                </c:pt>
                <c:pt idx="236">
                  <c:v>5.22</c:v>
                </c:pt>
                <c:pt idx="237">
                  <c:v>5.24</c:v>
                </c:pt>
                <c:pt idx="238">
                  <c:v>5.26</c:v>
                </c:pt>
                <c:pt idx="239">
                  <c:v>5.28</c:v>
                </c:pt>
                <c:pt idx="240">
                  <c:v>5.3</c:v>
                </c:pt>
                <c:pt idx="241">
                  <c:v>5.32</c:v>
                </c:pt>
                <c:pt idx="242">
                  <c:v>5.34</c:v>
                </c:pt>
                <c:pt idx="243">
                  <c:v>5.36</c:v>
                </c:pt>
                <c:pt idx="244">
                  <c:v>5.38</c:v>
                </c:pt>
                <c:pt idx="245">
                  <c:v>5.4</c:v>
                </c:pt>
                <c:pt idx="246">
                  <c:v>5.42</c:v>
                </c:pt>
                <c:pt idx="247">
                  <c:v>5.44</c:v>
                </c:pt>
                <c:pt idx="248">
                  <c:v>5.46</c:v>
                </c:pt>
                <c:pt idx="249">
                  <c:v>5.48</c:v>
                </c:pt>
                <c:pt idx="250">
                  <c:v>5.5</c:v>
                </c:pt>
                <c:pt idx="251">
                  <c:v>5.52</c:v>
                </c:pt>
                <c:pt idx="252">
                  <c:v>5.54</c:v>
                </c:pt>
                <c:pt idx="253">
                  <c:v>5.56</c:v>
                </c:pt>
                <c:pt idx="254">
                  <c:v>5.58</c:v>
                </c:pt>
                <c:pt idx="255">
                  <c:v>5.6</c:v>
                </c:pt>
                <c:pt idx="256">
                  <c:v>5.62</c:v>
                </c:pt>
                <c:pt idx="257">
                  <c:v>5.64</c:v>
                </c:pt>
                <c:pt idx="258">
                  <c:v>5.66</c:v>
                </c:pt>
                <c:pt idx="259">
                  <c:v>5.68</c:v>
                </c:pt>
                <c:pt idx="260">
                  <c:v>5.7</c:v>
                </c:pt>
                <c:pt idx="261">
                  <c:v>5.72</c:v>
                </c:pt>
                <c:pt idx="262">
                  <c:v>5.74</c:v>
                </c:pt>
                <c:pt idx="263">
                  <c:v>5.76</c:v>
                </c:pt>
                <c:pt idx="264">
                  <c:v>5.78</c:v>
                </c:pt>
                <c:pt idx="265">
                  <c:v>5.8</c:v>
                </c:pt>
                <c:pt idx="266">
                  <c:v>5.82</c:v>
                </c:pt>
                <c:pt idx="267">
                  <c:v>5.84</c:v>
                </c:pt>
                <c:pt idx="268">
                  <c:v>5.86</c:v>
                </c:pt>
                <c:pt idx="269">
                  <c:v>5.88</c:v>
                </c:pt>
                <c:pt idx="270">
                  <c:v>5.9</c:v>
                </c:pt>
                <c:pt idx="271">
                  <c:v>5.92</c:v>
                </c:pt>
                <c:pt idx="272">
                  <c:v>5.94</c:v>
                </c:pt>
                <c:pt idx="273">
                  <c:v>5.96</c:v>
                </c:pt>
                <c:pt idx="274">
                  <c:v>5.98</c:v>
                </c:pt>
                <c:pt idx="275">
                  <c:v>6</c:v>
                </c:pt>
                <c:pt idx="276">
                  <c:v>6.02</c:v>
                </c:pt>
                <c:pt idx="277">
                  <c:v>6.04</c:v>
                </c:pt>
                <c:pt idx="278">
                  <c:v>6.06</c:v>
                </c:pt>
                <c:pt idx="279">
                  <c:v>6.08</c:v>
                </c:pt>
                <c:pt idx="280">
                  <c:v>6.1</c:v>
                </c:pt>
                <c:pt idx="281">
                  <c:v>6.12</c:v>
                </c:pt>
                <c:pt idx="282">
                  <c:v>6.14</c:v>
                </c:pt>
                <c:pt idx="283">
                  <c:v>6.16</c:v>
                </c:pt>
                <c:pt idx="284">
                  <c:v>6.18</c:v>
                </c:pt>
                <c:pt idx="285">
                  <c:v>6.2</c:v>
                </c:pt>
                <c:pt idx="286">
                  <c:v>6.22</c:v>
                </c:pt>
                <c:pt idx="287">
                  <c:v>6.24</c:v>
                </c:pt>
                <c:pt idx="288">
                  <c:v>6.26</c:v>
                </c:pt>
                <c:pt idx="289">
                  <c:v>6.28</c:v>
                </c:pt>
                <c:pt idx="290">
                  <c:v>6.3</c:v>
                </c:pt>
                <c:pt idx="291">
                  <c:v>6.32</c:v>
                </c:pt>
                <c:pt idx="292">
                  <c:v>6.34</c:v>
                </c:pt>
                <c:pt idx="293">
                  <c:v>6.36</c:v>
                </c:pt>
                <c:pt idx="294">
                  <c:v>6.38</c:v>
                </c:pt>
                <c:pt idx="295">
                  <c:v>6.4</c:v>
                </c:pt>
                <c:pt idx="296">
                  <c:v>6.42</c:v>
                </c:pt>
                <c:pt idx="297">
                  <c:v>6.44</c:v>
                </c:pt>
                <c:pt idx="298">
                  <c:v>6.46</c:v>
                </c:pt>
                <c:pt idx="299">
                  <c:v>6.48</c:v>
                </c:pt>
                <c:pt idx="300">
                  <c:v>6.5</c:v>
                </c:pt>
                <c:pt idx="301">
                  <c:v>6.52</c:v>
                </c:pt>
                <c:pt idx="302">
                  <c:v>6.54</c:v>
                </c:pt>
                <c:pt idx="303">
                  <c:v>6.56</c:v>
                </c:pt>
                <c:pt idx="304">
                  <c:v>6.58</c:v>
                </c:pt>
                <c:pt idx="305">
                  <c:v>6.6</c:v>
                </c:pt>
                <c:pt idx="306">
                  <c:v>6.62</c:v>
                </c:pt>
                <c:pt idx="307">
                  <c:v>6.64</c:v>
                </c:pt>
                <c:pt idx="308">
                  <c:v>6.66</c:v>
                </c:pt>
                <c:pt idx="309">
                  <c:v>6.68</c:v>
                </c:pt>
                <c:pt idx="310">
                  <c:v>6.7</c:v>
                </c:pt>
                <c:pt idx="311">
                  <c:v>6.72</c:v>
                </c:pt>
                <c:pt idx="312">
                  <c:v>6.74</c:v>
                </c:pt>
                <c:pt idx="313">
                  <c:v>6.76</c:v>
                </c:pt>
                <c:pt idx="314">
                  <c:v>6.78</c:v>
                </c:pt>
                <c:pt idx="315">
                  <c:v>6.8</c:v>
                </c:pt>
                <c:pt idx="316">
                  <c:v>6.82</c:v>
                </c:pt>
                <c:pt idx="317">
                  <c:v>6.84</c:v>
                </c:pt>
                <c:pt idx="318">
                  <c:v>6.86</c:v>
                </c:pt>
                <c:pt idx="319">
                  <c:v>6.88</c:v>
                </c:pt>
                <c:pt idx="320">
                  <c:v>6.9</c:v>
                </c:pt>
                <c:pt idx="321">
                  <c:v>6.92</c:v>
                </c:pt>
                <c:pt idx="322">
                  <c:v>6.94</c:v>
                </c:pt>
                <c:pt idx="323">
                  <c:v>6.96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7.18</c:v>
                </c:pt>
                <c:pt idx="335">
                  <c:v>7.2</c:v>
                </c:pt>
                <c:pt idx="336">
                  <c:v>7.22</c:v>
                </c:pt>
                <c:pt idx="337">
                  <c:v>7.24</c:v>
                </c:pt>
                <c:pt idx="338">
                  <c:v>7.26</c:v>
                </c:pt>
                <c:pt idx="339">
                  <c:v>7.28</c:v>
                </c:pt>
                <c:pt idx="340">
                  <c:v>7.3</c:v>
                </c:pt>
                <c:pt idx="341">
                  <c:v>7.32</c:v>
                </c:pt>
                <c:pt idx="342">
                  <c:v>7.34</c:v>
                </c:pt>
                <c:pt idx="343">
                  <c:v>7.36</c:v>
                </c:pt>
                <c:pt idx="344">
                  <c:v>7.38</c:v>
                </c:pt>
                <c:pt idx="345">
                  <c:v>7.4</c:v>
                </c:pt>
                <c:pt idx="346">
                  <c:v>7.42</c:v>
                </c:pt>
                <c:pt idx="347">
                  <c:v>7.44</c:v>
                </c:pt>
                <c:pt idx="348">
                  <c:v>7.46</c:v>
                </c:pt>
                <c:pt idx="349">
                  <c:v>7.48</c:v>
                </c:pt>
                <c:pt idx="350">
                  <c:v>7.5</c:v>
                </c:pt>
                <c:pt idx="351">
                  <c:v>7.52</c:v>
                </c:pt>
                <c:pt idx="352">
                  <c:v>7.54</c:v>
                </c:pt>
                <c:pt idx="353">
                  <c:v>7.56</c:v>
                </c:pt>
                <c:pt idx="354">
                  <c:v>7.58</c:v>
                </c:pt>
                <c:pt idx="355">
                  <c:v>7.6</c:v>
                </c:pt>
                <c:pt idx="356">
                  <c:v>7.62</c:v>
                </c:pt>
                <c:pt idx="357">
                  <c:v>7.64</c:v>
                </c:pt>
                <c:pt idx="358">
                  <c:v>7.66</c:v>
                </c:pt>
                <c:pt idx="359">
                  <c:v>7.68</c:v>
                </c:pt>
                <c:pt idx="360">
                  <c:v>7.7</c:v>
                </c:pt>
                <c:pt idx="361">
                  <c:v>7.72</c:v>
                </c:pt>
                <c:pt idx="362">
                  <c:v>7.74</c:v>
                </c:pt>
                <c:pt idx="363">
                  <c:v>7.76</c:v>
                </c:pt>
                <c:pt idx="364">
                  <c:v>7.78</c:v>
                </c:pt>
                <c:pt idx="365">
                  <c:v>7.8</c:v>
                </c:pt>
                <c:pt idx="366">
                  <c:v>7.82</c:v>
                </c:pt>
                <c:pt idx="367">
                  <c:v>7.84</c:v>
                </c:pt>
                <c:pt idx="368">
                  <c:v>7.86</c:v>
                </c:pt>
                <c:pt idx="369">
                  <c:v>7.88</c:v>
                </c:pt>
                <c:pt idx="370">
                  <c:v>7.9</c:v>
                </c:pt>
                <c:pt idx="371">
                  <c:v>7.92</c:v>
                </c:pt>
                <c:pt idx="372">
                  <c:v>7.94</c:v>
                </c:pt>
                <c:pt idx="373">
                  <c:v>7.96</c:v>
                </c:pt>
                <c:pt idx="374">
                  <c:v>7.98</c:v>
                </c:pt>
                <c:pt idx="375">
                  <c:v>8</c:v>
                </c:pt>
                <c:pt idx="376">
                  <c:v>8.02</c:v>
                </c:pt>
                <c:pt idx="377">
                  <c:v>8.0399999999999991</c:v>
                </c:pt>
                <c:pt idx="378">
                  <c:v>8.06</c:v>
                </c:pt>
                <c:pt idx="379">
                  <c:v>8.08</c:v>
                </c:pt>
                <c:pt idx="380">
                  <c:v>8.1</c:v>
                </c:pt>
                <c:pt idx="381">
                  <c:v>8.1199999999999992</c:v>
                </c:pt>
                <c:pt idx="382">
                  <c:v>8.14</c:v>
                </c:pt>
                <c:pt idx="383">
                  <c:v>8.16</c:v>
                </c:pt>
                <c:pt idx="384">
                  <c:v>8.18</c:v>
                </c:pt>
                <c:pt idx="385">
                  <c:v>8.1999999999999993</c:v>
                </c:pt>
                <c:pt idx="386">
                  <c:v>8.2200000000000006</c:v>
                </c:pt>
                <c:pt idx="387">
                  <c:v>8.24</c:v>
                </c:pt>
                <c:pt idx="388">
                  <c:v>8.26</c:v>
                </c:pt>
                <c:pt idx="389">
                  <c:v>8.2799999999999994</c:v>
                </c:pt>
                <c:pt idx="390">
                  <c:v>8.3000000000000007</c:v>
                </c:pt>
                <c:pt idx="391">
                  <c:v>8.32</c:v>
                </c:pt>
                <c:pt idx="392">
                  <c:v>8.34</c:v>
                </c:pt>
                <c:pt idx="393">
                  <c:v>8.36</c:v>
                </c:pt>
                <c:pt idx="394">
                  <c:v>8.3800000000000008</c:v>
                </c:pt>
                <c:pt idx="395">
                  <c:v>8.4</c:v>
                </c:pt>
                <c:pt idx="396">
                  <c:v>8.42</c:v>
                </c:pt>
                <c:pt idx="397">
                  <c:v>8.44</c:v>
                </c:pt>
                <c:pt idx="398">
                  <c:v>8.4600000000000009</c:v>
                </c:pt>
                <c:pt idx="399">
                  <c:v>8.48</c:v>
                </c:pt>
                <c:pt idx="400">
                  <c:v>8.5</c:v>
                </c:pt>
                <c:pt idx="401">
                  <c:v>8.52</c:v>
                </c:pt>
                <c:pt idx="402">
                  <c:v>8.5399999999999991</c:v>
                </c:pt>
                <c:pt idx="403">
                  <c:v>8.56</c:v>
                </c:pt>
                <c:pt idx="404">
                  <c:v>8.58</c:v>
                </c:pt>
                <c:pt idx="405">
                  <c:v>8.6</c:v>
                </c:pt>
                <c:pt idx="406">
                  <c:v>8.6199999999999992</c:v>
                </c:pt>
                <c:pt idx="407">
                  <c:v>8.64</c:v>
                </c:pt>
                <c:pt idx="408">
                  <c:v>8.66</c:v>
                </c:pt>
                <c:pt idx="409">
                  <c:v>8.68</c:v>
                </c:pt>
                <c:pt idx="410">
                  <c:v>8.6999999999999993</c:v>
                </c:pt>
                <c:pt idx="411">
                  <c:v>8.7200000000000006</c:v>
                </c:pt>
                <c:pt idx="412">
                  <c:v>8.74</c:v>
                </c:pt>
                <c:pt idx="413">
                  <c:v>8.76</c:v>
                </c:pt>
                <c:pt idx="414">
                  <c:v>8.7799999999999994</c:v>
                </c:pt>
                <c:pt idx="415">
                  <c:v>8.8000000000000007</c:v>
                </c:pt>
                <c:pt idx="416">
                  <c:v>8.82</c:v>
                </c:pt>
                <c:pt idx="417">
                  <c:v>8.84</c:v>
                </c:pt>
                <c:pt idx="418">
                  <c:v>8.86</c:v>
                </c:pt>
                <c:pt idx="419">
                  <c:v>8.8800000000000008</c:v>
                </c:pt>
                <c:pt idx="420">
                  <c:v>8.9</c:v>
                </c:pt>
                <c:pt idx="421">
                  <c:v>8.92</c:v>
                </c:pt>
                <c:pt idx="422">
                  <c:v>8.94</c:v>
                </c:pt>
                <c:pt idx="423">
                  <c:v>8.9600000000000009</c:v>
                </c:pt>
                <c:pt idx="424">
                  <c:v>8.98</c:v>
                </c:pt>
                <c:pt idx="425">
                  <c:v>9</c:v>
                </c:pt>
                <c:pt idx="426">
                  <c:v>9.02</c:v>
                </c:pt>
                <c:pt idx="427">
                  <c:v>9.0399999999999991</c:v>
                </c:pt>
                <c:pt idx="428">
                  <c:v>9.06</c:v>
                </c:pt>
                <c:pt idx="429">
                  <c:v>9.08</c:v>
                </c:pt>
                <c:pt idx="430">
                  <c:v>9.1</c:v>
                </c:pt>
                <c:pt idx="431">
                  <c:v>9.1199999999999992</c:v>
                </c:pt>
                <c:pt idx="432">
                  <c:v>9.14</c:v>
                </c:pt>
                <c:pt idx="433">
                  <c:v>9.16</c:v>
                </c:pt>
                <c:pt idx="434">
                  <c:v>9.18</c:v>
                </c:pt>
                <c:pt idx="435">
                  <c:v>9.1999999999999993</c:v>
                </c:pt>
                <c:pt idx="436">
                  <c:v>9.2200000000000006</c:v>
                </c:pt>
                <c:pt idx="437">
                  <c:v>9.24</c:v>
                </c:pt>
                <c:pt idx="438">
                  <c:v>9.26</c:v>
                </c:pt>
                <c:pt idx="439">
                  <c:v>9.2799999999999994</c:v>
                </c:pt>
                <c:pt idx="440">
                  <c:v>9.3000000000000007</c:v>
                </c:pt>
                <c:pt idx="441">
                  <c:v>9.32</c:v>
                </c:pt>
                <c:pt idx="442">
                  <c:v>9.34</c:v>
                </c:pt>
                <c:pt idx="443">
                  <c:v>9.36</c:v>
                </c:pt>
                <c:pt idx="444">
                  <c:v>9.3800000000000008</c:v>
                </c:pt>
                <c:pt idx="445">
                  <c:v>9.4</c:v>
                </c:pt>
                <c:pt idx="446">
                  <c:v>9.42</c:v>
                </c:pt>
                <c:pt idx="447">
                  <c:v>9.44</c:v>
                </c:pt>
                <c:pt idx="448">
                  <c:v>9.4600000000000009</c:v>
                </c:pt>
                <c:pt idx="449">
                  <c:v>9.48</c:v>
                </c:pt>
                <c:pt idx="450">
                  <c:v>9.5</c:v>
                </c:pt>
                <c:pt idx="451">
                  <c:v>9.52</c:v>
                </c:pt>
                <c:pt idx="452">
                  <c:v>9.5399999999999991</c:v>
                </c:pt>
                <c:pt idx="453">
                  <c:v>9.56</c:v>
                </c:pt>
                <c:pt idx="454">
                  <c:v>9.58</c:v>
                </c:pt>
                <c:pt idx="455">
                  <c:v>9.6</c:v>
                </c:pt>
                <c:pt idx="456">
                  <c:v>9.6199999999999992</c:v>
                </c:pt>
                <c:pt idx="457">
                  <c:v>9.64</c:v>
                </c:pt>
                <c:pt idx="458">
                  <c:v>9.66</c:v>
                </c:pt>
                <c:pt idx="459">
                  <c:v>9.68</c:v>
                </c:pt>
                <c:pt idx="460">
                  <c:v>9.6999999999999993</c:v>
                </c:pt>
                <c:pt idx="461">
                  <c:v>9.7200000000000006</c:v>
                </c:pt>
                <c:pt idx="462">
                  <c:v>9.74</c:v>
                </c:pt>
                <c:pt idx="463">
                  <c:v>9.76</c:v>
                </c:pt>
                <c:pt idx="464">
                  <c:v>9.7799999999999994</c:v>
                </c:pt>
                <c:pt idx="465">
                  <c:v>9.8000000000000007</c:v>
                </c:pt>
                <c:pt idx="466">
                  <c:v>9.82</c:v>
                </c:pt>
                <c:pt idx="467">
                  <c:v>9.84</c:v>
                </c:pt>
                <c:pt idx="468">
                  <c:v>9.86</c:v>
                </c:pt>
                <c:pt idx="469">
                  <c:v>9.8800000000000008</c:v>
                </c:pt>
                <c:pt idx="470">
                  <c:v>9.9</c:v>
                </c:pt>
                <c:pt idx="471">
                  <c:v>9.92</c:v>
                </c:pt>
                <c:pt idx="472">
                  <c:v>9.94</c:v>
                </c:pt>
                <c:pt idx="473">
                  <c:v>9.9600000000000009</c:v>
                </c:pt>
                <c:pt idx="474">
                  <c:v>9.98</c:v>
                </c:pt>
                <c:pt idx="475">
                  <c:v>10</c:v>
                </c:pt>
                <c:pt idx="476">
                  <c:v>10.02</c:v>
                </c:pt>
                <c:pt idx="477">
                  <c:v>10.039999999999999</c:v>
                </c:pt>
                <c:pt idx="478">
                  <c:v>10.06</c:v>
                </c:pt>
                <c:pt idx="479">
                  <c:v>10.08</c:v>
                </c:pt>
                <c:pt idx="480">
                  <c:v>10.1</c:v>
                </c:pt>
                <c:pt idx="481">
                  <c:v>10.119999999999999</c:v>
                </c:pt>
                <c:pt idx="482">
                  <c:v>10.14</c:v>
                </c:pt>
                <c:pt idx="483">
                  <c:v>10.16</c:v>
                </c:pt>
                <c:pt idx="484">
                  <c:v>10.18</c:v>
                </c:pt>
                <c:pt idx="485">
                  <c:v>10.199999999999999</c:v>
                </c:pt>
                <c:pt idx="486">
                  <c:v>10.220000000000001</c:v>
                </c:pt>
                <c:pt idx="487">
                  <c:v>10.24</c:v>
                </c:pt>
                <c:pt idx="488">
                  <c:v>10.26</c:v>
                </c:pt>
                <c:pt idx="489">
                  <c:v>10.28</c:v>
                </c:pt>
                <c:pt idx="490">
                  <c:v>10.3</c:v>
                </c:pt>
                <c:pt idx="491">
                  <c:v>10.32</c:v>
                </c:pt>
                <c:pt idx="492">
                  <c:v>10.34</c:v>
                </c:pt>
                <c:pt idx="493">
                  <c:v>10.36</c:v>
                </c:pt>
                <c:pt idx="494">
                  <c:v>10.38</c:v>
                </c:pt>
                <c:pt idx="495">
                  <c:v>10.4</c:v>
                </c:pt>
                <c:pt idx="496">
                  <c:v>10.42</c:v>
                </c:pt>
                <c:pt idx="497">
                  <c:v>10.44</c:v>
                </c:pt>
                <c:pt idx="498">
                  <c:v>10.46</c:v>
                </c:pt>
                <c:pt idx="499">
                  <c:v>10.48</c:v>
                </c:pt>
                <c:pt idx="500">
                  <c:v>10.5</c:v>
                </c:pt>
                <c:pt idx="501">
                  <c:v>10.52</c:v>
                </c:pt>
                <c:pt idx="502">
                  <c:v>10.54</c:v>
                </c:pt>
                <c:pt idx="503">
                  <c:v>10.56</c:v>
                </c:pt>
                <c:pt idx="504">
                  <c:v>10.58</c:v>
                </c:pt>
                <c:pt idx="505">
                  <c:v>10.6</c:v>
                </c:pt>
                <c:pt idx="506">
                  <c:v>10.62</c:v>
                </c:pt>
                <c:pt idx="507">
                  <c:v>10.64</c:v>
                </c:pt>
                <c:pt idx="508">
                  <c:v>10.66</c:v>
                </c:pt>
                <c:pt idx="509">
                  <c:v>10.68</c:v>
                </c:pt>
                <c:pt idx="510">
                  <c:v>10.7</c:v>
                </c:pt>
                <c:pt idx="511">
                  <c:v>10.72</c:v>
                </c:pt>
                <c:pt idx="512">
                  <c:v>10.74</c:v>
                </c:pt>
                <c:pt idx="513">
                  <c:v>10.76</c:v>
                </c:pt>
                <c:pt idx="514">
                  <c:v>10.78</c:v>
                </c:pt>
                <c:pt idx="515">
                  <c:v>10.8</c:v>
                </c:pt>
                <c:pt idx="516">
                  <c:v>10.82</c:v>
                </c:pt>
                <c:pt idx="517">
                  <c:v>10.84</c:v>
                </c:pt>
                <c:pt idx="518">
                  <c:v>10.86</c:v>
                </c:pt>
                <c:pt idx="519">
                  <c:v>10.88</c:v>
                </c:pt>
                <c:pt idx="520">
                  <c:v>10.9</c:v>
                </c:pt>
                <c:pt idx="521">
                  <c:v>10.92</c:v>
                </c:pt>
                <c:pt idx="522">
                  <c:v>10.94</c:v>
                </c:pt>
                <c:pt idx="523">
                  <c:v>10.96</c:v>
                </c:pt>
                <c:pt idx="524">
                  <c:v>10.98</c:v>
                </c:pt>
                <c:pt idx="525">
                  <c:v>11</c:v>
                </c:pt>
                <c:pt idx="526">
                  <c:v>11.02</c:v>
                </c:pt>
                <c:pt idx="527">
                  <c:v>11.04</c:v>
                </c:pt>
                <c:pt idx="528">
                  <c:v>11.06</c:v>
                </c:pt>
                <c:pt idx="529">
                  <c:v>11.08</c:v>
                </c:pt>
                <c:pt idx="530">
                  <c:v>11.1</c:v>
                </c:pt>
                <c:pt idx="531">
                  <c:v>11.12</c:v>
                </c:pt>
                <c:pt idx="532">
                  <c:v>11.14</c:v>
                </c:pt>
                <c:pt idx="533">
                  <c:v>11.16</c:v>
                </c:pt>
                <c:pt idx="534">
                  <c:v>11.18</c:v>
                </c:pt>
                <c:pt idx="535">
                  <c:v>11.2</c:v>
                </c:pt>
                <c:pt idx="536">
                  <c:v>11.22</c:v>
                </c:pt>
                <c:pt idx="537">
                  <c:v>11.24</c:v>
                </c:pt>
                <c:pt idx="538">
                  <c:v>11.26</c:v>
                </c:pt>
                <c:pt idx="539">
                  <c:v>11.28</c:v>
                </c:pt>
                <c:pt idx="540">
                  <c:v>11.3</c:v>
                </c:pt>
                <c:pt idx="541">
                  <c:v>11.32</c:v>
                </c:pt>
                <c:pt idx="542">
                  <c:v>11.34</c:v>
                </c:pt>
                <c:pt idx="543">
                  <c:v>11.36</c:v>
                </c:pt>
                <c:pt idx="544">
                  <c:v>11.38</c:v>
                </c:pt>
                <c:pt idx="545">
                  <c:v>11.4</c:v>
                </c:pt>
                <c:pt idx="546">
                  <c:v>11.42</c:v>
                </c:pt>
                <c:pt idx="547">
                  <c:v>11.44</c:v>
                </c:pt>
                <c:pt idx="548">
                  <c:v>11.46</c:v>
                </c:pt>
                <c:pt idx="549">
                  <c:v>11.48</c:v>
                </c:pt>
                <c:pt idx="550">
                  <c:v>11.5</c:v>
                </c:pt>
                <c:pt idx="551">
                  <c:v>11.52</c:v>
                </c:pt>
                <c:pt idx="552">
                  <c:v>11.54</c:v>
                </c:pt>
                <c:pt idx="553">
                  <c:v>11.56</c:v>
                </c:pt>
                <c:pt idx="554">
                  <c:v>11.58</c:v>
                </c:pt>
                <c:pt idx="555">
                  <c:v>11.6</c:v>
                </c:pt>
                <c:pt idx="556">
                  <c:v>11.62</c:v>
                </c:pt>
                <c:pt idx="557">
                  <c:v>11.64</c:v>
                </c:pt>
                <c:pt idx="558">
                  <c:v>11.66</c:v>
                </c:pt>
                <c:pt idx="559">
                  <c:v>11.68</c:v>
                </c:pt>
                <c:pt idx="560">
                  <c:v>11.7</c:v>
                </c:pt>
                <c:pt idx="561">
                  <c:v>11.72</c:v>
                </c:pt>
                <c:pt idx="562">
                  <c:v>11.74</c:v>
                </c:pt>
                <c:pt idx="563">
                  <c:v>11.76</c:v>
                </c:pt>
                <c:pt idx="564">
                  <c:v>11.78</c:v>
                </c:pt>
                <c:pt idx="565">
                  <c:v>11.8</c:v>
                </c:pt>
                <c:pt idx="566">
                  <c:v>11.82</c:v>
                </c:pt>
                <c:pt idx="567">
                  <c:v>11.84</c:v>
                </c:pt>
                <c:pt idx="568">
                  <c:v>11.86</c:v>
                </c:pt>
                <c:pt idx="569">
                  <c:v>11.88</c:v>
                </c:pt>
                <c:pt idx="570">
                  <c:v>11.9</c:v>
                </c:pt>
                <c:pt idx="571">
                  <c:v>11.92</c:v>
                </c:pt>
                <c:pt idx="572">
                  <c:v>11.94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0-42C3-9253-E0F796015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74544"/>
        <c:axId val="1265672880"/>
      </c:scatterChart>
      <c:valAx>
        <c:axId val="1265674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2880"/>
        <c:crosses val="autoZero"/>
        <c:crossBetween val="midCat"/>
      </c:valAx>
      <c:valAx>
        <c:axId val="1265672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'CPT data reduction'!$X$2</c:f>
              <c:strCache>
                <c:ptCount val="1"/>
                <c:pt idx="0">
                  <c:v>cu (kPa)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'CPT data reduction'!$X$28:$X$600</c:f>
              <c:numCache>
                <c:formatCode>0.0</c:formatCode>
                <c:ptCount val="573"/>
                <c:pt idx="0">
                  <c:v>31.120808160712166</c:v>
                </c:pt>
                <c:pt idx="1">
                  <c:v>29.780925657843699</c:v>
                </c:pt>
                <c:pt idx="2">
                  <c:v>28.764473369948483</c:v>
                </c:pt>
                <c:pt idx="3">
                  <c:v>28.978110081056155</c:v>
                </c:pt>
                <c:pt idx="4">
                  <c:v>28.985127959302726</c:v>
                </c:pt>
                <c:pt idx="5">
                  <c:v>26.445555134131681</c:v>
                </c:pt>
                <c:pt idx="6">
                  <c:v>23.586107978357237</c:v>
                </c:pt>
                <c:pt idx="7">
                  <c:v>21.983377876947216</c:v>
                </c:pt>
                <c:pt idx="8">
                  <c:v>21.080684082378891</c:v>
                </c:pt>
                <c:pt idx="9">
                  <c:v>21.701362781710557</c:v>
                </c:pt>
                <c:pt idx="10">
                  <c:v>23.055385598074963</c:v>
                </c:pt>
                <c:pt idx="11">
                  <c:v>24.146098282332215</c:v>
                </c:pt>
                <c:pt idx="12">
                  <c:v>23.976921870963874</c:v>
                </c:pt>
                <c:pt idx="13">
                  <c:v>22.871143360013093</c:v>
                </c:pt>
                <c:pt idx="14">
                  <c:v>21.912150588320067</c:v>
                </c:pt>
                <c:pt idx="15">
                  <c:v>20.279865900702706</c:v>
                </c:pt>
                <c:pt idx="16">
                  <c:v>18.327600633540495</c:v>
                </c:pt>
                <c:pt idx="17">
                  <c:v>16.728738956444541</c:v>
                </c:pt>
                <c:pt idx="18">
                  <c:v>15.506620582861135</c:v>
                </c:pt>
                <c:pt idx="19">
                  <c:v>14.694562076508328</c:v>
                </c:pt>
                <c:pt idx="20">
                  <c:v>13.73592095084844</c:v>
                </c:pt>
                <c:pt idx="21">
                  <c:v>14.59066163783918</c:v>
                </c:pt>
                <c:pt idx="22">
                  <c:v>20.448650340531572</c:v>
                </c:pt>
                <c:pt idx="23">
                  <c:v>30.166536103336036</c:v>
                </c:pt>
                <c:pt idx="24">
                  <c:v>36.550819893350862</c:v>
                </c:pt>
                <c:pt idx="25">
                  <c:v>37.054945602500389</c:v>
                </c:pt>
                <c:pt idx="26">
                  <c:v>34.13568236762179</c:v>
                </c:pt>
                <c:pt idx="27">
                  <c:v>29.462980554616578</c:v>
                </c:pt>
                <c:pt idx="28">
                  <c:v>23.707015074419719</c:v>
                </c:pt>
                <c:pt idx="29">
                  <c:v>19.531174411935829</c:v>
                </c:pt>
                <c:pt idx="30">
                  <c:v>20.70863105241817</c:v>
                </c:pt>
                <c:pt idx="31">
                  <c:v>24.516042826048185</c:v>
                </c:pt>
                <c:pt idx="32">
                  <c:v>28.823551379855761</c:v>
                </c:pt>
                <c:pt idx="33">
                  <c:v>31.201248554481435</c:v>
                </c:pt>
                <c:pt idx="34">
                  <c:v>28.575612395773771</c:v>
                </c:pt>
                <c:pt idx="35">
                  <c:v>26.360089436079917</c:v>
                </c:pt>
                <c:pt idx="36">
                  <c:v>26.747670338042646</c:v>
                </c:pt>
                <c:pt idx="37">
                  <c:v>25.171917906672043</c:v>
                </c:pt>
                <c:pt idx="38">
                  <c:v>21.169061520320302</c:v>
                </c:pt>
                <c:pt idx="39">
                  <c:v>16.90620207368433</c:v>
                </c:pt>
                <c:pt idx="40">
                  <c:v>13.870074093298209</c:v>
                </c:pt>
                <c:pt idx="41">
                  <c:v>12.064196606807895</c:v>
                </c:pt>
                <c:pt idx="42">
                  <c:v>10.521892743049921</c:v>
                </c:pt>
                <c:pt idx="43">
                  <c:v>8.7432042631769189</c:v>
                </c:pt>
                <c:pt idx="44">
                  <c:v>7.1147458094307003</c:v>
                </c:pt>
                <c:pt idx="45">
                  <c:v>5.9232401870436018</c:v>
                </c:pt>
                <c:pt idx="46">
                  <c:v>5.0220456274425702</c:v>
                </c:pt>
                <c:pt idx="47">
                  <c:v>4.1545316048559195</c:v>
                </c:pt>
                <c:pt idx="48">
                  <c:v>3.9006403451213743</c:v>
                </c:pt>
                <c:pt idx="49">
                  <c:v>3.9967912002751791</c:v>
                </c:pt>
                <c:pt idx="50">
                  <c:v>4.1829754374140853</c:v>
                </c:pt>
                <c:pt idx="51">
                  <c:v>4.395885049621417</c:v>
                </c:pt>
                <c:pt idx="52">
                  <c:v>3.992141397235478</c:v>
                </c:pt>
                <c:pt idx="53">
                  <c:v>3.2718280664474215</c:v>
                </c:pt>
                <c:pt idx="54">
                  <c:v>3.28158790670332</c:v>
                </c:pt>
                <c:pt idx="55">
                  <c:v>3.4946012742439279</c:v>
                </c:pt>
                <c:pt idx="56">
                  <c:v>3.2410322442811434</c:v>
                </c:pt>
                <c:pt idx="57">
                  <c:v>2.9575450520649991</c:v>
                </c:pt>
                <c:pt idx="58">
                  <c:v>2.7607618532567169</c:v>
                </c:pt>
                <c:pt idx="59">
                  <c:v>2.6540442859865729</c:v>
                </c:pt>
                <c:pt idx="60">
                  <c:v>2.6940857750133689</c:v>
                </c:pt>
                <c:pt idx="61">
                  <c:v>2.8207729025647779</c:v>
                </c:pt>
                <c:pt idx="62">
                  <c:v>2.8607571229768793</c:v>
                </c:pt>
                <c:pt idx="63">
                  <c:v>2.7207409506014431</c:v>
                </c:pt>
                <c:pt idx="64">
                  <c:v>2.3775446582484467</c:v>
                </c:pt>
                <c:pt idx="65">
                  <c:v>2.0078076503959923</c:v>
                </c:pt>
                <c:pt idx="66">
                  <c:v>1.871482614741965</c:v>
                </c:pt>
                <c:pt idx="67">
                  <c:v>1.9684824984085929</c:v>
                </c:pt>
                <c:pt idx="68">
                  <c:v>2.0354704941014701</c:v>
                </c:pt>
                <c:pt idx="69">
                  <c:v>1.9590743967850335</c:v>
                </c:pt>
                <c:pt idx="70">
                  <c:v>1.8226943008250771</c:v>
                </c:pt>
                <c:pt idx="71">
                  <c:v>1.8296771214594769</c:v>
                </c:pt>
                <c:pt idx="72">
                  <c:v>1.9866854918238521</c:v>
                </c:pt>
                <c:pt idx="73">
                  <c:v>2.0870024805328224</c:v>
                </c:pt>
                <c:pt idx="74">
                  <c:v>2.0073508494882137</c:v>
                </c:pt>
                <c:pt idx="75">
                  <c:v>1.9577767492088975</c:v>
                </c:pt>
                <c:pt idx="76">
                  <c:v>2.1715333575857851</c:v>
                </c:pt>
                <c:pt idx="77">
                  <c:v>2.3553019474073249</c:v>
                </c:pt>
                <c:pt idx="78">
                  <c:v>2.2790775323152528</c:v>
                </c:pt>
                <c:pt idx="79">
                  <c:v>2.0861647886748629</c:v>
                </c:pt>
                <c:pt idx="80">
                  <c:v>1.8899409156717235</c:v>
                </c:pt>
                <c:pt idx="81">
                  <c:v>1.8104078357680526</c:v>
                </c:pt>
                <c:pt idx="82">
                  <c:v>1.5575619631541069</c:v>
                </c:pt>
                <c:pt idx="83">
                  <c:v>1.30460450386251</c:v>
                </c:pt>
                <c:pt idx="84">
                  <c:v>1.2849830657084553</c:v>
                </c:pt>
                <c:pt idx="85">
                  <c:v>1.2353967342653338</c:v>
                </c:pt>
                <c:pt idx="86">
                  <c:v>1.2758359106724393</c:v>
                </c:pt>
                <c:pt idx="87">
                  <c:v>1.3429365680543801</c:v>
                </c:pt>
                <c:pt idx="88">
                  <c:v>1.3233623928052873</c:v>
                </c:pt>
                <c:pt idx="89">
                  <c:v>1.2771293744080632</c:v>
                </c:pt>
                <c:pt idx="90">
                  <c:v>1.2575628515405672</c:v>
                </c:pt>
                <c:pt idx="91">
                  <c:v>1.2380095529134134</c:v>
                </c:pt>
                <c:pt idx="92">
                  <c:v>1.1584564253659304</c:v>
                </c:pt>
                <c:pt idx="93">
                  <c:v>1.0188938290546707</c:v>
                </c:pt>
                <c:pt idx="94">
                  <c:v>0.93936378526342568</c:v>
                </c:pt>
                <c:pt idx="95">
                  <c:v>0.97984695306178748</c:v>
                </c:pt>
                <c:pt idx="96">
                  <c:v>1.1069913884164317</c:v>
                </c:pt>
                <c:pt idx="97">
                  <c:v>1.147442103025675</c:v>
                </c:pt>
                <c:pt idx="98">
                  <c:v>1.0412207711515269</c:v>
                </c:pt>
                <c:pt idx="99">
                  <c:v>0.9616843188829336</c:v>
                </c:pt>
                <c:pt idx="100">
                  <c:v>1.0288009612102706</c:v>
                </c:pt>
                <c:pt idx="101">
                  <c:v>1.2425713279365203</c:v>
                </c:pt>
                <c:pt idx="102">
                  <c:v>1.5762861401649815</c:v>
                </c:pt>
                <c:pt idx="103">
                  <c:v>1.8799074250448948</c:v>
                </c:pt>
                <c:pt idx="104">
                  <c:v>2.123474285262783</c:v>
                </c:pt>
                <c:pt idx="105">
                  <c:v>2.3370206645180667</c:v>
                </c:pt>
                <c:pt idx="106">
                  <c:v>2.4039212749476735</c:v>
                </c:pt>
                <c:pt idx="107">
                  <c:v>2.1208217665263009</c:v>
                </c:pt>
                <c:pt idx="108">
                  <c:v>1.7211136326852203</c:v>
                </c:pt>
                <c:pt idx="109">
                  <c:v>1.5248212457425103</c:v>
                </c:pt>
                <c:pt idx="110">
                  <c:v>1.2118779003806306</c:v>
                </c:pt>
                <c:pt idx="111">
                  <c:v>0.90234472213930705</c:v>
                </c:pt>
                <c:pt idx="112">
                  <c:v>0.82619047691350334</c:v>
                </c:pt>
                <c:pt idx="113">
                  <c:v>0.83342639848557387</c:v>
                </c:pt>
                <c:pt idx="114">
                  <c:v>0.840699015632831</c:v>
                </c:pt>
                <c:pt idx="115">
                  <c:v>0.76466900651798209</c:v>
                </c:pt>
                <c:pt idx="116">
                  <c:v>0.65868648536333441</c:v>
                </c:pt>
                <c:pt idx="117">
                  <c:v>0.60941078847623087</c:v>
                </c:pt>
                <c:pt idx="118">
                  <c:v>0.59015115199129153</c:v>
                </c:pt>
                <c:pt idx="119">
                  <c:v>0.65754212177085469</c:v>
                </c:pt>
                <c:pt idx="120">
                  <c:v>0.75487442703160923</c:v>
                </c:pt>
                <c:pt idx="121">
                  <c:v>0.85215173224971752</c:v>
                </c:pt>
                <c:pt idx="122">
                  <c:v>0.94938851474838326</c:v>
                </c:pt>
                <c:pt idx="123">
                  <c:v>0.98996555017177557</c:v>
                </c:pt>
                <c:pt idx="124">
                  <c:v>1.0005191102636468</c:v>
                </c:pt>
                <c:pt idx="125">
                  <c:v>0.98107267035551804</c:v>
                </c:pt>
                <c:pt idx="126">
                  <c:v>0.93159614595624729</c:v>
                </c:pt>
                <c:pt idx="127">
                  <c:v>0.88212782752831587</c:v>
                </c:pt>
                <c:pt idx="128">
                  <c:v>0.80597816524618981</c:v>
                </c:pt>
                <c:pt idx="129">
                  <c:v>0.72987341134485795</c:v>
                </c:pt>
                <c:pt idx="130">
                  <c:v>0.62052785136335775</c:v>
                </c:pt>
                <c:pt idx="131">
                  <c:v>0.51122378260210488</c:v>
                </c:pt>
                <c:pt idx="132">
                  <c:v>0.46523698691319265</c:v>
                </c:pt>
                <c:pt idx="133">
                  <c:v>0.85592474255914175</c:v>
                </c:pt>
                <c:pt idx="134">
                  <c:v>1.3028577149358114</c:v>
                </c:pt>
                <c:pt idx="135">
                  <c:v>1.3131695111114079</c:v>
                </c:pt>
                <c:pt idx="136">
                  <c:v>1.3535081913997586</c:v>
                </c:pt>
                <c:pt idx="137">
                  <c:v>1.4505273285768459</c:v>
                </c:pt>
                <c:pt idx="138">
                  <c:v>1.6042136441282864</c:v>
                </c:pt>
                <c:pt idx="139">
                  <c:v>1.8178880246796589</c:v>
                </c:pt>
                <c:pt idx="140">
                  <c:v>1.8582192101728845</c:v>
                </c:pt>
                <c:pt idx="141">
                  <c:v>1.7819095401950151</c:v>
                </c:pt>
                <c:pt idx="142">
                  <c:v>1.7622810749489863</c:v>
                </c:pt>
                <c:pt idx="143">
                  <c:v>1.8893483112473386</c:v>
                </c:pt>
                <c:pt idx="144">
                  <c:v>1.9864014044639178</c:v>
                </c:pt>
                <c:pt idx="145">
                  <c:v>1.9367488387519045</c:v>
                </c:pt>
                <c:pt idx="146">
                  <c:v>1.9737192924245572</c:v>
                </c:pt>
                <c:pt idx="147">
                  <c:v>2.0106640839318759</c:v>
                </c:pt>
                <c:pt idx="148">
                  <c:v>1.9642753271109934</c:v>
                </c:pt>
                <c:pt idx="149">
                  <c:v>1.8879202739266541</c:v>
                </c:pt>
                <c:pt idx="150">
                  <c:v>1.894889848582666</c:v>
                </c:pt>
                <c:pt idx="151">
                  <c:v>1.8751677584284507</c:v>
                </c:pt>
                <c:pt idx="152">
                  <c:v>1.7687756371608847</c:v>
                </c:pt>
                <c:pt idx="153">
                  <c:v>1.6890696994537067</c:v>
                </c:pt>
                <c:pt idx="154">
                  <c:v>1.6693697804385683</c:v>
                </c:pt>
                <c:pt idx="155">
                  <c:v>1.6796636209303182</c:v>
                </c:pt>
                <c:pt idx="156">
                  <c:v>1.6900000449435382</c:v>
                </c:pt>
                <c:pt idx="157">
                  <c:v>1.640374778817089</c:v>
                </c:pt>
                <c:pt idx="158">
                  <c:v>1.5607606901324034</c:v>
                </c:pt>
                <c:pt idx="159">
                  <c:v>1.5711614530193208</c:v>
                </c:pt>
                <c:pt idx="160">
                  <c:v>1.5815563210177543</c:v>
                </c:pt>
                <c:pt idx="161">
                  <c:v>1.5319659680017168</c:v>
                </c:pt>
                <c:pt idx="162">
                  <c:v>1.542412406021946</c:v>
                </c:pt>
                <c:pt idx="163">
                  <c:v>1.6128469051856105</c:v>
                </c:pt>
                <c:pt idx="164">
                  <c:v>1.6232754297446281</c:v>
                </c:pt>
                <c:pt idx="165">
                  <c:v>1.6603552062235518</c:v>
                </c:pt>
                <c:pt idx="166">
                  <c:v>1.7574087052873304</c:v>
                </c:pt>
                <c:pt idx="167">
                  <c:v>1.7977996133121035</c:v>
                </c:pt>
                <c:pt idx="168">
                  <c:v>1.8648571880035425</c:v>
                </c:pt>
                <c:pt idx="169">
                  <c:v>1.9619140836622029</c:v>
                </c:pt>
                <c:pt idx="170">
                  <c:v>1.8822991287956838</c:v>
                </c:pt>
                <c:pt idx="171">
                  <c:v>1.7460333216472748</c:v>
                </c:pt>
                <c:pt idx="172">
                  <c:v>1.6997565288711356</c:v>
                </c:pt>
                <c:pt idx="173">
                  <c:v>1.6801461961855921</c:v>
                </c:pt>
                <c:pt idx="174">
                  <c:v>1.6871873720806656</c:v>
                </c:pt>
                <c:pt idx="175">
                  <c:v>1.7542389716862437</c:v>
                </c:pt>
                <c:pt idx="176">
                  <c:v>1.8245975224488509</c:v>
                </c:pt>
                <c:pt idx="177">
                  <c:v>1.8349505031835434</c:v>
                </c:pt>
                <c:pt idx="178">
                  <c:v>1.815303384898886</c:v>
                </c:pt>
                <c:pt idx="179">
                  <c:v>1.7656715279778807</c:v>
                </c:pt>
                <c:pt idx="180">
                  <c:v>1.716060254527054</c:v>
                </c:pt>
                <c:pt idx="181">
                  <c:v>1.6664488810701878</c:v>
                </c:pt>
                <c:pt idx="182">
                  <c:v>1.6468427280998847</c:v>
                </c:pt>
                <c:pt idx="183">
                  <c:v>1.7738979213232047</c:v>
                </c:pt>
                <c:pt idx="184">
                  <c:v>1.8407285326776617</c:v>
                </c:pt>
                <c:pt idx="185">
                  <c:v>1.7909660210946954</c:v>
                </c:pt>
                <c:pt idx="186">
                  <c:v>1.8012321786528369</c:v>
                </c:pt>
                <c:pt idx="187">
                  <c:v>1.8414929608441071</c:v>
                </c:pt>
                <c:pt idx="188">
                  <c:v>1.9084297229357361</c:v>
                </c:pt>
                <c:pt idx="189">
                  <c:v>1.9753422005638981</c:v>
                </c:pt>
                <c:pt idx="190">
                  <c:v>2.0156269709818968</c:v>
                </c:pt>
                <c:pt idx="191">
                  <c:v>2.0859067164842222</c:v>
                </c:pt>
                <c:pt idx="192">
                  <c:v>2.242799279625181</c:v>
                </c:pt>
                <c:pt idx="193">
                  <c:v>2.4829780174939176</c:v>
                </c:pt>
                <c:pt idx="194">
                  <c:v>2.6064403682866724</c:v>
                </c:pt>
                <c:pt idx="195">
                  <c:v>2.5298749180410227</c:v>
                </c:pt>
                <c:pt idx="196">
                  <c:v>2.423303986423365</c:v>
                </c:pt>
                <c:pt idx="197">
                  <c:v>2.4334038418145125</c:v>
                </c:pt>
                <c:pt idx="198">
                  <c:v>2.5301613249696402</c:v>
                </c:pt>
                <c:pt idx="199">
                  <c:v>2.5669104065896176</c:v>
                </c:pt>
                <c:pt idx="200">
                  <c:v>2.6069792265125868</c:v>
                </c:pt>
                <c:pt idx="201">
                  <c:v>2.5003593278049219</c:v>
                </c:pt>
                <c:pt idx="202">
                  <c:v>2.3637604822981304</c:v>
                </c:pt>
                <c:pt idx="203">
                  <c:v>2.3138237261679109</c:v>
                </c:pt>
                <c:pt idx="204">
                  <c:v>2.3205621575133506</c:v>
                </c:pt>
                <c:pt idx="205">
                  <c:v>2.3872877683846543</c:v>
                </c:pt>
                <c:pt idx="206">
                  <c:v>2.397346465910497</c:v>
                </c:pt>
                <c:pt idx="207">
                  <c:v>2.4073874689028942</c:v>
                </c:pt>
                <c:pt idx="208">
                  <c:v>2.4474020902599252</c:v>
                </c:pt>
                <c:pt idx="209">
                  <c:v>2.6607543833983454</c:v>
                </c:pt>
                <c:pt idx="210">
                  <c:v>2.9607358239632799</c:v>
                </c:pt>
                <c:pt idx="211">
                  <c:v>3.2340049157694581</c:v>
                </c:pt>
                <c:pt idx="212">
                  <c:v>3.1872426165082763</c:v>
                </c:pt>
                <c:pt idx="213">
                  <c:v>3.0205023737094687</c:v>
                </c:pt>
                <c:pt idx="214">
                  <c:v>3.1170662659282091</c:v>
                </c:pt>
                <c:pt idx="215">
                  <c:v>2.8636062210692632</c:v>
                </c:pt>
                <c:pt idx="216">
                  <c:v>2.3435344976766119</c:v>
                </c:pt>
                <c:pt idx="217">
                  <c:v>2.0601798065072332</c:v>
                </c:pt>
                <c:pt idx="218">
                  <c:v>1.9535171886505036</c:v>
                </c:pt>
                <c:pt idx="219">
                  <c:v>1.9035339883738933</c:v>
                </c:pt>
                <c:pt idx="220">
                  <c:v>2.0302479980909132</c:v>
                </c:pt>
                <c:pt idx="221">
                  <c:v>2.1570169319203347</c:v>
                </c:pt>
                <c:pt idx="222">
                  <c:v>2.1971370343000189</c:v>
                </c:pt>
                <c:pt idx="223">
                  <c:v>2.4405361593631056</c:v>
                </c:pt>
                <c:pt idx="224">
                  <c:v>2.7705645010484035</c:v>
                </c:pt>
                <c:pt idx="225">
                  <c:v>3.0439028137182835</c:v>
                </c:pt>
                <c:pt idx="226">
                  <c:v>3.2272128895805441</c:v>
                </c:pt>
                <c:pt idx="227">
                  <c:v>3.3238322823676887</c:v>
                </c:pt>
                <c:pt idx="228">
                  <c:v>3.5970883013090478</c:v>
                </c:pt>
                <c:pt idx="229">
                  <c:v>3.9569541344294161</c:v>
                </c:pt>
                <c:pt idx="230">
                  <c:v>4.0834356796977369</c:v>
                </c:pt>
                <c:pt idx="231">
                  <c:v>4.2699136822952557</c:v>
                </c:pt>
                <c:pt idx="232">
                  <c:v>4.5697058656861484</c:v>
                </c:pt>
                <c:pt idx="233">
                  <c:v>4.81282866783119</c:v>
                </c:pt>
                <c:pt idx="234">
                  <c:v>4.9690371859088263</c:v>
                </c:pt>
                <c:pt idx="235">
                  <c:v>4.9186280815877286</c:v>
                </c:pt>
                <c:pt idx="236">
                  <c:v>4.7816059476760735</c:v>
                </c:pt>
                <c:pt idx="237">
                  <c:v>4.8179313279319151</c:v>
                </c:pt>
                <c:pt idx="238">
                  <c:v>4.9442714466915163</c:v>
                </c:pt>
                <c:pt idx="239">
                  <c:v>5.0139270955906579</c:v>
                </c:pt>
                <c:pt idx="240">
                  <c:v>5.1669364838647196</c:v>
                </c:pt>
                <c:pt idx="241">
                  <c:v>5.4099200611478544</c:v>
                </c:pt>
                <c:pt idx="242">
                  <c:v>5.4795590122724489</c:v>
                </c:pt>
                <c:pt idx="243">
                  <c:v>5.4291889840722272</c:v>
                </c:pt>
                <c:pt idx="244">
                  <c:v>5.465473696351669</c:v>
                </c:pt>
                <c:pt idx="245">
                  <c:v>5.4450864141717741</c:v>
                </c:pt>
                <c:pt idx="246">
                  <c:v>5.191359183478867</c:v>
                </c:pt>
                <c:pt idx="247">
                  <c:v>4.9076141497514305</c:v>
                </c:pt>
                <c:pt idx="248">
                  <c:v>4.7404884303831203</c:v>
                </c:pt>
                <c:pt idx="249">
                  <c:v>4.5433468024071137</c:v>
                </c:pt>
                <c:pt idx="250">
                  <c:v>4.3762060176725726</c:v>
                </c:pt>
                <c:pt idx="251">
                  <c:v>4.3857135947665711</c:v>
                </c:pt>
                <c:pt idx="252">
                  <c:v>4.4852044510853499</c:v>
                </c:pt>
                <c:pt idx="253">
                  <c:v>4.6413559099127664</c:v>
                </c:pt>
                <c:pt idx="254">
                  <c:v>4.910839630580389</c:v>
                </c:pt>
                <c:pt idx="255">
                  <c:v>4.9169839570180418</c:v>
                </c:pt>
                <c:pt idx="256">
                  <c:v>4.6931527180813388</c:v>
                </c:pt>
                <c:pt idx="257">
                  <c:v>4.5859827745104642</c:v>
                </c:pt>
                <c:pt idx="258">
                  <c:v>4.3888157454451422</c:v>
                </c:pt>
                <c:pt idx="259">
                  <c:v>4.1049963722308327</c:v>
                </c:pt>
                <c:pt idx="260">
                  <c:v>4.114543053453712</c:v>
                </c:pt>
                <c:pt idx="261">
                  <c:v>4.3007633060409525</c:v>
                </c:pt>
                <c:pt idx="262">
                  <c:v>4.2203329202024529</c:v>
                </c:pt>
                <c:pt idx="263">
                  <c:v>4.1999366544560122</c:v>
                </c:pt>
                <c:pt idx="264">
                  <c:v>4.472861496159493</c:v>
                </c:pt>
                <c:pt idx="265">
                  <c:v>4.5957472856624078</c:v>
                </c:pt>
                <c:pt idx="266">
                  <c:v>4.7519471435082741</c:v>
                </c:pt>
                <c:pt idx="267">
                  <c:v>4.9681273430527124</c:v>
                </c:pt>
                <c:pt idx="268">
                  <c:v>5.2109712476073149</c:v>
                </c:pt>
                <c:pt idx="269">
                  <c:v>5.5404718142101528</c:v>
                </c:pt>
                <c:pt idx="270">
                  <c:v>5.8399619400624996</c:v>
                </c:pt>
                <c:pt idx="271">
                  <c:v>5.9960906069240156</c:v>
                </c:pt>
                <c:pt idx="272">
                  <c:v>5.8022214032732933</c:v>
                </c:pt>
                <c:pt idx="273">
                  <c:v>5.4583426644366222</c:v>
                </c:pt>
                <c:pt idx="274">
                  <c:v>5.1744579685547762</c:v>
                </c:pt>
                <c:pt idx="275">
                  <c:v>4.9505702282623361</c:v>
                </c:pt>
                <c:pt idx="276">
                  <c:v>4.7833387825678866</c:v>
                </c:pt>
                <c:pt idx="277">
                  <c:v>4.8194641813296659</c:v>
                </c:pt>
                <c:pt idx="278">
                  <c:v>4.8855813260624723</c:v>
                </c:pt>
                <c:pt idx="279">
                  <c:v>4.8950320089388253</c:v>
                </c:pt>
                <c:pt idx="280">
                  <c:v>4.8744797330627705</c:v>
                </c:pt>
                <c:pt idx="281">
                  <c:v>5.0306177263024203</c:v>
                </c:pt>
                <c:pt idx="282">
                  <c:v>5.3901029184302649</c:v>
                </c:pt>
                <c:pt idx="283">
                  <c:v>5.5729283343570177</c:v>
                </c:pt>
                <c:pt idx="284">
                  <c:v>5.43553299428988</c:v>
                </c:pt>
                <c:pt idx="285">
                  <c:v>5.1515316297806297</c:v>
                </c:pt>
                <c:pt idx="286">
                  <c:v>5.4542166136506918</c:v>
                </c:pt>
                <c:pt idx="287">
                  <c:v>5.9002176784202716</c:v>
                </c:pt>
                <c:pt idx="288">
                  <c:v>5.9662265220095527</c:v>
                </c:pt>
                <c:pt idx="289">
                  <c:v>5.9755944672028232</c:v>
                </c:pt>
                <c:pt idx="290">
                  <c:v>5.8382981080372591</c:v>
                </c:pt>
                <c:pt idx="291">
                  <c:v>5.8476548016105943</c:v>
                </c:pt>
                <c:pt idx="292">
                  <c:v>5.8836582265407804</c:v>
                </c:pt>
                <c:pt idx="293">
                  <c:v>5.5396869251469729</c:v>
                </c:pt>
                <c:pt idx="294">
                  <c:v>4.9924038236839197</c:v>
                </c:pt>
                <c:pt idx="295">
                  <c:v>4.4751229516838169</c:v>
                </c:pt>
                <c:pt idx="296">
                  <c:v>4.164519439379065</c:v>
                </c:pt>
                <c:pt idx="297">
                  <c:v>4.143951463104754</c:v>
                </c:pt>
                <c:pt idx="298">
                  <c:v>4.3267533358915209</c:v>
                </c:pt>
                <c:pt idx="299">
                  <c:v>4.6295418351228355</c:v>
                </c:pt>
                <c:pt idx="300">
                  <c:v>4.9889706746139479</c:v>
                </c:pt>
                <c:pt idx="301">
                  <c:v>5.2883820130536918</c:v>
                </c:pt>
                <c:pt idx="302">
                  <c:v>5.3844926287921586</c:v>
                </c:pt>
                <c:pt idx="303">
                  <c:v>5.4239258611344612</c:v>
                </c:pt>
                <c:pt idx="304">
                  <c:v>5.4933324760506705</c:v>
                </c:pt>
                <c:pt idx="305">
                  <c:v>5.5027367059696015</c:v>
                </c:pt>
                <c:pt idx="306">
                  <c:v>5.5688074651426565</c:v>
                </c:pt>
                <c:pt idx="307">
                  <c:v>5.9282044201086954</c:v>
                </c:pt>
                <c:pt idx="308">
                  <c:v>6.2575782994115805</c:v>
                </c:pt>
                <c:pt idx="309">
                  <c:v>6.3836037484161725</c:v>
                </c:pt>
                <c:pt idx="310">
                  <c:v>6.6262889021918419</c:v>
                </c:pt>
                <c:pt idx="311">
                  <c:v>6.8389717233445424</c:v>
                </c:pt>
                <c:pt idx="312">
                  <c:v>6.818306248730134</c:v>
                </c:pt>
                <c:pt idx="313">
                  <c:v>6.7676448249466246</c:v>
                </c:pt>
                <c:pt idx="314">
                  <c:v>6.9536476903102518</c:v>
                </c:pt>
                <c:pt idx="315">
                  <c:v>7.0496273601736839</c:v>
                </c:pt>
                <c:pt idx="316">
                  <c:v>6.9122673829289969</c:v>
                </c:pt>
                <c:pt idx="317">
                  <c:v>6.9782137986093593</c:v>
                </c:pt>
                <c:pt idx="318">
                  <c:v>7.2208166449101983</c:v>
                </c:pt>
                <c:pt idx="319">
                  <c:v>7.8734110636198809</c:v>
                </c:pt>
                <c:pt idx="320">
                  <c:v>8.7859482235220678</c:v>
                </c:pt>
                <c:pt idx="321">
                  <c:v>9.7317748705666283</c:v>
                </c:pt>
                <c:pt idx="322">
                  <c:v>10.354233365093107</c:v>
                </c:pt>
                <c:pt idx="323">
                  <c:v>10.626659032810919</c:v>
                </c:pt>
                <c:pt idx="324">
                  <c:v>11.015718579597864</c:v>
                </c:pt>
                <c:pt idx="325">
                  <c:v>10.994749476392096</c:v>
                </c:pt>
                <c:pt idx="326">
                  <c:v>10.417122864521451</c:v>
                </c:pt>
                <c:pt idx="327">
                  <c:v>9.5461562955766919</c:v>
                </c:pt>
                <c:pt idx="328">
                  <c:v>8.7652265625856298</c:v>
                </c:pt>
                <c:pt idx="329">
                  <c:v>8.3643336075790966</c:v>
                </c:pt>
                <c:pt idx="330">
                  <c:v>8.1100938124118542</c:v>
                </c:pt>
                <c:pt idx="331">
                  <c:v>7.942530076220522</c:v>
                </c:pt>
                <c:pt idx="332">
                  <c:v>7.8916328964100551</c:v>
                </c:pt>
                <c:pt idx="333">
                  <c:v>7.5207005221383936</c:v>
                </c:pt>
                <c:pt idx="334">
                  <c:v>7.2097415561696065</c:v>
                </c:pt>
                <c:pt idx="335">
                  <c:v>7.2755382538880582</c:v>
                </c:pt>
                <c:pt idx="336">
                  <c:v>7.3980260155709319</c:v>
                </c:pt>
                <c:pt idx="337">
                  <c:v>7.7572035829886667</c:v>
                </c:pt>
                <c:pt idx="338">
                  <c:v>7.9430584064743242</c:v>
                </c:pt>
                <c:pt idx="339">
                  <c:v>7.5422618673739983</c:v>
                </c:pt>
                <c:pt idx="340">
                  <c:v>7.4348378581301198</c:v>
                </c:pt>
                <c:pt idx="341">
                  <c:v>8.0007642034565016</c:v>
                </c:pt>
                <c:pt idx="342">
                  <c:v>9.003322735371162</c:v>
                </c:pt>
                <c:pt idx="343">
                  <c:v>10.179155600850693</c:v>
                </c:pt>
                <c:pt idx="344">
                  <c:v>10.948300885425844</c:v>
                </c:pt>
                <c:pt idx="345">
                  <c:v>15.987402833015098</c:v>
                </c:pt>
                <c:pt idx="346">
                  <c:v>27.926288478842434</c:v>
                </c:pt>
                <c:pt idx="347">
                  <c:v>38.784921179448055</c:v>
                </c:pt>
                <c:pt idx="348">
                  <c:v>35.343406366719002</c:v>
                </c:pt>
                <c:pt idx="349">
                  <c:v>28.711805826724433</c:v>
                </c:pt>
                <c:pt idx="350">
                  <c:v>36.029767861701735</c:v>
                </c:pt>
                <c:pt idx="351">
                  <c:v>47.094221233209609</c:v>
                </c:pt>
                <c:pt idx="352">
                  <c:v>47.685227043795564</c:v>
                </c:pt>
                <c:pt idx="353">
                  <c:v>38.389765466045866</c:v>
                </c:pt>
                <c:pt idx="354">
                  <c:v>29.417500994751368</c:v>
                </c:pt>
                <c:pt idx="355">
                  <c:v>20.591852028992012</c:v>
                </c:pt>
                <c:pt idx="356">
                  <c:v>14.779837965942573</c:v>
                </c:pt>
                <c:pt idx="357">
                  <c:v>22.801412758951926</c:v>
                </c:pt>
                <c:pt idx="358">
                  <c:v>44.189375197003109</c:v>
                </c:pt>
                <c:pt idx="359">
                  <c:v>59.933765932713108</c:v>
                </c:pt>
                <c:pt idx="360">
                  <c:v>63.391544526560281</c:v>
                </c:pt>
                <c:pt idx="361">
                  <c:v>54.915599029566941</c:v>
                </c:pt>
                <c:pt idx="362">
                  <c:v>39.363099780849893</c:v>
                </c:pt>
                <c:pt idx="363">
                  <c:v>31.0939846939139</c:v>
                </c:pt>
                <c:pt idx="364">
                  <c:v>32.241443954952814</c:v>
                </c:pt>
                <c:pt idx="365">
                  <c:v>37.978775380242155</c:v>
                </c:pt>
                <c:pt idx="366">
                  <c:v>35.352773974636101</c:v>
                </c:pt>
                <c:pt idx="367">
                  <c:v>36.706678032641435</c:v>
                </c:pt>
                <c:pt idx="368">
                  <c:v>46.45391040755343</c:v>
                </c:pt>
                <c:pt idx="369">
                  <c:v>47.774490640342627</c:v>
                </c:pt>
                <c:pt idx="370">
                  <c:v>39.825238321861313</c:v>
                </c:pt>
                <c:pt idx="371">
                  <c:v>27.488991408020052</c:v>
                </c:pt>
                <c:pt idx="372">
                  <c:v>44.25287558312943</c:v>
                </c:pt>
                <c:pt idx="373">
                  <c:v>83.336309950831122</c:v>
                </c:pt>
                <c:pt idx="374">
                  <c:v>119.90307231008377</c:v>
                </c:pt>
                <c:pt idx="375">
                  <c:v>168.60627036982186</c:v>
                </c:pt>
                <c:pt idx="376">
                  <c:v>194.90606286518704</c:v>
                </c:pt>
                <c:pt idx="377">
                  <c:v>178.1523648524566</c:v>
                </c:pt>
                <c:pt idx="378">
                  <c:v>165.02581951468343</c:v>
                </c:pt>
                <c:pt idx="379">
                  <c:v>170.26633348087941</c:v>
                </c:pt>
                <c:pt idx="380">
                  <c:v>172.14673979835482</c:v>
                </c:pt>
                <c:pt idx="381">
                  <c:v>170.69007637939742</c:v>
                </c:pt>
                <c:pt idx="382">
                  <c:v>176.04684703793367</c:v>
                </c:pt>
                <c:pt idx="383">
                  <c:v>163.41698880494519</c:v>
                </c:pt>
                <c:pt idx="384">
                  <c:v>142.21745229323608</c:v>
                </c:pt>
                <c:pt idx="385">
                  <c:v>136.08440390774058</c:v>
                </c:pt>
                <c:pt idx="386">
                  <c:v>126.93792839925689</c:v>
                </c:pt>
                <c:pt idx="387">
                  <c:v>111.67484852872461</c:v>
                </c:pt>
                <c:pt idx="388">
                  <c:v>96.558477935632538</c:v>
                </c:pt>
                <c:pt idx="389">
                  <c:v>75.975337332280318</c:v>
                </c:pt>
                <c:pt idx="390">
                  <c:v>53.022154198149629</c:v>
                </c:pt>
                <c:pt idx="391">
                  <c:v>38.315815418964355</c:v>
                </c:pt>
                <c:pt idx="392">
                  <c:v>28.259501081841435</c:v>
                </c:pt>
                <c:pt idx="393">
                  <c:v>22.853065566565807</c:v>
                </c:pt>
                <c:pt idx="394">
                  <c:v>20.520152681668954</c:v>
                </c:pt>
                <c:pt idx="395">
                  <c:v>18.070775607448983</c:v>
                </c:pt>
                <c:pt idx="396">
                  <c:v>18.634995726243265</c:v>
                </c:pt>
                <c:pt idx="397">
                  <c:v>47.715970140570576</c:v>
                </c:pt>
                <c:pt idx="398">
                  <c:v>174.21991768399658</c:v>
                </c:pt>
                <c:pt idx="399">
                  <c:v>296.51015615161583</c:v>
                </c:pt>
                <c:pt idx="400">
                  <c:v>309.64694002217215</c:v>
                </c:pt>
                <c:pt idx="401">
                  <c:v>282.9502501109335</c:v>
                </c:pt>
                <c:pt idx="402">
                  <c:v>249.82038055564669</c:v>
                </c:pt>
                <c:pt idx="403">
                  <c:v>218.70739467925094</c:v>
                </c:pt>
                <c:pt idx="404">
                  <c:v>198.99777377731763</c:v>
                </c:pt>
                <c:pt idx="405">
                  <c:v>181.65776879468373</c:v>
                </c:pt>
                <c:pt idx="406">
                  <c:v>154.96100319597863</c:v>
                </c:pt>
                <c:pt idx="407">
                  <c:v>138.09111767072909</c:v>
                </c:pt>
                <c:pt idx="408">
                  <c:v>134.35453286392681</c:v>
                </c:pt>
                <c:pt idx="409">
                  <c:v>118.30456341297069</c:v>
                </c:pt>
                <c:pt idx="410">
                  <c:v>96.051252473974728</c:v>
                </c:pt>
                <c:pt idx="411">
                  <c:v>83.188060974291432</c:v>
                </c:pt>
                <c:pt idx="412">
                  <c:v>69.85820075308861</c:v>
                </c:pt>
                <c:pt idx="413">
                  <c:v>61.674881068457204</c:v>
                </c:pt>
                <c:pt idx="414">
                  <c:v>63.434724023953429</c:v>
                </c:pt>
                <c:pt idx="415">
                  <c:v>61.218111313110647</c:v>
                </c:pt>
                <c:pt idx="416">
                  <c:v>50.28482667627982</c:v>
                </c:pt>
                <c:pt idx="417">
                  <c:v>48.008073738503121</c:v>
                </c:pt>
                <c:pt idx="418">
                  <c:v>77.174824931761208</c:v>
                </c:pt>
                <c:pt idx="419">
                  <c:v>109.03138032499469</c:v>
                </c:pt>
                <c:pt idx="420">
                  <c:v>88.008134438835526</c:v>
                </c:pt>
                <c:pt idx="421">
                  <c:v>52.158774861367384</c:v>
                </c:pt>
                <c:pt idx="422">
                  <c:v>34.702708270798098</c:v>
                </c:pt>
                <c:pt idx="423">
                  <c:v>21.313172614854928</c:v>
                </c:pt>
                <c:pt idx="424">
                  <c:v>17.283722470562981</c:v>
                </c:pt>
                <c:pt idx="425">
                  <c:v>17.347848232396888</c:v>
                </c:pt>
                <c:pt idx="426">
                  <c:v>17.122164465580976</c:v>
                </c:pt>
                <c:pt idx="427">
                  <c:v>16.6599514553977</c:v>
                </c:pt>
                <c:pt idx="428">
                  <c:v>16.024536659670655</c:v>
                </c:pt>
                <c:pt idx="429">
                  <c:v>14.599378214717994</c:v>
                </c:pt>
                <c:pt idx="430">
                  <c:v>13.581327464067012</c:v>
                </c:pt>
                <c:pt idx="431">
                  <c:v>13.327031049669994</c:v>
                </c:pt>
                <c:pt idx="432">
                  <c:v>13.219436116837914</c:v>
                </c:pt>
                <c:pt idx="433">
                  <c:v>13.1385182498184</c:v>
                </c:pt>
                <c:pt idx="434">
                  <c:v>12.79708588365796</c:v>
                </c:pt>
                <c:pt idx="435">
                  <c:v>12.339091604193635</c:v>
                </c:pt>
                <c:pt idx="436">
                  <c:v>11.994609254413099</c:v>
                </c:pt>
                <c:pt idx="437">
                  <c:v>11.886942081367563</c:v>
                </c:pt>
                <c:pt idx="438">
                  <c:v>12.012718487922063</c:v>
                </c:pt>
                <c:pt idx="439">
                  <c:v>12.135189973128108</c:v>
                </c:pt>
                <c:pt idx="440">
                  <c:v>12.144358489585896</c:v>
                </c:pt>
                <c:pt idx="441">
                  <c:v>12.183527836604162</c:v>
                </c:pt>
                <c:pt idx="442">
                  <c:v>12.482648937138814</c:v>
                </c:pt>
                <c:pt idx="443">
                  <c:v>12.63840489632048</c:v>
                </c:pt>
                <c:pt idx="444">
                  <c:v>12.617464366260963</c:v>
                </c:pt>
                <c:pt idx="445">
                  <c:v>12.739823145977404</c:v>
                </c:pt>
                <c:pt idx="446">
                  <c:v>12.89548069741187</c:v>
                </c:pt>
                <c:pt idx="447">
                  <c:v>12.964467488399436</c:v>
                </c:pt>
                <c:pt idx="448">
                  <c:v>13.176797037332618</c:v>
                </c:pt>
                <c:pt idx="449">
                  <c:v>13.449106617940826</c:v>
                </c:pt>
                <c:pt idx="450">
                  <c:v>13.514746732061742</c:v>
                </c:pt>
                <c:pt idx="451">
                  <c:v>13.727042024570833</c:v>
                </c:pt>
                <c:pt idx="452">
                  <c:v>13.999308665315736</c:v>
                </c:pt>
                <c:pt idx="453">
                  <c:v>20.558218625892092</c:v>
                </c:pt>
                <c:pt idx="454">
                  <c:v>28.14023636201739</c:v>
                </c:pt>
                <c:pt idx="455">
                  <c:v>26.392245036250269</c:v>
                </c:pt>
                <c:pt idx="456">
                  <c:v>20.960867282958983</c:v>
                </c:pt>
                <c:pt idx="457">
                  <c:v>17.402378803053477</c:v>
                </c:pt>
                <c:pt idx="458">
                  <c:v>16.30057047151519</c:v>
                </c:pt>
                <c:pt idx="459">
                  <c:v>16.305529241297133</c:v>
                </c:pt>
                <c:pt idx="460">
                  <c:v>15.550564758158362</c:v>
                </c:pt>
                <c:pt idx="461">
                  <c:v>14.418972784592023</c:v>
                </c:pt>
                <c:pt idx="462">
                  <c:v>13.960613330593919</c:v>
                </c:pt>
                <c:pt idx="463">
                  <c:v>13.29581493701083</c:v>
                </c:pt>
                <c:pt idx="464">
                  <c:v>13.244562181852936</c:v>
                </c:pt>
                <c:pt idx="465">
                  <c:v>13.836819828657005</c:v>
                </c:pt>
                <c:pt idx="466">
                  <c:v>14.165785766316747</c:v>
                </c:pt>
                <c:pt idx="467">
                  <c:v>14.524715489805763</c:v>
                </c:pt>
                <c:pt idx="468">
                  <c:v>15.090273156110646</c:v>
                </c:pt>
                <c:pt idx="469">
                  <c:v>16.329180276148847</c:v>
                </c:pt>
                <c:pt idx="470">
                  <c:v>17.914701687794931</c:v>
                </c:pt>
                <c:pt idx="471">
                  <c:v>18.593512680372555</c:v>
                </c:pt>
                <c:pt idx="472">
                  <c:v>18.922247266938609</c:v>
                </c:pt>
                <c:pt idx="473">
                  <c:v>36.070871515718984</c:v>
                </c:pt>
                <c:pt idx="474">
                  <c:v>83.432478787290535</c:v>
                </c:pt>
                <c:pt idx="475">
                  <c:v>107.45046124427388</c:v>
                </c:pt>
                <c:pt idx="476">
                  <c:v>79.641687370154102</c:v>
                </c:pt>
                <c:pt idx="477">
                  <c:v>50.226384932445555</c:v>
                </c:pt>
                <c:pt idx="478">
                  <c:v>34.877516557143672</c:v>
                </c:pt>
                <c:pt idx="479">
                  <c:v>23.798085580813062</c:v>
                </c:pt>
                <c:pt idx="480">
                  <c:v>19.681977926929488</c:v>
                </c:pt>
                <c:pt idx="481">
                  <c:v>19.456031086613223</c:v>
                </c:pt>
                <c:pt idx="482">
                  <c:v>18.526831079446993</c:v>
                </c:pt>
                <c:pt idx="483">
                  <c:v>17.567727491046679</c:v>
                </c:pt>
                <c:pt idx="484">
                  <c:v>16.025290569313032</c:v>
                </c:pt>
                <c:pt idx="485">
                  <c:v>14.103301544692849</c:v>
                </c:pt>
                <c:pt idx="486">
                  <c:v>13.611770363919277</c:v>
                </c:pt>
                <c:pt idx="487">
                  <c:v>13.560407333353442</c:v>
                </c:pt>
                <c:pt idx="488">
                  <c:v>13.655708431941378</c:v>
                </c:pt>
                <c:pt idx="489">
                  <c:v>13.954274647314953</c:v>
                </c:pt>
                <c:pt idx="490">
                  <c:v>15.396350552755369</c:v>
                </c:pt>
                <c:pt idx="491">
                  <c:v>17.071656096341766</c:v>
                </c:pt>
                <c:pt idx="492">
                  <c:v>17.986935899495201</c:v>
                </c:pt>
                <c:pt idx="493">
                  <c:v>17.732174748430147</c:v>
                </c:pt>
                <c:pt idx="494">
                  <c:v>15.193933487570611</c:v>
                </c:pt>
                <c:pt idx="495">
                  <c:v>13.419063600822168</c:v>
                </c:pt>
                <c:pt idx="496">
                  <c:v>13.750877789645626</c:v>
                </c:pt>
                <c:pt idx="497">
                  <c:v>14.809348057510311</c:v>
                </c:pt>
                <c:pt idx="498">
                  <c:v>16.01447730243785</c:v>
                </c:pt>
                <c:pt idx="499">
                  <c:v>15.876258492248212</c:v>
                </c:pt>
                <c:pt idx="500">
                  <c:v>15.007991225490777</c:v>
                </c:pt>
                <c:pt idx="501">
                  <c:v>14.666497376867854</c:v>
                </c:pt>
                <c:pt idx="502">
                  <c:v>17.481732657044823</c:v>
                </c:pt>
                <c:pt idx="503">
                  <c:v>21.760199635308126</c:v>
                </c:pt>
                <c:pt idx="504">
                  <c:v>24.341973799009686</c:v>
                </c:pt>
                <c:pt idx="505">
                  <c:v>22.243535674859725</c:v>
                </c:pt>
                <c:pt idx="506">
                  <c:v>16.37148247881818</c:v>
                </c:pt>
                <c:pt idx="507">
                  <c:v>13.48286840469645</c:v>
                </c:pt>
                <c:pt idx="508">
                  <c:v>13.167683244703234</c:v>
                </c:pt>
                <c:pt idx="509">
                  <c:v>12.999209046317652</c:v>
                </c:pt>
                <c:pt idx="510">
                  <c:v>12.830775258046677</c:v>
                </c:pt>
                <c:pt idx="511">
                  <c:v>12.809022798124897</c:v>
                </c:pt>
                <c:pt idx="512">
                  <c:v>12.817229850535238</c:v>
                </c:pt>
                <c:pt idx="513">
                  <c:v>12.912713192059512</c:v>
                </c:pt>
                <c:pt idx="514">
                  <c:v>13.038181284638432</c:v>
                </c:pt>
                <c:pt idx="515">
                  <c:v>13.133658158664467</c:v>
                </c:pt>
                <c:pt idx="516">
                  <c:v>13.375806131694358</c:v>
                </c:pt>
                <c:pt idx="517">
                  <c:v>13.647938952422599</c:v>
                </c:pt>
                <c:pt idx="518">
                  <c:v>13.566723410145466</c:v>
                </c:pt>
                <c:pt idx="519">
                  <c:v>13.428839230629942</c:v>
                </c:pt>
                <c:pt idx="520">
                  <c:v>13.760933095690943</c:v>
                </c:pt>
                <c:pt idx="521">
                  <c:v>14.323007884495501</c:v>
                </c:pt>
                <c:pt idx="522">
                  <c:v>15.031737281880451</c:v>
                </c:pt>
                <c:pt idx="523">
                  <c:v>16.29711851831992</c:v>
                </c:pt>
                <c:pt idx="524">
                  <c:v>17.505784877903768</c:v>
                </c:pt>
                <c:pt idx="525">
                  <c:v>17.894457328811189</c:v>
                </c:pt>
                <c:pt idx="526">
                  <c:v>17.549681199831607</c:v>
                </c:pt>
                <c:pt idx="527">
                  <c:v>20.541534163315831</c:v>
                </c:pt>
                <c:pt idx="528">
                  <c:v>54.506572910930096</c:v>
                </c:pt>
                <c:pt idx="529">
                  <c:v>82.327730793015363</c:v>
                </c:pt>
                <c:pt idx="530">
                  <c:v>71.952363046245665</c:v>
                </c:pt>
                <c:pt idx="531">
                  <c:v>73.686903703583965</c:v>
                </c:pt>
                <c:pt idx="532">
                  <c:v>104.72391538380811</c:v>
                </c:pt>
                <c:pt idx="533">
                  <c:v>123.97361871938023</c:v>
                </c:pt>
                <c:pt idx="534">
                  <c:v>105.52374270387604</c:v>
                </c:pt>
                <c:pt idx="535">
                  <c:v>78.767276542375527</c:v>
                </c:pt>
                <c:pt idx="536">
                  <c:v>50.287139759948609</c:v>
                </c:pt>
                <c:pt idx="537">
                  <c:v>28.416849541456894</c:v>
                </c:pt>
                <c:pt idx="538">
                  <c:v>23.743223913942561</c:v>
                </c:pt>
                <c:pt idx="539">
                  <c:v>24.126414743395891</c:v>
                </c:pt>
                <c:pt idx="540">
                  <c:v>25.799794229222933</c:v>
                </c:pt>
                <c:pt idx="541">
                  <c:v>25.983229119389602</c:v>
                </c:pt>
                <c:pt idx="542">
                  <c:v>28.386826530978627</c:v>
                </c:pt>
                <c:pt idx="543">
                  <c:v>43.894164025117711</c:v>
                </c:pt>
                <c:pt idx="544">
                  <c:v>60.044990463396552</c:v>
                </c:pt>
                <c:pt idx="545">
                  <c:v>56.279677588933197</c:v>
                </c:pt>
                <c:pt idx="546">
                  <c:v>40.960314104515056</c:v>
                </c:pt>
                <c:pt idx="547">
                  <c:v>28.857258315925428</c:v>
                </c:pt>
                <c:pt idx="548">
                  <c:v>31.934337278846829</c:v>
                </c:pt>
                <c:pt idx="549">
                  <c:v>64.434735341610519</c:v>
                </c:pt>
                <c:pt idx="550">
                  <c:v>105.97485778726549</c:v>
                </c:pt>
                <c:pt idx="551">
                  <c:v>122.24486022881462</c:v>
                </c:pt>
                <c:pt idx="552">
                  <c:v>122.22131338192042</c:v>
                </c:pt>
                <c:pt idx="553">
                  <c:v>122.1977665350262</c:v>
                </c:pt>
                <c:pt idx="554">
                  <c:v>122.17421968813201</c:v>
                </c:pt>
                <c:pt idx="555">
                  <c:v>122.15067284123781</c:v>
                </c:pt>
                <c:pt idx="556">
                  <c:v>122.12712599434361</c:v>
                </c:pt>
                <c:pt idx="557">
                  <c:v>122.10357914744939</c:v>
                </c:pt>
                <c:pt idx="558">
                  <c:v>122.08003230055519</c:v>
                </c:pt>
                <c:pt idx="559">
                  <c:v>122.056485453661</c:v>
                </c:pt>
                <c:pt idx="560">
                  <c:v>122.03293860676679</c:v>
                </c:pt>
                <c:pt idx="561">
                  <c:v>122.00939175987259</c:v>
                </c:pt>
                <c:pt idx="562">
                  <c:v>121.98584491297838</c:v>
                </c:pt>
                <c:pt idx="563">
                  <c:v>121.96229806608419</c:v>
                </c:pt>
                <c:pt idx="564">
                  <c:v>121.93875121918998</c:v>
                </c:pt>
                <c:pt idx="565">
                  <c:v>121.91520437229578</c:v>
                </c:pt>
                <c:pt idx="566">
                  <c:v>121.89165752540157</c:v>
                </c:pt>
                <c:pt idx="567">
                  <c:v>121.86811067850736</c:v>
                </c:pt>
                <c:pt idx="568">
                  <c:v>121.84456383161317</c:v>
                </c:pt>
                <c:pt idx="569">
                  <c:v>121.82101698471895</c:v>
                </c:pt>
                <c:pt idx="570">
                  <c:v>121.79747013782476</c:v>
                </c:pt>
                <c:pt idx="571">
                  <c:v>121.77392329093055</c:v>
                </c:pt>
                <c:pt idx="572">
                  <c:v>121.75037644403636</c:v>
                </c:pt>
              </c:numCache>
            </c:numRef>
          </c:xVal>
          <c:yVal>
            <c:numRef>
              <c:f>'CPT data reduction'!$A$28:$A$600</c:f>
              <c:numCache>
                <c:formatCode>General</c:formatCode>
                <c:ptCount val="573"/>
                <c:pt idx="0">
                  <c:v>0.5</c:v>
                </c:pt>
                <c:pt idx="1">
                  <c:v>0.52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0.66</c:v>
                </c:pt>
                <c:pt idx="9">
                  <c:v>0.68</c:v>
                </c:pt>
                <c:pt idx="10">
                  <c:v>0.7</c:v>
                </c:pt>
                <c:pt idx="11">
                  <c:v>0.72</c:v>
                </c:pt>
                <c:pt idx="12">
                  <c:v>0.74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0.86</c:v>
                </c:pt>
                <c:pt idx="19">
                  <c:v>0.88</c:v>
                </c:pt>
                <c:pt idx="20">
                  <c:v>0.9</c:v>
                </c:pt>
                <c:pt idx="21">
                  <c:v>0.92</c:v>
                </c:pt>
                <c:pt idx="22">
                  <c:v>0.94</c:v>
                </c:pt>
                <c:pt idx="23">
                  <c:v>0.96</c:v>
                </c:pt>
                <c:pt idx="24">
                  <c:v>0.98</c:v>
                </c:pt>
                <c:pt idx="25">
                  <c:v>1</c:v>
                </c:pt>
                <c:pt idx="26">
                  <c:v>1.02</c:v>
                </c:pt>
                <c:pt idx="27">
                  <c:v>1.04</c:v>
                </c:pt>
                <c:pt idx="28">
                  <c:v>1.06</c:v>
                </c:pt>
                <c:pt idx="29">
                  <c:v>1.08</c:v>
                </c:pt>
                <c:pt idx="30">
                  <c:v>1.1000000000000001</c:v>
                </c:pt>
                <c:pt idx="31">
                  <c:v>1.1200000000000001</c:v>
                </c:pt>
                <c:pt idx="32">
                  <c:v>1.1399999999999999</c:v>
                </c:pt>
                <c:pt idx="33">
                  <c:v>1.1599999999999999</c:v>
                </c:pt>
                <c:pt idx="34">
                  <c:v>1.18</c:v>
                </c:pt>
                <c:pt idx="35">
                  <c:v>1.2</c:v>
                </c:pt>
                <c:pt idx="36">
                  <c:v>1.22</c:v>
                </c:pt>
                <c:pt idx="37">
                  <c:v>1.24</c:v>
                </c:pt>
                <c:pt idx="38">
                  <c:v>1.26</c:v>
                </c:pt>
                <c:pt idx="39">
                  <c:v>1.28</c:v>
                </c:pt>
                <c:pt idx="40">
                  <c:v>1.3</c:v>
                </c:pt>
                <c:pt idx="41">
                  <c:v>1.32</c:v>
                </c:pt>
                <c:pt idx="42">
                  <c:v>1.34</c:v>
                </c:pt>
                <c:pt idx="43">
                  <c:v>1.36</c:v>
                </c:pt>
                <c:pt idx="44">
                  <c:v>1.38</c:v>
                </c:pt>
                <c:pt idx="45">
                  <c:v>1.4</c:v>
                </c:pt>
                <c:pt idx="46">
                  <c:v>1.42</c:v>
                </c:pt>
                <c:pt idx="47">
                  <c:v>1.44</c:v>
                </c:pt>
                <c:pt idx="48">
                  <c:v>1.46</c:v>
                </c:pt>
                <c:pt idx="49">
                  <c:v>1.48</c:v>
                </c:pt>
                <c:pt idx="50">
                  <c:v>1.5</c:v>
                </c:pt>
                <c:pt idx="51">
                  <c:v>1.52</c:v>
                </c:pt>
                <c:pt idx="52">
                  <c:v>1.54</c:v>
                </c:pt>
                <c:pt idx="53">
                  <c:v>1.56</c:v>
                </c:pt>
                <c:pt idx="54">
                  <c:v>1.58</c:v>
                </c:pt>
                <c:pt idx="55">
                  <c:v>1.6</c:v>
                </c:pt>
                <c:pt idx="56">
                  <c:v>1.62</c:v>
                </c:pt>
                <c:pt idx="57">
                  <c:v>1.64</c:v>
                </c:pt>
                <c:pt idx="58">
                  <c:v>1.66</c:v>
                </c:pt>
                <c:pt idx="59">
                  <c:v>1.68</c:v>
                </c:pt>
                <c:pt idx="60">
                  <c:v>1.7</c:v>
                </c:pt>
                <c:pt idx="61">
                  <c:v>1.72</c:v>
                </c:pt>
                <c:pt idx="62">
                  <c:v>1.74</c:v>
                </c:pt>
                <c:pt idx="63">
                  <c:v>1.76</c:v>
                </c:pt>
                <c:pt idx="64">
                  <c:v>1.78</c:v>
                </c:pt>
                <c:pt idx="65">
                  <c:v>1.8</c:v>
                </c:pt>
                <c:pt idx="66">
                  <c:v>1.82</c:v>
                </c:pt>
                <c:pt idx="67">
                  <c:v>1.84</c:v>
                </c:pt>
                <c:pt idx="68">
                  <c:v>1.86</c:v>
                </c:pt>
                <c:pt idx="69">
                  <c:v>1.88</c:v>
                </c:pt>
                <c:pt idx="70">
                  <c:v>1.9</c:v>
                </c:pt>
                <c:pt idx="71">
                  <c:v>1.92</c:v>
                </c:pt>
                <c:pt idx="72">
                  <c:v>1.94</c:v>
                </c:pt>
                <c:pt idx="73">
                  <c:v>1.96</c:v>
                </c:pt>
                <c:pt idx="74">
                  <c:v>1.98</c:v>
                </c:pt>
                <c:pt idx="75">
                  <c:v>2</c:v>
                </c:pt>
                <c:pt idx="76">
                  <c:v>2.02</c:v>
                </c:pt>
                <c:pt idx="77">
                  <c:v>2.04</c:v>
                </c:pt>
                <c:pt idx="78">
                  <c:v>2.06</c:v>
                </c:pt>
                <c:pt idx="79">
                  <c:v>2.08</c:v>
                </c:pt>
                <c:pt idx="80">
                  <c:v>2.1</c:v>
                </c:pt>
                <c:pt idx="81">
                  <c:v>2.12</c:v>
                </c:pt>
                <c:pt idx="82">
                  <c:v>2.14</c:v>
                </c:pt>
                <c:pt idx="83">
                  <c:v>2.16</c:v>
                </c:pt>
                <c:pt idx="84">
                  <c:v>2.1800000000000002</c:v>
                </c:pt>
                <c:pt idx="85">
                  <c:v>2.2000000000000002</c:v>
                </c:pt>
                <c:pt idx="86">
                  <c:v>2.2200000000000002</c:v>
                </c:pt>
                <c:pt idx="87">
                  <c:v>2.2400000000000002</c:v>
                </c:pt>
                <c:pt idx="88">
                  <c:v>2.2599999999999998</c:v>
                </c:pt>
                <c:pt idx="89">
                  <c:v>2.2799999999999998</c:v>
                </c:pt>
                <c:pt idx="90">
                  <c:v>2.2999999999999998</c:v>
                </c:pt>
                <c:pt idx="91">
                  <c:v>2.3199999999999998</c:v>
                </c:pt>
                <c:pt idx="92">
                  <c:v>2.34</c:v>
                </c:pt>
                <c:pt idx="93">
                  <c:v>2.36</c:v>
                </c:pt>
                <c:pt idx="94">
                  <c:v>2.38</c:v>
                </c:pt>
                <c:pt idx="95">
                  <c:v>2.4</c:v>
                </c:pt>
                <c:pt idx="96">
                  <c:v>2.42</c:v>
                </c:pt>
                <c:pt idx="97">
                  <c:v>2.44</c:v>
                </c:pt>
                <c:pt idx="98">
                  <c:v>2.46</c:v>
                </c:pt>
                <c:pt idx="99">
                  <c:v>2.48</c:v>
                </c:pt>
                <c:pt idx="100">
                  <c:v>2.5</c:v>
                </c:pt>
                <c:pt idx="101">
                  <c:v>2.52</c:v>
                </c:pt>
                <c:pt idx="102">
                  <c:v>2.54</c:v>
                </c:pt>
                <c:pt idx="103">
                  <c:v>2.56</c:v>
                </c:pt>
                <c:pt idx="104">
                  <c:v>2.58</c:v>
                </c:pt>
                <c:pt idx="105">
                  <c:v>2.6</c:v>
                </c:pt>
                <c:pt idx="106">
                  <c:v>2.62</c:v>
                </c:pt>
                <c:pt idx="107">
                  <c:v>2.64</c:v>
                </c:pt>
                <c:pt idx="108">
                  <c:v>2.66</c:v>
                </c:pt>
                <c:pt idx="109">
                  <c:v>2.68</c:v>
                </c:pt>
                <c:pt idx="110">
                  <c:v>2.7</c:v>
                </c:pt>
                <c:pt idx="111">
                  <c:v>2.72</c:v>
                </c:pt>
                <c:pt idx="112">
                  <c:v>2.74</c:v>
                </c:pt>
                <c:pt idx="113">
                  <c:v>2.76</c:v>
                </c:pt>
                <c:pt idx="114">
                  <c:v>2.78</c:v>
                </c:pt>
                <c:pt idx="115">
                  <c:v>2.8</c:v>
                </c:pt>
                <c:pt idx="116">
                  <c:v>2.82</c:v>
                </c:pt>
                <c:pt idx="117">
                  <c:v>2.84</c:v>
                </c:pt>
                <c:pt idx="118">
                  <c:v>2.86</c:v>
                </c:pt>
                <c:pt idx="119">
                  <c:v>2.88</c:v>
                </c:pt>
                <c:pt idx="120">
                  <c:v>2.9</c:v>
                </c:pt>
                <c:pt idx="121">
                  <c:v>2.92</c:v>
                </c:pt>
                <c:pt idx="122">
                  <c:v>2.94</c:v>
                </c:pt>
                <c:pt idx="123">
                  <c:v>2.96</c:v>
                </c:pt>
                <c:pt idx="124">
                  <c:v>2.98</c:v>
                </c:pt>
                <c:pt idx="125">
                  <c:v>3</c:v>
                </c:pt>
                <c:pt idx="126">
                  <c:v>3.02</c:v>
                </c:pt>
                <c:pt idx="127">
                  <c:v>3.04</c:v>
                </c:pt>
                <c:pt idx="128">
                  <c:v>3.06</c:v>
                </c:pt>
                <c:pt idx="129">
                  <c:v>3.08</c:v>
                </c:pt>
                <c:pt idx="130">
                  <c:v>3.1</c:v>
                </c:pt>
                <c:pt idx="131">
                  <c:v>3.12</c:v>
                </c:pt>
                <c:pt idx="132">
                  <c:v>3.14</c:v>
                </c:pt>
                <c:pt idx="133">
                  <c:v>3.16</c:v>
                </c:pt>
                <c:pt idx="134">
                  <c:v>3.18</c:v>
                </c:pt>
                <c:pt idx="135">
                  <c:v>3.2</c:v>
                </c:pt>
                <c:pt idx="136">
                  <c:v>3.22</c:v>
                </c:pt>
                <c:pt idx="137">
                  <c:v>3.24</c:v>
                </c:pt>
                <c:pt idx="138">
                  <c:v>3.26</c:v>
                </c:pt>
                <c:pt idx="139">
                  <c:v>3.28</c:v>
                </c:pt>
                <c:pt idx="140">
                  <c:v>3.3</c:v>
                </c:pt>
                <c:pt idx="141">
                  <c:v>3.32</c:v>
                </c:pt>
                <c:pt idx="142">
                  <c:v>3.34</c:v>
                </c:pt>
                <c:pt idx="143">
                  <c:v>3.36</c:v>
                </c:pt>
                <c:pt idx="144">
                  <c:v>3.38</c:v>
                </c:pt>
                <c:pt idx="145">
                  <c:v>3.4</c:v>
                </c:pt>
                <c:pt idx="146">
                  <c:v>3.42</c:v>
                </c:pt>
                <c:pt idx="147">
                  <c:v>3.44</c:v>
                </c:pt>
                <c:pt idx="148">
                  <c:v>3.46</c:v>
                </c:pt>
                <c:pt idx="149">
                  <c:v>3.48</c:v>
                </c:pt>
                <c:pt idx="150">
                  <c:v>3.5</c:v>
                </c:pt>
                <c:pt idx="151">
                  <c:v>3.52</c:v>
                </c:pt>
                <c:pt idx="152">
                  <c:v>3.54</c:v>
                </c:pt>
                <c:pt idx="153">
                  <c:v>3.56</c:v>
                </c:pt>
                <c:pt idx="154">
                  <c:v>3.58</c:v>
                </c:pt>
                <c:pt idx="155">
                  <c:v>3.6</c:v>
                </c:pt>
                <c:pt idx="156">
                  <c:v>3.62</c:v>
                </c:pt>
                <c:pt idx="157">
                  <c:v>3.64</c:v>
                </c:pt>
                <c:pt idx="158">
                  <c:v>3.66</c:v>
                </c:pt>
                <c:pt idx="159">
                  <c:v>3.68</c:v>
                </c:pt>
                <c:pt idx="160">
                  <c:v>3.7</c:v>
                </c:pt>
                <c:pt idx="161">
                  <c:v>3.72</c:v>
                </c:pt>
                <c:pt idx="162">
                  <c:v>3.74</c:v>
                </c:pt>
                <c:pt idx="163">
                  <c:v>3.76</c:v>
                </c:pt>
                <c:pt idx="164">
                  <c:v>3.78</c:v>
                </c:pt>
                <c:pt idx="165">
                  <c:v>3.8</c:v>
                </c:pt>
                <c:pt idx="166">
                  <c:v>3.82</c:v>
                </c:pt>
                <c:pt idx="167">
                  <c:v>3.84</c:v>
                </c:pt>
                <c:pt idx="168">
                  <c:v>3.86</c:v>
                </c:pt>
                <c:pt idx="169">
                  <c:v>3.88</c:v>
                </c:pt>
                <c:pt idx="170">
                  <c:v>3.9</c:v>
                </c:pt>
                <c:pt idx="171">
                  <c:v>3.92</c:v>
                </c:pt>
                <c:pt idx="172">
                  <c:v>3.94</c:v>
                </c:pt>
                <c:pt idx="173">
                  <c:v>3.96</c:v>
                </c:pt>
                <c:pt idx="174">
                  <c:v>3.98</c:v>
                </c:pt>
                <c:pt idx="175">
                  <c:v>4</c:v>
                </c:pt>
                <c:pt idx="176">
                  <c:v>4.0199999999999996</c:v>
                </c:pt>
                <c:pt idx="177">
                  <c:v>4.04</c:v>
                </c:pt>
                <c:pt idx="178">
                  <c:v>4.0599999999999996</c:v>
                </c:pt>
                <c:pt idx="179">
                  <c:v>4.08</c:v>
                </c:pt>
                <c:pt idx="180">
                  <c:v>4.0999999999999996</c:v>
                </c:pt>
                <c:pt idx="181">
                  <c:v>4.12</c:v>
                </c:pt>
                <c:pt idx="182">
                  <c:v>4.1399999999999997</c:v>
                </c:pt>
                <c:pt idx="183">
                  <c:v>4.16</c:v>
                </c:pt>
                <c:pt idx="184">
                  <c:v>4.18</c:v>
                </c:pt>
                <c:pt idx="185">
                  <c:v>4.2</c:v>
                </c:pt>
                <c:pt idx="186">
                  <c:v>4.22</c:v>
                </c:pt>
                <c:pt idx="187">
                  <c:v>4.24</c:v>
                </c:pt>
                <c:pt idx="188">
                  <c:v>4.26</c:v>
                </c:pt>
                <c:pt idx="189">
                  <c:v>4.28</c:v>
                </c:pt>
                <c:pt idx="190">
                  <c:v>4.3</c:v>
                </c:pt>
                <c:pt idx="191">
                  <c:v>4.32</c:v>
                </c:pt>
                <c:pt idx="192">
                  <c:v>4.34</c:v>
                </c:pt>
                <c:pt idx="193">
                  <c:v>4.3600000000000003</c:v>
                </c:pt>
                <c:pt idx="194">
                  <c:v>4.38</c:v>
                </c:pt>
                <c:pt idx="195">
                  <c:v>4.4000000000000004</c:v>
                </c:pt>
                <c:pt idx="196">
                  <c:v>4.42</c:v>
                </c:pt>
                <c:pt idx="197">
                  <c:v>4.4400000000000004</c:v>
                </c:pt>
                <c:pt idx="198">
                  <c:v>4.46</c:v>
                </c:pt>
                <c:pt idx="199">
                  <c:v>4.4800000000000004</c:v>
                </c:pt>
                <c:pt idx="200">
                  <c:v>4.5</c:v>
                </c:pt>
                <c:pt idx="201">
                  <c:v>4.5199999999999996</c:v>
                </c:pt>
                <c:pt idx="202">
                  <c:v>4.54</c:v>
                </c:pt>
                <c:pt idx="203">
                  <c:v>4.5599999999999996</c:v>
                </c:pt>
                <c:pt idx="204">
                  <c:v>4.58</c:v>
                </c:pt>
                <c:pt idx="205">
                  <c:v>4.5999999999999996</c:v>
                </c:pt>
                <c:pt idx="206">
                  <c:v>4.62</c:v>
                </c:pt>
                <c:pt idx="207">
                  <c:v>4.6399999999999997</c:v>
                </c:pt>
                <c:pt idx="208">
                  <c:v>4.66</c:v>
                </c:pt>
                <c:pt idx="209">
                  <c:v>4.68</c:v>
                </c:pt>
                <c:pt idx="210">
                  <c:v>4.7</c:v>
                </c:pt>
                <c:pt idx="211">
                  <c:v>4.72</c:v>
                </c:pt>
                <c:pt idx="212">
                  <c:v>4.74</c:v>
                </c:pt>
                <c:pt idx="213">
                  <c:v>4.76</c:v>
                </c:pt>
                <c:pt idx="214">
                  <c:v>4.78</c:v>
                </c:pt>
                <c:pt idx="215">
                  <c:v>4.8</c:v>
                </c:pt>
                <c:pt idx="216">
                  <c:v>4.82</c:v>
                </c:pt>
                <c:pt idx="217">
                  <c:v>4.84</c:v>
                </c:pt>
                <c:pt idx="218">
                  <c:v>4.8600000000000003</c:v>
                </c:pt>
                <c:pt idx="219">
                  <c:v>4.88</c:v>
                </c:pt>
                <c:pt idx="220">
                  <c:v>4.9000000000000004</c:v>
                </c:pt>
                <c:pt idx="221">
                  <c:v>4.92</c:v>
                </c:pt>
                <c:pt idx="222">
                  <c:v>4.9400000000000004</c:v>
                </c:pt>
                <c:pt idx="223">
                  <c:v>4.96</c:v>
                </c:pt>
                <c:pt idx="224">
                  <c:v>4.9800000000000004</c:v>
                </c:pt>
                <c:pt idx="225">
                  <c:v>5</c:v>
                </c:pt>
                <c:pt idx="226">
                  <c:v>5.0199999999999996</c:v>
                </c:pt>
                <c:pt idx="227">
                  <c:v>5.04</c:v>
                </c:pt>
                <c:pt idx="228">
                  <c:v>5.0599999999999996</c:v>
                </c:pt>
                <c:pt idx="229">
                  <c:v>5.08</c:v>
                </c:pt>
                <c:pt idx="230">
                  <c:v>5.0999999999999996</c:v>
                </c:pt>
                <c:pt idx="231">
                  <c:v>5.12</c:v>
                </c:pt>
                <c:pt idx="232">
                  <c:v>5.14</c:v>
                </c:pt>
                <c:pt idx="233">
                  <c:v>5.16</c:v>
                </c:pt>
                <c:pt idx="234">
                  <c:v>5.18</c:v>
                </c:pt>
                <c:pt idx="235">
                  <c:v>5.2</c:v>
                </c:pt>
                <c:pt idx="236">
                  <c:v>5.22</c:v>
                </c:pt>
                <c:pt idx="237">
                  <c:v>5.24</c:v>
                </c:pt>
                <c:pt idx="238">
                  <c:v>5.26</c:v>
                </c:pt>
                <c:pt idx="239">
                  <c:v>5.28</c:v>
                </c:pt>
                <c:pt idx="240">
                  <c:v>5.3</c:v>
                </c:pt>
                <c:pt idx="241">
                  <c:v>5.32</c:v>
                </c:pt>
                <c:pt idx="242">
                  <c:v>5.34</c:v>
                </c:pt>
                <c:pt idx="243">
                  <c:v>5.36</c:v>
                </c:pt>
                <c:pt idx="244">
                  <c:v>5.38</c:v>
                </c:pt>
                <c:pt idx="245">
                  <c:v>5.4</c:v>
                </c:pt>
                <c:pt idx="246">
                  <c:v>5.42</c:v>
                </c:pt>
                <c:pt idx="247">
                  <c:v>5.44</c:v>
                </c:pt>
                <c:pt idx="248">
                  <c:v>5.46</c:v>
                </c:pt>
                <c:pt idx="249">
                  <c:v>5.48</c:v>
                </c:pt>
                <c:pt idx="250">
                  <c:v>5.5</c:v>
                </c:pt>
                <c:pt idx="251">
                  <c:v>5.52</c:v>
                </c:pt>
                <c:pt idx="252">
                  <c:v>5.54</c:v>
                </c:pt>
                <c:pt idx="253">
                  <c:v>5.56</c:v>
                </c:pt>
                <c:pt idx="254">
                  <c:v>5.58</c:v>
                </c:pt>
                <c:pt idx="255">
                  <c:v>5.6</c:v>
                </c:pt>
                <c:pt idx="256">
                  <c:v>5.62</c:v>
                </c:pt>
                <c:pt idx="257">
                  <c:v>5.64</c:v>
                </c:pt>
                <c:pt idx="258">
                  <c:v>5.66</c:v>
                </c:pt>
                <c:pt idx="259">
                  <c:v>5.68</c:v>
                </c:pt>
                <c:pt idx="260">
                  <c:v>5.7</c:v>
                </c:pt>
                <c:pt idx="261">
                  <c:v>5.72</c:v>
                </c:pt>
                <c:pt idx="262">
                  <c:v>5.74</c:v>
                </c:pt>
                <c:pt idx="263">
                  <c:v>5.76</c:v>
                </c:pt>
                <c:pt idx="264">
                  <c:v>5.78</c:v>
                </c:pt>
                <c:pt idx="265">
                  <c:v>5.8</c:v>
                </c:pt>
                <c:pt idx="266">
                  <c:v>5.82</c:v>
                </c:pt>
                <c:pt idx="267">
                  <c:v>5.84</c:v>
                </c:pt>
                <c:pt idx="268">
                  <c:v>5.86</c:v>
                </c:pt>
                <c:pt idx="269">
                  <c:v>5.88</c:v>
                </c:pt>
                <c:pt idx="270">
                  <c:v>5.9</c:v>
                </c:pt>
                <c:pt idx="271">
                  <c:v>5.92</c:v>
                </c:pt>
                <c:pt idx="272">
                  <c:v>5.94</c:v>
                </c:pt>
                <c:pt idx="273">
                  <c:v>5.96</c:v>
                </c:pt>
                <c:pt idx="274">
                  <c:v>5.98</c:v>
                </c:pt>
                <c:pt idx="275">
                  <c:v>6</c:v>
                </c:pt>
                <c:pt idx="276">
                  <c:v>6.02</c:v>
                </c:pt>
                <c:pt idx="277">
                  <c:v>6.04</c:v>
                </c:pt>
                <c:pt idx="278">
                  <c:v>6.06</c:v>
                </c:pt>
                <c:pt idx="279">
                  <c:v>6.08</c:v>
                </c:pt>
                <c:pt idx="280">
                  <c:v>6.1</c:v>
                </c:pt>
                <c:pt idx="281">
                  <c:v>6.12</c:v>
                </c:pt>
                <c:pt idx="282">
                  <c:v>6.14</c:v>
                </c:pt>
                <c:pt idx="283">
                  <c:v>6.16</c:v>
                </c:pt>
                <c:pt idx="284">
                  <c:v>6.18</c:v>
                </c:pt>
                <c:pt idx="285">
                  <c:v>6.2</c:v>
                </c:pt>
                <c:pt idx="286">
                  <c:v>6.22</c:v>
                </c:pt>
                <c:pt idx="287">
                  <c:v>6.24</c:v>
                </c:pt>
                <c:pt idx="288">
                  <c:v>6.26</c:v>
                </c:pt>
                <c:pt idx="289">
                  <c:v>6.28</c:v>
                </c:pt>
                <c:pt idx="290">
                  <c:v>6.3</c:v>
                </c:pt>
                <c:pt idx="291">
                  <c:v>6.32</c:v>
                </c:pt>
                <c:pt idx="292">
                  <c:v>6.34</c:v>
                </c:pt>
                <c:pt idx="293">
                  <c:v>6.36</c:v>
                </c:pt>
                <c:pt idx="294">
                  <c:v>6.38</c:v>
                </c:pt>
                <c:pt idx="295">
                  <c:v>6.4</c:v>
                </c:pt>
                <c:pt idx="296">
                  <c:v>6.42</c:v>
                </c:pt>
                <c:pt idx="297">
                  <c:v>6.44</c:v>
                </c:pt>
                <c:pt idx="298">
                  <c:v>6.46</c:v>
                </c:pt>
                <c:pt idx="299">
                  <c:v>6.48</c:v>
                </c:pt>
                <c:pt idx="300">
                  <c:v>6.5</c:v>
                </c:pt>
                <c:pt idx="301">
                  <c:v>6.52</c:v>
                </c:pt>
                <c:pt idx="302">
                  <c:v>6.54</c:v>
                </c:pt>
                <c:pt idx="303">
                  <c:v>6.56</c:v>
                </c:pt>
                <c:pt idx="304">
                  <c:v>6.58</c:v>
                </c:pt>
                <c:pt idx="305">
                  <c:v>6.6</c:v>
                </c:pt>
                <c:pt idx="306">
                  <c:v>6.62</c:v>
                </c:pt>
                <c:pt idx="307">
                  <c:v>6.64</c:v>
                </c:pt>
                <c:pt idx="308">
                  <c:v>6.66</c:v>
                </c:pt>
                <c:pt idx="309">
                  <c:v>6.68</c:v>
                </c:pt>
                <c:pt idx="310">
                  <c:v>6.7</c:v>
                </c:pt>
                <c:pt idx="311">
                  <c:v>6.72</c:v>
                </c:pt>
                <c:pt idx="312">
                  <c:v>6.74</c:v>
                </c:pt>
                <c:pt idx="313">
                  <c:v>6.76</c:v>
                </c:pt>
                <c:pt idx="314">
                  <c:v>6.78</c:v>
                </c:pt>
                <c:pt idx="315">
                  <c:v>6.8</c:v>
                </c:pt>
                <c:pt idx="316">
                  <c:v>6.82</c:v>
                </c:pt>
                <c:pt idx="317">
                  <c:v>6.84</c:v>
                </c:pt>
                <c:pt idx="318">
                  <c:v>6.86</c:v>
                </c:pt>
                <c:pt idx="319">
                  <c:v>6.88</c:v>
                </c:pt>
                <c:pt idx="320">
                  <c:v>6.9</c:v>
                </c:pt>
                <c:pt idx="321">
                  <c:v>6.92</c:v>
                </c:pt>
                <c:pt idx="322">
                  <c:v>6.94</c:v>
                </c:pt>
                <c:pt idx="323">
                  <c:v>6.96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7.18</c:v>
                </c:pt>
                <c:pt idx="335">
                  <c:v>7.2</c:v>
                </c:pt>
                <c:pt idx="336">
                  <c:v>7.22</c:v>
                </c:pt>
                <c:pt idx="337">
                  <c:v>7.24</c:v>
                </c:pt>
                <c:pt idx="338">
                  <c:v>7.26</c:v>
                </c:pt>
                <c:pt idx="339">
                  <c:v>7.28</c:v>
                </c:pt>
                <c:pt idx="340">
                  <c:v>7.3</c:v>
                </c:pt>
                <c:pt idx="341">
                  <c:v>7.32</c:v>
                </c:pt>
                <c:pt idx="342">
                  <c:v>7.34</c:v>
                </c:pt>
                <c:pt idx="343">
                  <c:v>7.36</c:v>
                </c:pt>
                <c:pt idx="344">
                  <c:v>7.38</c:v>
                </c:pt>
                <c:pt idx="345">
                  <c:v>7.4</c:v>
                </c:pt>
                <c:pt idx="346">
                  <c:v>7.42</c:v>
                </c:pt>
                <c:pt idx="347">
                  <c:v>7.44</c:v>
                </c:pt>
                <c:pt idx="348">
                  <c:v>7.46</c:v>
                </c:pt>
                <c:pt idx="349">
                  <c:v>7.48</c:v>
                </c:pt>
                <c:pt idx="350">
                  <c:v>7.5</c:v>
                </c:pt>
                <c:pt idx="351">
                  <c:v>7.52</c:v>
                </c:pt>
                <c:pt idx="352">
                  <c:v>7.54</c:v>
                </c:pt>
                <c:pt idx="353">
                  <c:v>7.56</c:v>
                </c:pt>
                <c:pt idx="354">
                  <c:v>7.58</c:v>
                </c:pt>
                <c:pt idx="355">
                  <c:v>7.6</c:v>
                </c:pt>
                <c:pt idx="356">
                  <c:v>7.62</c:v>
                </c:pt>
                <c:pt idx="357">
                  <c:v>7.64</c:v>
                </c:pt>
                <c:pt idx="358">
                  <c:v>7.66</c:v>
                </c:pt>
                <c:pt idx="359">
                  <c:v>7.68</c:v>
                </c:pt>
                <c:pt idx="360">
                  <c:v>7.7</c:v>
                </c:pt>
                <c:pt idx="361">
                  <c:v>7.72</c:v>
                </c:pt>
                <c:pt idx="362">
                  <c:v>7.74</c:v>
                </c:pt>
                <c:pt idx="363">
                  <c:v>7.76</c:v>
                </c:pt>
                <c:pt idx="364">
                  <c:v>7.78</c:v>
                </c:pt>
                <c:pt idx="365">
                  <c:v>7.8</c:v>
                </c:pt>
                <c:pt idx="366">
                  <c:v>7.82</c:v>
                </c:pt>
                <c:pt idx="367">
                  <c:v>7.84</c:v>
                </c:pt>
                <c:pt idx="368">
                  <c:v>7.86</c:v>
                </c:pt>
                <c:pt idx="369">
                  <c:v>7.88</c:v>
                </c:pt>
                <c:pt idx="370">
                  <c:v>7.9</c:v>
                </c:pt>
                <c:pt idx="371">
                  <c:v>7.92</c:v>
                </c:pt>
                <c:pt idx="372">
                  <c:v>7.94</c:v>
                </c:pt>
                <c:pt idx="373">
                  <c:v>7.96</c:v>
                </c:pt>
                <c:pt idx="374">
                  <c:v>7.98</c:v>
                </c:pt>
                <c:pt idx="375">
                  <c:v>8</c:v>
                </c:pt>
                <c:pt idx="376">
                  <c:v>8.02</c:v>
                </c:pt>
                <c:pt idx="377">
                  <c:v>8.0399999999999991</c:v>
                </c:pt>
                <c:pt idx="378">
                  <c:v>8.06</c:v>
                </c:pt>
                <c:pt idx="379">
                  <c:v>8.08</c:v>
                </c:pt>
                <c:pt idx="380">
                  <c:v>8.1</c:v>
                </c:pt>
                <c:pt idx="381">
                  <c:v>8.1199999999999992</c:v>
                </c:pt>
                <c:pt idx="382">
                  <c:v>8.14</c:v>
                </c:pt>
                <c:pt idx="383">
                  <c:v>8.16</c:v>
                </c:pt>
                <c:pt idx="384">
                  <c:v>8.18</c:v>
                </c:pt>
                <c:pt idx="385">
                  <c:v>8.1999999999999993</c:v>
                </c:pt>
                <c:pt idx="386">
                  <c:v>8.2200000000000006</c:v>
                </c:pt>
                <c:pt idx="387">
                  <c:v>8.24</c:v>
                </c:pt>
                <c:pt idx="388">
                  <c:v>8.26</c:v>
                </c:pt>
                <c:pt idx="389">
                  <c:v>8.2799999999999994</c:v>
                </c:pt>
                <c:pt idx="390">
                  <c:v>8.3000000000000007</c:v>
                </c:pt>
                <c:pt idx="391">
                  <c:v>8.32</c:v>
                </c:pt>
                <c:pt idx="392">
                  <c:v>8.34</c:v>
                </c:pt>
                <c:pt idx="393">
                  <c:v>8.36</c:v>
                </c:pt>
                <c:pt idx="394">
                  <c:v>8.3800000000000008</c:v>
                </c:pt>
                <c:pt idx="395">
                  <c:v>8.4</c:v>
                </c:pt>
                <c:pt idx="396">
                  <c:v>8.42</c:v>
                </c:pt>
                <c:pt idx="397">
                  <c:v>8.44</c:v>
                </c:pt>
                <c:pt idx="398">
                  <c:v>8.4600000000000009</c:v>
                </c:pt>
                <c:pt idx="399">
                  <c:v>8.48</c:v>
                </c:pt>
                <c:pt idx="400">
                  <c:v>8.5</c:v>
                </c:pt>
                <c:pt idx="401">
                  <c:v>8.52</c:v>
                </c:pt>
                <c:pt idx="402">
                  <c:v>8.5399999999999991</c:v>
                </c:pt>
                <c:pt idx="403">
                  <c:v>8.56</c:v>
                </c:pt>
                <c:pt idx="404">
                  <c:v>8.58</c:v>
                </c:pt>
                <c:pt idx="405">
                  <c:v>8.6</c:v>
                </c:pt>
                <c:pt idx="406">
                  <c:v>8.6199999999999992</c:v>
                </c:pt>
                <c:pt idx="407">
                  <c:v>8.64</c:v>
                </c:pt>
                <c:pt idx="408">
                  <c:v>8.66</c:v>
                </c:pt>
                <c:pt idx="409">
                  <c:v>8.68</c:v>
                </c:pt>
                <c:pt idx="410">
                  <c:v>8.6999999999999993</c:v>
                </c:pt>
                <c:pt idx="411">
                  <c:v>8.7200000000000006</c:v>
                </c:pt>
                <c:pt idx="412">
                  <c:v>8.74</c:v>
                </c:pt>
                <c:pt idx="413">
                  <c:v>8.76</c:v>
                </c:pt>
                <c:pt idx="414">
                  <c:v>8.7799999999999994</c:v>
                </c:pt>
                <c:pt idx="415">
                  <c:v>8.8000000000000007</c:v>
                </c:pt>
                <c:pt idx="416">
                  <c:v>8.82</c:v>
                </c:pt>
                <c:pt idx="417">
                  <c:v>8.84</c:v>
                </c:pt>
                <c:pt idx="418">
                  <c:v>8.86</c:v>
                </c:pt>
                <c:pt idx="419">
                  <c:v>8.8800000000000008</c:v>
                </c:pt>
                <c:pt idx="420">
                  <c:v>8.9</c:v>
                </c:pt>
                <c:pt idx="421">
                  <c:v>8.92</c:v>
                </c:pt>
                <c:pt idx="422">
                  <c:v>8.94</c:v>
                </c:pt>
                <c:pt idx="423">
                  <c:v>8.9600000000000009</c:v>
                </c:pt>
                <c:pt idx="424">
                  <c:v>8.98</c:v>
                </c:pt>
                <c:pt idx="425">
                  <c:v>9</c:v>
                </c:pt>
                <c:pt idx="426">
                  <c:v>9.02</c:v>
                </c:pt>
                <c:pt idx="427">
                  <c:v>9.0399999999999991</c:v>
                </c:pt>
                <c:pt idx="428">
                  <c:v>9.06</c:v>
                </c:pt>
                <c:pt idx="429">
                  <c:v>9.08</c:v>
                </c:pt>
                <c:pt idx="430">
                  <c:v>9.1</c:v>
                </c:pt>
                <c:pt idx="431">
                  <c:v>9.1199999999999992</c:v>
                </c:pt>
                <c:pt idx="432">
                  <c:v>9.14</c:v>
                </c:pt>
                <c:pt idx="433">
                  <c:v>9.16</c:v>
                </c:pt>
                <c:pt idx="434">
                  <c:v>9.18</c:v>
                </c:pt>
                <c:pt idx="435">
                  <c:v>9.1999999999999993</c:v>
                </c:pt>
                <c:pt idx="436">
                  <c:v>9.2200000000000006</c:v>
                </c:pt>
                <c:pt idx="437">
                  <c:v>9.24</c:v>
                </c:pt>
                <c:pt idx="438">
                  <c:v>9.26</c:v>
                </c:pt>
                <c:pt idx="439">
                  <c:v>9.2799999999999994</c:v>
                </c:pt>
                <c:pt idx="440">
                  <c:v>9.3000000000000007</c:v>
                </c:pt>
                <c:pt idx="441">
                  <c:v>9.32</c:v>
                </c:pt>
                <c:pt idx="442">
                  <c:v>9.34</c:v>
                </c:pt>
                <c:pt idx="443">
                  <c:v>9.36</c:v>
                </c:pt>
                <c:pt idx="444">
                  <c:v>9.3800000000000008</c:v>
                </c:pt>
                <c:pt idx="445">
                  <c:v>9.4</c:v>
                </c:pt>
                <c:pt idx="446">
                  <c:v>9.42</c:v>
                </c:pt>
                <c:pt idx="447">
                  <c:v>9.44</c:v>
                </c:pt>
                <c:pt idx="448">
                  <c:v>9.4600000000000009</c:v>
                </c:pt>
                <c:pt idx="449">
                  <c:v>9.48</c:v>
                </c:pt>
                <c:pt idx="450">
                  <c:v>9.5</c:v>
                </c:pt>
                <c:pt idx="451">
                  <c:v>9.52</c:v>
                </c:pt>
                <c:pt idx="452">
                  <c:v>9.5399999999999991</c:v>
                </c:pt>
                <c:pt idx="453">
                  <c:v>9.56</c:v>
                </c:pt>
                <c:pt idx="454">
                  <c:v>9.58</c:v>
                </c:pt>
                <c:pt idx="455">
                  <c:v>9.6</c:v>
                </c:pt>
                <c:pt idx="456">
                  <c:v>9.6199999999999992</c:v>
                </c:pt>
                <c:pt idx="457">
                  <c:v>9.64</c:v>
                </c:pt>
                <c:pt idx="458">
                  <c:v>9.66</c:v>
                </c:pt>
                <c:pt idx="459">
                  <c:v>9.68</c:v>
                </c:pt>
                <c:pt idx="460">
                  <c:v>9.6999999999999993</c:v>
                </c:pt>
                <c:pt idx="461">
                  <c:v>9.7200000000000006</c:v>
                </c:pt>
                <c:pt idx="462">
                  <c:v>9.74</c:v>
                </c:pt>
                <c:pt idx="463">
                  <c:v>9.76</c:v>
                </c:pt>
                <c:pt idx="464">
                  <c:v>9.7799999999999994</c:v>
                </c:pt>
                <c:pt idx="465">
                  <c:v>9.8000000000000007</c:v>
                </c:pt>
                <c:pt idx="466">
                  <c:v>9.82</c:v>
                </c:pt>
                <c:pt idx="467">
                  <c:v>9.84</c:v>
                </c:pt>
                <c:pt idx="468">
                  <c:v>9.86</c:v>
                </c:pt>
                <c:pt idx="469">
                  <c:v>9.8800000000000008</c:v>
                </c:pt>
                <c:pt idx="470">
                  <c:v>9.9</c:v>
                </c:pt>
                <c:pt idx="471">
                  <c:v>9.92</c:v>
                </c:pt>
                <c:pt idx="472">
                  <c:v>9.94</c:v>
                </c:pt>
                <c:pt idx="473">
                  <c:v>9.9600000000000009</c:v>
                </c:pt>
                <c:pt idx="474">
                  <c:v>9.98</c:v>
                </c:pt>
                <c:pt idx="475">
                  <c:v>10</c:v>
                </c:pt>
                <c:pt idx="476">
                  <c:v>10.02</c:v>
                </c:pt>
                <c:pt idx="477">
                  <c:v>10.039999999999999</c:v>
                </c:pt>
                <c:pt idx="478">
                  <c:v>10.06</c:v>
                </c:pt>
                <c:pt idx="479">
                  <c:v>10.08</c:v>
                </c:pt>
                <c:pt idx="480">
                  <c:v>10.1</c:v>
                </c:pt>
                <c:pt idx="481">
                  <c:v>10.119999999999999</c:v>
                </c:pt>
                <c:pt idx="482">
                  <c:v>10.14</c:v>
                </c:pt>
                <c:pt idx="483">
                  <c:v>10.16</c:v>
                </c:pt>
                <c:pt idx="484">
                  <c:v>10.18</c:v>
                </c:pt>
                <c:pt idx="485">
                  <c:v>10.199999999999999</c:v>
                </c:pt>
                <c:pt idx="486">
                  <c:v>10.220000000000001</c:v>
                </c:pt>
                <c:pt idx="487">
                  <c:v>10.24</c:v>
                </c:pt>
                <c:pt idx="488">
                  <c:v>10.26</c:v>
                </c:pt>
                <c:pt idx="489">
                  <c:v>10.28</c:v>
                </c:pt>
                <c:pt idx="490">
                  <c:v>10.3</c:v>
                </c:pt>
                <c:pt idx="491">
                  <c:v>10.32</c:v>
                </c:pt>
                <c:pt idx="492">
                  <c:v>10.34</c:v>
                </c:pt>
                <c:pt idx="493">
                  <c:v>10.36</c:v>
                </c:pt>
                <c:pt idx="494">
                  <c:v>10.38</c:v>
                </c:pt>
                <c:pt idx="495">
                  <c:v>10.4</c:v>
                </c:pt>
                <c:pt idx="496">
                  <c:v>10.42</c:v>
                </c:pt>
                <c:pt idx="497">
                  <c:v>10.44</c:v>
                </c:pt>
                <c:pt idx="498">
                  <c:v>10.46</c:v>
                </c:pt>
                <c:pt idx="499">
                  <c:v>10.48</c:v>
                </c:pt>
                <c:pt idx="500">
                  <c:v>10.5</c:v>
                </c:pt>
                <c:pt idx="501">
                  <c:v>10.52</c:v>
                </c:pt>
                <c:pt idx="502">
                  <c:v>10.54</c:v>
                </c:pt>
                <c:pt idx="503">
                  <c:v>10.56</c:v>
                </c:pt>
                <c:pt idx="504">
                  <c:v>10.58</c:v>
                </c:pt>
                <c:pt idx="505">
                  <c:v>10.6</c:v>
                </c:pt>
                <c:pt idx="506">
                  <c:v>10.62</c:v>
                </c:pt>
                <c:pt idx="507">
                  <c:v>10.64</c:v>
                </c:pt>
                <c:pt idx="508">
                  <c:v>10.66</c:v>
                </c:pt>
                <c:pt idx="509">
                  <c:v>10.68</c:v>
                </c:pt>
                <c:pt idx="510">
                  <c:v>10.7</c:v>
                </c:pt>
                <c:pt idx="511">
                  <c:v>10.72</c:v>
                </c:pt>
                <c:pt idx="512">
                  <c:v>10.74</c:v>
                </c:pt>
                <c:pt idx="513">
                  <c:v>10.76</c:v>
                </c:pt>
                <c:pt idx="514">
                  <c:v>10.78</c:v>
                </c:pt>
                <c:pt idx="515">
                  <c:v>10.8</c:v>
                </c:pt>
                <c:pt idx="516">
                  <c:v>10.82</c:v>
                </c:pt>
                <c:pt idx="517">
                  <c:v>10.84</c:v>
                </c:pt>
                <c:pt idx="518">
                  <c:v>10.86</c:v>
                </c:pt>
                <c:pt idx="519">
                  <c:v>10.88</c:v>
                </c:pt>
                <c:pt idx="520">
                  <c:v>10.9</c:v>
                </c:pt>
                <c:pt idx="521">
                  <c:v>10.92</c:v>
                </c:pt>
                <c:pt idx="522">
                  <c:v>10.94</c:v>
                </c:pt>
                <c:pt idx="523">
                  <c:v>10.96</c:v>
                </c:pt>
                <c:pt idx="524">
                  <c:v>10.98</c:v>
                </c:pt>
                <c:pt idx="525">
                  <c:v>11</c:v>
                </c:pt>
                <c:pt idx="526">
                  <c:v>11.02</c:v>
                </c:pt>
                <c:pt idx="527">
                  <c:v>11.04</c:v>
                </c:pt>
                <c:pt idx="528">
                  <c:v>11.06</c:v>
                </c:pt>
                <c:pt idx="529">
                  <c:v>11.08</c:v>
                </c:pt>
                <c:pt idx="530">
                  <c:v>11.1</c:v>
                </c:pt>
                <c:pt idx="531">
                  <c:v>11.12</c:v>
                </c:pt>
                <c:pt idx="532">
                  <c:v>11.14</c:v>
                </c:pt>
                <c:pt idx="533">
                  <c:v>11.16</c:v>
                </c:pt>
                <c:pt idx="534">
                  <c:v>11.18</c:v>
                </c:pt>
                <c:pt idx="535">
                  <c:v>11.2</c:v>
                </c:pt>
                <c:pt idx="536">
                  <c:v>11.22</c:v>
                </c:pt>
                <c:pt idx="537">
                  <c:v>11.24</c:v>
                </c:pt>
                <c:pt idx="538">
                  <c:v>11.26</c:v>
                </c:pt>
                <c:pt idx="539">
                  <c:v>11.28</c:v>
                </c:pt>
                <c:pt idx="540">
                  <c:v>11.3</c:v>
                </c:pt>
                <c:pt idx="541">
                  <c:v>11.32</c:v>
                </c:pt>
                <c:pt idx="542">
                  <c:v>11.34</c:v>
                </c:pt>
                <c:pt idx="543">
                  <c:v>11.36</c:v>
                </c:pt>
                <c:pt idx="544">
                  <c:v>11.38</c:v>
                </c:pt>
                <c:pt idx="545">
                  <c:v>11.4</c:v>
                </c:pt>
                <c:pt idx="546">
                  <c:v>11.42</c:v>
                </c:pt>
                <c:pt idx="547">
                  <c:v>11.44</c:v>
                </c:pt>
                <c:pt idx="548">
                  <c:v>11.46</c:v>
                </c:pt>
                <c:pt idx="549">
                  <c:v>11.48</c:v>
                </c:pt>
                <c:pt idx="550">
                  <c:v>11.5</c:v>
                </c:pt>
                <c:pt idx="551">
                  <c:v>11.52</c:v>
                </c:pt>
                <c:pt idx="552">
                  <c:v>11.54</c:v>
                </c:pt>
                <c:pt idx="553">
                  <c:v>11.56</c:v>
                </c:pt>
                <c:pt idx="554">
                  <c:v>11.58</c:v>
                </c:pt>
                <c:pt idx="555">
                  <c:v>11.6</c:v>
                </c:pt>
                <c:pt idx="556">
                  <c:v>11.62</c:v>
                </c:pt>
                <c:pt idx="557">
                  <c:v>11.64</c:v>
                </c:pt>
                <c:pt idx="558">
                  <c:v>11.66</c:v>
                </c:pt>
                <c:pt idx="559">
                  <c:v>11.68</c:v>
                </c:pt>
                <c:pt idx="560">
                  <c:v>11.7</c:v>
                </c:pt>
                <c:pt idx="561">
                  <c:v>11.72</c:v>
                </c:pt>
                <c:pt idx="562">
                  <c:v>11.74</c:v>
                </c:pt>
                <c:pt idx="563">
                  <c:v>11.76</c:v>
                </c:pt>
                <c:pt idx="564">
                  <c:v>11.78</c:v>
                </c:pt>
                <c:pt idx="565">
                  <c:v>11.8</c:v>
                </c:pt>
                <c:pt idx="566">
                  <c:v>11.82</c:v>
                </c:pt>
                <c:pt idx="567">
                  <c:v>11.84</c:v>
                </c:pt>
                <c:pt idx="568">
                  <c:v>11.86</c:v>
                </c:pt>
                <c:pt idx="569">
                  <c:v>11.88</c:v>
                </c:pt>
                <c:pt idx="570">
                  <c:v>11.9</c:v>
                </c:pt>
                <c:pt idx="571">
                  <c:v>11.92</c:v>
                </c:pt>
                <c:pt idx="572">
                  <c:v>11.94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0-42C3-9253-E0F7960159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'CPT data reduction'!$Y$3:$Y$600</c:f>
              <c:numCache>
                <c:formatCode>General</c:formatCode>
                <c:ptCount val="598"/>
                <c:pt idx="0">
                  <c:v>2</c:v>
                </c:pt>
                <c:pt idx="1">
                  <c:v>2.016750418760469</c:v>
                </c:pt>
                <c:pt idx="2">
                  <c:v>2.033500837520938</c:v>
                </c:pt>
                <c:pt idx="3">
                  <c:v>2.050251256281407</c:v>
                </c:pt>
                <c:pt idx="4">
                  <c:v>2.067001675041876</c:v>
                </c:pt>
                <c:pt idx="5">
                  <c:v>2.0837520938023451</c:v>
                </c:pt>
                <c:pt idx="6">
                  <c:v>2.1005025125628141</c:v>
                </c:pt>
                <c:pt idx="7">
                  <c:v>2.1172529313232831</c:v>
                </c:pt>
                <c:pt idx="8">
                  <c:v>2.1340033500837521</c:v>
                </c:pt>
                <c:pt idx="9">
                  <c:v>2.1507537688442211</c:v>
                </c:pt>
                <c:pt idx="10">
                  <c:v>2.1675041876046901</c:v>
                </c:pt>
                <c:pt idx="11">
                  <c:v>2.1842546063651591</c:v>
                </c:pt>
                <c:pt idx="12">
                  <c:v>2.2010050251256281</c:v>
                </c:pt>
                <c:pt idx="13">
                  <c:v>2.2177554438860971</c:v>
                </c:pt>
                <c:pt idx="14">
                  <c:v>2.2345058626465661</c:v>
                </c:pt>
                <c:pt idx="15">
                  <c:v>2.2512562814070352</c:v>
                </c:pt>
                <c:pt idx="16">
                  <c:v>2.2680067001675042</c:v>
                </c:pt>
                <c:pt idx="17">
                  <c:v>2.2847571189279732</c:v>
                </c:pt>
                <c:pt idx="18">
                  <c:v>2.3015075376884422</c:v>
                </c:pt>
                <c:pt idx="19">
                  <c:v>2.3182579564489112</c:v>
                </c:pt>
                <c:pt idx="20">
                  <c:v>2.3350083752093802</c:v>
                </c:pt>
                <c:pt idx="21">
                  <c:v>2.3517587939698492</c:v>
                </c:pt>
                <c:pt idx="22">
                  <c:v>2.3685092127303182</c:v>
                </c:pt>
                <c:pt idx="23">
                  <c:v>2.3852596314907872</c:v>
                </c:pt>
                <c:pt idx="24">
                  <c:v>2.4020100502512562</c:v>
                </c:pt>
                <c:pt idx="25">
                  <c:v>2.4187604690117253</c:v>
                </c:pt>
                <c:pt idx="26">
                  <c:v>2.4355108877721943</c:v>
                </c:pt>
                <c:pt idx="27">
                  <c:v>2.4522613065326633</c:v>
                </c:pt>
                <c:pt idx="28">
                  <c:v>2.4690117252931323</c:v>
                </c:pt>
                <c:pt idx="29">
                  <c:v>2.4857621440536013</c:v>
                </c:pt>
                <c:pt idx="30">
                  <c:v>2.5025125628140703</c:v>
                </c:pt>
                <c:pt idx="31">
                  <c:v>2.5192629815745393</c:v>
                </c:pt>
                <c:pt idx="32">
                  <c:v>2.5360134003350083</c:v>
                </c:pt>
                <c:pt idx="33">
                  <c:v>2.5527638190954773</c:v>
                </c:pt>
                <c:pt idx="34">
                  <c:v>2.5695142378559463</c:v>
                </c:pt>
                <c:pt idx="35">
                  <c:v>2.5862646566164154</c:v>
                </c:pt>
                <c:pt idx="36">
                  <c:v>2.6030150753768844</c:v>
                </c:pt>
                <c:pt idx="37">
                  <c:v>2.6197654941373534</c:v>
                </c:pt>
                <c:pt idx="38">
                  <c:v>2.6365159128978224</c:v>
                </c:pt>
                <c:pt idx="39">
                  <c:v>2.6532663316582914</c:v>
                </c:pt>
                <c:pt idx="40">
                  <c:v>2.6700167504187604</c:v>
                </c:pt>
                <c:pt idx="41">
                  <c:v>2.6867671691792294</c:v>
                </c:pt>
                <c:pt idx="42">
                  <c:v>2.7035175879396984</c:v>
                </c:pt>
                <c:pt idx="43">
                  <c:v>2.7202680067001674</c:v>
                </c:pt>
                <c:pt idx="44">
                  <c:v>2.7370184254606365</c:v>
                </c:pt>
                <c:pt idx="45">
                  <c:v>2.7537688442211055</c:v>
                </c:pt>
                <c:pt idx="46">
                  <c:v>2.7705192629815745</c:v>
                </c:pt>
                <c:pt idx="47">
                  <c:v>2.7872696817420435</c:v>
                </c:pt>
                <c:pt idx="48">
                  <c:v>2.8040201005025125</c:v>
                </c:pt>
                <c:pt idx="49">
                  <c:v>2.8207705192629815</c:v>
                </c:pt>
                <c:pt idx="50">
                  <c:v>2.8375209380234505</c:v>
                </c:pt>
                <c:pt idx="51">
                  <c:v>2.8542713567839195</c:v>
                </c:pt>
                <c:pt idx="52">
                  <c:v>2.8710217755443885</c:v>
                </c:pt>
                <c:pt idx="53">
                  <c:v>2.8877721943048575</c:v>
                </c:pt>
                <c:pt idx="54">
                  <c:v>2.9045226130653266</c:v>
                </c:pt>
                <c:pt idx="55">
                  <c:v>2.9212730318257956</c:v>
                </c:pt>
                <c:pt idx="56">
                  <c:v>2.9380234505862646</c:v>
                </c:pt>
                <c:pt idx="57">
                  <c:v>2.9547738693467336</c:v>
                </c:pt>
                <c:pt idx="58">
                  <c:v>2.9715242881072026</c:v>
                </c:pt>
                <c:pt idx="59">
                  <c:v>2.9882747068676716</c:v>
                </c:pt>
                <c:pt idx="60">
                  <c:v>3.0050251256281406</c:v>
                </c:pt>
                <c:pt idx="61">
                  <c:v>3.0217755443886096</c:v>
                </c:pt>
                <c:pt idx="62">
                  <c:v>3.0385259631490786</c:v>
                </c:pt>
                <c:pt idx="63">
                  <c:v>3.0552763819095476</c:v>
                </c:pt>
                <c:pt idx="64">
                  <c:v>3.0720268006700167</c:v>
                </c:pt>
                <c:pt idx="65">
                  <c:v>3.0887772194304857</c:v>
                </c:pt>
                <c:pt idx="66">
                  <c:v>3.1055276381909547</c:v>
                </c:pt>
                <c:pt idx="67">
                  <c:v>3.1222780569514237</c:v>
                </c:pt>
                <c:pt idx="68">
                  <c:v>3.1390284757118927</c:v>
                </c:pt>
                <c:pt idx="69">
                  <c:v>3.1557788944723617</c:v>
                </c:pt>
                <c:pt idx="70">
                  <c:v>3.1725293132328307</c:v>
                </c:pt>
                <c:pt idx="71">
                  <c:v>3.1892797319932997</c:v>
                </c:pt>
                <c:pt idx="72">
                  <c:v>3.2060301507537687</c:v>
                </c:pt>
                <c:pt idx="73">
                  <c:v>3.2227805695142377</c:v>
                </c:pt>
                <c:pt idx="74">
                  <c:v>3.2395309882747068</c:v>
                </c:pt>
                <c:pt idx="75">
                  <c:v>3.2562814070351758</c:v>
                </c:pt>
                <c:pt idx="76">
                  <c:v>3.2730318257956448</c:v>
                </c:pt>
                <c:pt idx="77">
                  <c:v>3.2897822445561138</c:v>
                </c:pt>
                <c:pt idx="78">
                  <c:v>3.3065326633165828</c:v>
                </c:pt>
                <c:pt idx="79">
                  <c:v>3.3232830820770518</c:v>
                </c:pt>
                <c:pt idx="80">
                  <c:v>3.3400335008375208</c:v>
                </c:pt>
                <c:pt idx="81">
                  <c:v>3.3567839195979898</c:v>
                </c:pt>
                <c:pt idx="82">
                  <c:v>3.3735343383584588</c:v>
                </c:pt>
                <c:pt idx="83">
                  <c:v>3.3902847571189278</c:v>
                </c:pt>
                <c:pt idx="84">
                  <c:v>3.4070351758793969</c:v>
                </c:pt>
                <c:pt idx="85">
                  <c:v>3.4237855946398659</c:v>
                </c:pt>
                <c:pt idx="86">
                  <c:v>3.4405360134003349</c:v>
                </c:pt>
                <c:pt idx="87">
                  <c:v>3.4572864321608039</c:v>
                </c:pt>
                <c:pt idx="88">
                  <c:v>3.4740368509212729</c:v>
                </c:pt>
                <c:pt idx="89">
                  <c:v>3.4907872696817419</c:v>
                </c:pt>
                <c:pt idx="90">
                  <c:v>3.5075376884422109</c:v>
                </c:pt>
                <c:pt idx="91">
                  <c:v>3.5242881072026799</c:v>
                </c:pt>
                <c:pt idx="92">
                  <c:v>3.5410385259631489</c:v>
                </c:pt>
                <c:pt idx="93">
                  <c:v>3.557788944723618</c:v>
                </c:pt>
                <c:pt idx="94">
                  <c:v>3.574539363484087</c:v>
                </c:pt>
                <c:pt idx="95">
                  <c:v>3.591289782244556</c:v>
                </c:pt>
                <c:pt idx="96">
                  <c:v>3.608040201005025</c:v>
                </c:pt>
                <c:pt idx="97">
                  <c:v>3.624790619765494</c:v>
                </c:pt>
                <c:pt idx="98">
                  <c:v>3.641541038525963</c:v>
                </c:pt>
                <c:pt idx="99">
                  <c:v>3.658291457286432</c:v>
                </c:pt>
                <c:pt idx="100">
                  <c:v>3.675041876046901</c:v>
                </c:pt>
                <c:pt idx="101">
                  <c:v>3.69179229480737</c:v>
                </c:pt>
                <c:pt idx="102">
                  <c:v>3.708542713567839</c:v>
                </c:pt>
                <c:pt idx="103">
                  <c:v>3.7252931323283081</c:v>
                </c:pt>
                <c:pt idx="104">
                  <c:v>3.7420435510887771</c:v>
                </c:pt>
                <c:pt idx="105">
                  <c:v>3.7587939698492461</c:v>
                </c:pt>
                <c:pt idx="106">
                  <c:v>3.7755443886097151</c:v>
                </c:pt>
                <c:pt idx="107">
                  <c:v>3.7922948073701845</c:v>
                </c:pt>
                <c:pt idx="108">
                  <c:v>3.8090452261306535</c:v>
                </c:pt>
                <c:pt idx="109">
                  <c:v>3.8257956448911226</c:v>
                </c:pt>
                <c:pt idx="110">
                  <c:v>3.8425460636515916</c:v>
                </c:pt>
                <c:pt idx="111">
                  <c:v>3.8592964824120606</c:v>
                </c:pt>
                <c:pt idx="112">
                  <c:v>3.8760469011725296</c:v>
                </c:pt>
                <c:pt idx="113">
                  <c:v>3.8927973199329982</c:v>
                </c:pt>
                <c:pt idx="114">
                  <c:v>3.9095477386934672</c:v>
                </c:pt>
                <c:pt idx="115">
                  <c:v>3.9262981574539362</c:v>
                </c:pt>
                <c:pt idx="116">
                  <c:v>3.9430485762144052</c:v>
                </c:pt>
                <c:pt idx="117">
                  <c:v>3.9597989949748742</c:v>
                </c:pt>
                <c:pt idx="118">
                  <c:v>3.9765494137353432</c:v>
                </c:pt>
                <c:pt idx="119">
                  <c:v>3.9932998324958122</c:v>
                </c:pt>
                <c:pt idx="120">
                  <c:v>4.0100502512562812</c:v>
                </c:pt>
                <c:pt idx="121">
                  <c:v>4.0268006700167502</c:v>
                </c:pt>
                <c:pt idx="122">
                  <c:v>4.0435510887772192</c:v>
                </c:pt>
                <c:pt idx="123">
                  <c:v>4.0603015075376891</c:v>
                </c:pt>
                <c:pt idx="124">
                  <c:v>4.0770519262981573</c:v>
                </c:pt>
                <c:pt idx="125">
                  <c:v>4.0938023450586272</c:v>
                </c:pt>
                <c:pt idx="126">
                  <c:v>4.1105527638190953</c:v>
                </c:pt>
                <c:pt idx="127">
                  <c:v>4.1273031825795652</c:v>
                </c:pt>
                <c:pt idx="128">
                  <c:v>4.1440536013400333</c:v>
                </c:pt>
                <c:pt idx="129">
                  <c:v>4.1608040201005032</c:v>
                </c:pt>
                <c:pt idx="130">
                  <c:v>4.1775544388609713</c:v>
                </c:pt>
                <c:pt idx="131">
                  <c:v>4.1943048576214412</c:v>
                </c:pt>
                <c:pt idx="132">
                  <c:v>4.2110552763819094</c:v>
                </c:pt>
                <c:pt idx="133">
                  <c:v>4.2278056951423792</c:v>
                </c:pt>
                <c:pt idx="134">
                  <c:v>4.2445561139028474</c:v>
                </c:pt>
                <c:pt idx="135">
                  <c:v>4.2613065326633173</c:v>
                </c:pt>
                <c:pt idx="136">
                  <c:v>4.2780569514237854</c:v>
                </c:pt>
                <c:pt idx="137">
                  <c:v>4.2948073701842553</c:v>
                </c:pt>
                <c:pt idx="138">
                  <c:v>4.3115577889447234</c:v>
                </c:pt>
                <c:pt idx="139">
                  <c:v>4.3283082077051924</c:v>
                </c:pt>
                <c:pt idx="140">
                  <c:v>4.3450586264656614</c:v>
                </c:pt>
                <c:pt idx="141">
                  <c:v>4.3618090452261304</c:v>
                </c:pt>
                <c:pt idx="142">
                  <c:v>4.3785594639865995</c:v>
                </c:pt>
                <c:pt idx="143">
                  <c:v>4.3953098827470685</c:v>
                </c:pt>
                <c:pt idx="144">
                  <c:v>4.4120603015075375</c:v>
                </c:pt>
                <c:pt idx="145">
                  <c:v>4.4288107202680074</c:v>
                </c:pt>
                <c:pt idx="146">
                  <c:v>4.4455611390284755</c:v>
                </c:pt>
                <c:pt idx="147">
                  <c:v>4.4623115577889454</c:v>
                </c:pt>
                <c:pt idx="148">
                  <c:v>4.4790619765494135</c:v>
                </c:pt>
                <c:pt idx="149">
                  <c:v>4.4958123953098834</c:v>
                </c:pt>
                <c:pt idx="150">
                  <c:v>4.5125628140703515</c:v>
                </c:pt>
                <c:pt idx="151">
                  <c:v>4.5293132328308214</c:v>
                </c:pt>
                <c:pt idx="152">
                  <c:v>4.5460636515912896</c:v>
                </c:pt>
                <c:pt idx="153">
                  <c:v>4.5628140703517595</c:v>
                </c:pt>
                <c:pt idx="154">
                  <c:v>4.5795644891122276</c:v>
                </c:pt>
                <c:pt idx="155">
                  <c:v>4.5963149078726975</c:v>
                </c:pt>
                <c:pt idx="156">
                  <c:v>4.6130653266331656</c:v>
                </c:pt>
                <c:pt idx="157">
                  <c:v>4.6298157453936355</c:v>
                </c:pt>
                <c:pt idx="158">
                  <c:v>4.6465661641541036</c:v>
                </c:pt>
                <c:pt idx="159">
                  <c:v>4.6633165829145735</c:v>
                </c:pt>
                <c:pt idx="160">
                  <c:v>4.6800670016750416</c:v>
                </c:pt>
                <c:pt idx="161">
                  <c:v>4.6968174204355115</c:v>
                </c:pt>
                <c:pt idx="162">
                  <c:v>4.7135678391959797</c:v>
                </c:pt>
                <c:pt idx="163">
                  <c:v>4.7303182579564487</c:v>
                </c:pt>
                <c:pt idx="164">
                  <c:v>4.7470686767169177</c:v>
                </c:pt>
                <c:pt idx="165">
                  <c:v>4.7638190954773867</c:v>
                </c:pt>
                <c:pt idx="166">
                  <c:v>4.7805695142378557</c:v>
                </c:pt>
                <c:pt idx="167">
                  <c:v>4.7973199329983256</c:v>
                </c:pt>
                <c:pt idx="168">
                  <c:v>4.8140703517587937</c:v>
                </c:pt>
                <c:pt idx="169">
                  <c:v>4.8308207705192636</c:v>
                </c:pt>
                <c:pt idx="170">
                  <c:v>4.8475711892797317</c:v>
                </c:pt>
                <c:pt idx="171">
                  <c:v>4.8643216080402016</c:v>
                </c:pt>
                <c:pt idx="172">
                  <c:v>4.8810720268006698</c:v>
                </c:pt>
                <c:pt idx="173">
                  <c:v>4.8978224455611397</c:v>
                </c:pt>
                <c:pt idx="174">
                  <c:v>4.9145728643216078</c:v>
                </c:pt>
                <c:pt idx="175">
                  <c:v>4.9313232830820777</c:v>
                </c:pt>
                <c:pt idx="176">
                  <c:v>4.9480737018425458</c:v>
                </c:pt>
                <c:pt idx="177">
                  <c:v>4.9648241206030157</c:v>
                </c:pt>
                <c:pt idx="178">
                  <c:v>4.9815745393634838</c:v>
                </c:pt>
                <c:pt idx="179">
                  <c:v>4.9983249581239537</c:v>
                </c:pt>
                <c:pt idx="180">
                  <c:v>5.0150753768844218</c:v>
                </c:pt>
                <c:pt idx="181">
                  <c:v>5.0318257956448917</c:v>
                </c:pt>
                <c:pt idx="182">
                  <c:v>5.0485762144053599</c:v>
                </c:pt>
                <c:pt idx="183">
                  <c:v>5.0653266331658298</c:v>
                </c:pt>
                <c:pt idx="184">
                  <c:v>5.0820770519262979</c:v>
                </c:pt>
                <c:pt idx="185">
                  <c:v>5.0988274706867678</c:v>
                </c:pt>
                <c:pt idx="186">
                  <c:v>5.1155778894472359</c:v>
                </c:pt>
                <c:pt idx="187">
                  <c:v>5.1323283082077058</c:v>
                </c:pt>
                <c:pt idx="188">
                  <c:v>5.1490787269681739</c:v>
                </c:pt>
                <c:pt idx="189">
                  <c:v>5.1658291457286438</c:v>
                </c:pt>
                <c:pt idx="190">
                  <c:v>5.1825795644891119</c:v>
                </c:pt>
                <c:pt idx="191">
                  <c:v>5.1993299832495818</c:v>
                </c:pt>
                <c:pt idx="192">
                  <c:v>5.21608040201005</c:v>
                </c:pt>
                <c:pt idx="193">
                  <c:v>5.2328308207705199</c:v>
                </c:pt>
                <c:pt idx="194">
                  <c:v>5.249581239530988</c:v>
                </c:pt>
                <c:pt idx="195">
                  <c:v>5.2663316582914579</c:v>
                </c:pt>
                <c:pt idx="196">
                  <c:v>5.283082077051926</c:v>
                </c:pt>
                <c:pt idx="197">
                  <c:v>5.2998324958123959</c:v>
                </c:pt>
                <c:pt idx="198">
                  <c:v>5.316582914572864</c:v>
                </c:pt>
                <c:pt idx="199">
                  <c:v>5.3333333333333339</c:v>
                </c:pt>
                <c:pt idx="200">
                  <c:v>5.350083752093802</c:v>
                </c:pt>
                <c:pt idx="201">
                  <c:v>5.3668341708542711</c:v>
                </c:pt>
                <c:pt idx="202">
                  <c:v>5.3835845896147401</c:v>
                </c:pt>
                <c:pt idx="203">
                  <c:v>5.4003350083752091</c:v>
                </c:pt>
                <c:pt idx="204">
                  <c:v>5.4170854271356781</c:v>
                </c:pt>
                <c:pt idx="205">
                  <c:v>5.4338358458961471</c:v>
                </c:pt>
                <c:pt idx="206">
                  <c:v>5.4505862646566161</c:v>
                </c:pt>
                <c:pt idx="207">
                  <c:v>5.4673366834170851</c:v>
                </c:pt>
                <c:pt idx="208">
                  <c:v>5.4840871021775541</c:v>
                </c:pt>
                <c:pt idx="209">
                  <c:v>5.500837520938024</c:v>
                </c:pt>
                <c:pt idx="210">
                  <c:v>5.5175879396984921</c:v>
                </c:pt>
                <c:pt idx="211">
                  <c:v>5.534338358458962</c:v>
                </c:pt>
                <c:pt idx="212">
                  <c:v>5.5510887772194302</c:v>
                </c:pt>
                <c:pt idx="213">
                  <c:v>5.5678391959799001</c:v>
                </c:pt>
                <c:pt idx="214">
                  <c:v>5.5845896147403691</c:v>
                </c:pt>
                <c:pt idx="215">
                  <c:v>5.6013400335008381</c:v>
                </c:pt>
                <c:pt idx="216">
                  <c:v>5.6180904522613071</c:v>
                </c:pt>
                <c:pt idx="217">
                  <c:v>5.6348408710217761</c:v>
                </c:pt>
                <c:pt idx="218">
                  <c:v>5.6515912897822451</c:v>
                </c:pt>
                <c:pt idx="219">
                  <c:v>5.6683417085427141</c:v>
                </c:pt>
                <c:pt idx="220">
                  <c:v>5.6850921273031831</c:v>
                </c:pt>
                <c:pt idx="221">
                  <c:v>5.7018425460636522</c:v>
                </c:pt>
                <c:pt idx="222">
                  <c:v>5.7185929648241212</c:v>
                </c:pt>
                <c:pt idx="223">
                  <c:v>5.7353433835845902</c:v>
                </c:pt>
                <c:pt idx="224">
                  <c:v>5.7520938023450592</c:v>
                </c:pt>
                <c:pt idx="225">
                  <c:v>5.7688442211055282</c:v>
                </c:pt>
                <c:pt idx="226">
                  <c:v>5.7855946398659963</c:v>
                </c:pt>
                <c:pt idx="227">
                  <c:v>5.8023450586264662</c:v>
                </c:pt>
                <c:pt idx="228">
                  <c:v>5.8190954773869343</c:v>
                </c:pt>
                <c:pt idx="229">
                  <c:v>5.8358458961474042</c:v>
                </c:pt>
                <c:pt idx="230">
                  <c:v>5.8525963149078724</c:v>
                </c:pt>
                <c:pt idx="231">
                  <c:v>5.8693467336683423</c:v>
                </c:pt>
                <c:pt idx="232">
                  <c:v>5.8860971524288104</c:v>
                </c:pt>
                <c:pt idx="233">
                  <c:v>5.9028475711892803</c:v>
                </c:pt>
                <c:pt idx="234">
                  <c:v>5.9195979899497484</c:v>
                </c:pt>
                <c:pt idx="235">
                  <c:v>5.9363484087102183</c:v>
                </c:pt>
                <c:pt idx="236">
                  <c:v>5.9530988274706864</c:v>
                </c:pt>
                <c:pt idx="237">
                  <c:v>5.9698492462311563</c:v>
                </c:pt>
                <c:pt idx="238">
                  <c:v>5.9865996649916244</c:v>
                </c:pt>
                <c:pt idx="239">
                  <c:v>6.0033500837520943</c:v>
                </c:pt>
                <c:pt idx="240">
                  <c:v>6.0201005025125625</c:v>
                </c:pt>
                <c:pt idx="241">
                  <c:v>6.0368509212730324</c:v>
                </c:pt>
                <c:pt idx="242">
                  <c:v>6.0536013400335005</c:v>
                </c:pt>
                <c:pt idx="243">
                  <c:v>6.0703517587939704</c:v>
                </c:pt>
                <c:pt idx="244">
                  <c:v>6.0871021775544394</c:v>
                </c:pt>
                <c:pt idx="245">
                  <c:v>6.1038525963149084</c:v>
                </c:pt>
                <c:pt idx="246">
                  <c:v>6.1206030150753774</c:v>
                </c:pt>
                <c:pt idx="247">
                  <c:v>6.1373534338358464</c:v>
                </c:pt>
                <c:pt idx="248">
                  <c:v>6.1541038525963154</c:v>
                </c:pt>
                <c:pt idx="249">
                  <c:v>6.1708542713567844</c:v>
                </c:pt>
                <c:pt idx="250">
                  <c:v>6.1876046901172534</c:v>
                </c:pt>
                <c:pt idx="251">
                  <c:v>6.2043551088777216</c:v>
                </c:pt>
                <c:pt idx="252">
                  <c:v>6.2211055276381915</c:v>
                </c:pt>
                <c:pt idx="253">
                  <c:v>6.2378559463986596</c:v>
                </c:pt>
                <c:pt idx="254">
                  <c:v>6.2546063651591295</c:v>
                </c:pt>
                <c:pt idx="255">
                  <c:v>6.2713567839195976</c:v>
                </c:pt>
                <c:pt idx="256">
                  <c:v>6.2881072026800675</c:v>
                </c:pt>
                <c:pt idx="257">
                  <c:v>6.3048576214405356</c:v>
                </c:pt>
                <c:pt idx="258">
                  <c:v>6.3216080402010055</c:v>
                </c:pt>
                <c:pt idx="259">
                  <c:v>6.3383584589614737</c:v>
                </c:pt>
                <c:pt idx="260">
                  <c:v>6.3551088777219435</c:v>
                </c:pt>
                <c:pt idx="261">
                  <c:v>6.3718592964824117</c:v>
                </c:pt>
                <c:pt idx="262">
                  <c:v>6.3886097152428816</c:v>
                </c:pt>
                <c:pt idx="263">
                  <c:v>6.4053601340033497</c:v>
                </c:pt>
                <c:pt idx="264">
                  <c:v>6.4221105527638196</c:v>
                </c:pt>
                <c:pt idx="265">
                  <c:v>6.4388609715242877</c:v>
                </c:pt>
                <c:pt idx="266">
                  <c:v>6.4556113902847576</c:v>
                </c:pt>
                <c:pt idx="267">
                  <c:v>6.4723618090452266</c:v>
                </c:pt>
                <c:pt idx="268">
                  <c:v>6.4891122278056956</c:v>
                </c:pt>
                <c:pt idx="269">
                  <c:v>6.5058626465661646</c:v>
                </c:pt>
                <c:pt idx="270">
                  <c:v>6.5226130653266337</c:v>
                </c:pt>
                <c:pt idx="271">
                  <c:v>6.5393634840871027</c:v>
                </c:pt>
                <c:pt idx="272">
                  <c:v>6.5561139028475717</c:v>
                </c:pt>
                <c:pt idx="273">
                  <c:v>6.5728643216080407</c:v>
                </c:pt>
                <c:pt idx="274">
                  <c:v>6.5896147403685097</c:v>
                </c:pt>
                <c:pt idx="275">
                  <c:v>6.6063651591289787</c:v>
                </c:pt>
                <c:pt idx="276">
                  <c:v>6.6231155778894468</c:v>
                </c:pt>
                <c:pt idx="277">
                  <c:v>6.6398659966499167</c:v>
                </c:pt>
                <c:pt idx="278">
                  <c:v>6.6566164154103848</c:v>
                </c:pt>
                <c:pt idx="279">
                  <c:v>6.6733668341708547</c:v>
                </c:pt>
                <c:pt idx="280">
                  <c:v>6.6901172529313229</c:v>
                </c:pt>
                <c:pt idx="281">
                  <c:v>6.7068676716917928</c:v>
                </c:pt>
                <c:pt idx="282">
                  <c:v>6.7236180904522609</c:v>
                </c:pt>
                <c:pt idx="283">
                  <c:v>6.7403685092127308</c:v>
                </c:pt>
                <c:pt idx="284">
                  <c:v>6.7571189279731989</c:v>
                </c:pt>
                <c:pt idx="285">
                  <c:v>6.7738693467336688</c:v>
                </c:pt>
                <c:pt idx="286">
                  <c:v>6.7906197654941369</c:v>
                </c:pt>
                <c:pt idx="287">
                  <c:v>6.8073701842546068</c:v>
                </c:pt>
                <c:pt idx="288">
                  <c:v>6.8241206030150758</c:v>
                </c:pt>
                <c:pt idx="289">
                  <c:v>6.8408710217755448</c:v>
                </c:pt>
                <c:pt idx="290">
                  <c:v>6.8576214405360139</c:v>
                </c:pt>
                <c:pt idx="291">
                  <c:v>6.8743718592964829</c:v>
                </c:pt>
                <c:pt idx="292">
                  <c:v>6.8911222780569519</c:v>
                </c:pt>
                <c:pt idx="293">
                  <c:v>6.9078726968174209</c:v>
                </c:pt>
                <c:pt idx="294">
                  <c:v>6.9246231155778899</c:v>
                </c:pt>
                <c:pt idx="295">
                  <c:v>6.9413735343383589</c:v>
                </c:pt>
                <c:pt idx="296">
                  <c:v>6.9581239530988279</c:v>
                </c:pt>
                <c:pt idx="297">
                  <c:v>6.9748743718592969</c:v>
                </c:pt>
                <c:pt idx="298">
                  <c:v>6.9916247906197659</c:v>
                </c:pt>
                <c:pt idx="299">
                  <c:v>7.0083752093802349</c:v>
                </c:pt>
                <c:pt idx="300">
                  <c:v>7.025125628140704</c:v>
                </c:pt>
                <c:pt idx="301">
                  <c:v>7.0418760469011721</c:v>
                </c:pt>
                <c:pt idx="302">
                  <c:v>7.058626465661642</c:v>
                </c:pt>
                <c:pt idx="303">
                  <c:v>7.0753768844221101</c:v>
                </c:pt>
                <c:pt idx="304">
                  <c:v>7.09212730318258</c:v>
                </c:pt>
                <c:pt idx="305">
                  <c:v>7.1088777219430481</c:v>
                </c:pt>
                <c:pt idx="306">
                  <c:v>7.125628140703518</c:v>
                </c:pt>
                <c:pt idx="307">
                  <c:v>7.1423785594639861</c:v>
                </c:pt>
                <c:pt idx="308">
                  <c:v>7.159128978224456</c:v>
                </c:pt>
                <c:pt idx="309">
                  <c:v>7.1758793969849251</c:v>
                </c:pt>
                <c:pt idx="310">
                  <c:v>7.1926298157453941</c:v>
                </c:pt>
                <c:pt idx="311">
                  <c:v>7.2093802345058631</c:v>
                </c:pt>
                <c:pt idx="312">
                  <c:v>7.2261306532663321</c:v>
                </c:pt>
                <c:pt idx="313">
                  <c:v>7.2428810720268011</c:v>
                </c:pt>
                <c:pt idx="314">
                  <c:v>7.2596314907872701</c:v>
                </c:pt>
                <c:pt idx="315">
                  <c:v>7.2763819095477391</c:v>
                </c:pt>
                <c:pt idx="316">
                  <c:v>7.2931323283082081</c:v>
                </c:pt>
                <c:pt idx="317">
                  <c:v>7.3098827470686771</c:v>
                </c:pt>
                <c:pt idx="318">
                  <c:v>7.3266331658291461</c:v>
                </c:pt>
                <c:pt idx="319">
                  <c:v>7.3433835845896152</c:v>
                </c:pt>
                <c:pt idx="320">
                  <c:v>7.3601340033500842</c:v>
                </c:pt>
                <c:pt idx="321">
                  <c:v>7.3768844221105532</c:v>
                </c:pt>
                <c:pt idx="322">
                  <c:v>7.3936348408710222</c:v>
                </c:pt>
                <c:pt idx="323">
                  <c:v>7.4103852596314912</c:v>
                </c:pt>
                <c:pt idx="324">
                  <c:v>7.4271356783919602</c:v>
                </c:pt>
                <c:pt idx="325">
                  <c:v>7.4438860971524292</c:v>
                </c:pt>
                <c:pt idx="326">
                  <c:v>7.4606365159128973</c:v>
                </c:pt>
                <c:pt idx="327">
                  <c:v>7.4773869346733672</c:v>
                </c:pt>
                <c:pt idx="328">
                  <c:v>7.4941373534338354</c:v>
                </c:pt>
                <c:pt idx="329">
                  <c:v>7.5108877721943053</c:v>
                </c:pt>
                <c:pt idx="330">
                  <c:v>7.5276381909547734</c:v>
                </c:pt>
                <c:pt idx="331">
                  <c:v>7.5443886097152433</c:v>
                </c:pt>
                <c:pt idx="332">
                  <c:v>7.5611390284757123</c:v>
                </c:pt>
                <c:pt idx="333">
                  <c:v>7.5778894472361813</c:v>
                </c:pt>
                <c:pt idx="334">
                  <c:v>7.5946398659966503</c:v>
                </c:pt>
                <c:pt idx="335">
                  <c:v>7.6113902847571193</c:v>
                </c:pt>
                <c:pt idx="336">
                  <c:v>7.6281407035175883</c:v>
                </c:pt>
                <c:pt idx="337">
                  <c:v>7.6448911222780573</c:v>
                </c:pt>
                <c:pt idx="338">
                  <c:v>7.6616415410385263</c:v>
                </c:pt>
                <c:pt idx="339">
                  <c:v>7.6783919597989954</c:v>
                </c:pt>
                <c:pt idx="340">
                  <c:v>7.6951423785594644</c:v>
                </c:pt>
                <c:pt idx="341">
                  <c:v>7.7118927973199334</c:v>
                </c:pt>
                <c:pt idx="342">
                  <c:v>7.7286432160804024</c:v>
                </c:pt>
                <c:pt idx="343">
                  <c:v>7.7453936348408714</c:v>
                </c:pt>
                <c:pt idx="344">
                  <c:v>7.7621440536013404</c:v>
                </c:pt>
                <c:pt idx="345">
                  <c:v>7.7788944723618094</c:v>
                </c:pt>
                <c:pt idx="346">
                  <c:v>7.7956448911222784</c:v>
                </c:pt>
                <c:pt idx="347">
                  <c:v>7.8123953098827474</c:v>
                </c:pt>
                <c:pt idx="348">
                  <c:v>7.8291457286432165</c:v>
                </c:pt>
                <c:pt idx="349">
                  <c:v>7.8458961474036855</c:v>
                </c:pt>
                <c:pt idx="350">
                  <c:v>7.8626465661641545</c:v>
                </c:pt>
                <c:pt idx="351">
                  <c:v>7.8793969849246226</c:v>
                </c:pt>
                <c:pt idx="352">
                  <c:v>7.8961474036850925</c:v>
                </c:pt>
                <c:pt idx="353">
                  <c:v>7.9128978224455615</c:v>
                </c:pt>
                <c:pt idx="354">
                  <c:v>7.9296482412060305</c:v>
                </c:pt>
                <c:pt idx="355">
                  <c:v>7.9463986599664995</c:v>
                </c:pt>
                <c:pt idx="356">
                  <c:v>7.9631490787269685</c:v>
                </c:pt>
                <c:pt idx="357">
                  <c:v>7.9798994974874375</c:v>
                </c:pt>
                <c:pt idx="358">
                  <c:v>7.9966499162479066</c:v>
                </c:pt>
                <c:pt idx="359">
                  <c:v>8.0134003350083756</c:v>
                </c:pt>
                <c:pt idx="360">
                  <c:v>8.0301507537688437</c:v>
                </c:pt>
                <c:pt idx="361">
                  <c:v>8.0469011725293136</c:v>
                </c:pt>
                <c:pt idx="362">
                  <c:v>8.0636515912897835</c:v>
                </c:pt>
                <c:pt idx="363">
                  <c:v>8.0804020100502516</c:v>
                </c:pt>
                <c:pt idx="364">
                  <c:v>8.0971524288107197</c:v>
                </c:pt>
                <c:pt idx="365">
                  <c:v>8.1139028475711896</c:v>
                </c:pt>
                <c:pt idx="366">
                  <c:v>8.1306532663316595</c:v>
                </c:pt>
                <c:pt idx="367">
                  <c:v>8.1474036850921276</c:v>
                </c:pt>
                <c:pt idx="368">
                  <c:v>8.1641541038525958</c:v>
                </c:pt>
                <c:pt idx="369">
                  <c:v>8.1809045226130657</c:v>
                </c:pt>
                <c:pt idx="370">
                  <c:v>8.1976549413735356</c:v>
                </c:pt>
                <c:pt idx="371">
                  <c:v>8.2144053601340037</c:v>
                </c:pt>
                <c:pt idx="372">
                  <c:v>8.2311557788944718</c:v>
                </c:pt>
                <c:pt idx="373">
                  <c:v>8.2479061976549417</c:v>
                </c:pt>
                <c:pt idx="374">
                  <c:v>8.2646566164154116</c:v>
                </c:pt>
                <c:pt idx="375">
                  <c:v>8.2814070351758797</c:v>
                </c:pt>
                <c:pt idx="376">
                  <c:v>8.2981574539363478</c:v>
                </c:pt>
                <c:pt idx="377">
                  <c:v>8.3149078726968177</c:v>
                </c:pt>
                <c:pt idx="378">
                  <c:v>8.3316582914572876</c:v>
                </c:pt>
                <c:pt idx="379">
                  <c:v>8.3484087102177558</c:v>
                </c:pt>
                <c:pt idx="380">
                  <c:v>8.3651591289782239</c:v>
                </c:pt>
                <c:pt idx="381">
                  <c:v>8.3819095477386938</c:v>
                </c:pt>
                <c:pt idx="382">
                  <c:v>8.3986599664991637</c:v>
                </c:pt>
                <c:pt idx="383">
                  <c:v>8.4154103852596318</c:v>
                </c:pt>
                <c:pt idx="384">
                  <c:v>8.4321608040200999</c:v>
                </c:pt>
                <c:pt idx="385">
                  <c:v>8.4489112227805698</c:v>
                </c:pt>
                <c:pt idx="386">
                  <c:v>8.4656616415410397</c:v>
                </c:pt>
                <c:pt idx="387">
                  <c:v>8.4824120603015079</c:v>
                </c:pt>
                <c:pt idx="388">
                  <c:v>8.499162479061976</c:v>
                </c:pt>
                <c:pt idx="389">
                  <c:v>8.5159128978224459</c:v>
                </c:pt>
                <c:pt idx="390">
                  <c:v>8.5326633165829158</c:v>
                </c:pt>
                <c:pt idx="391">
                  <c:v>8.5494137353433839</c:v>
                </c:pt>
                <c:pt idx="392">
                  <c:v>8.566164154103852</c:v>
                </c:pt>
                <c:pt idx="393">
                  <c:v>8.5829145728643219</c:v>
                </c:pt>
                <c:pt idx="394">
                  <c:v>8.5996649916247918</c:v>
                </c:pt>
                <c:pt idx="395">
                  <c:v>8.6164154103852599</c:v>
                </c:pt>
                <c:pt idx="396">
                  <c:v>8.6331658291457281</c:v>
                </c:pt>
                <c:pt idx="397">
                  <c:v>8.649916247906198</c:v>
                </c:pt>
                <c:pt idx="398">
                  <c:v>8.6666666666666679</c:v>
                </c:pt>
                <c:pt idx="399">
                  <c:v>8.683417085427136</c:v>
                </c:pt>
                <c:pt idx="400">
                  <c:v>8.7001675041876041</c:v>
                </c:pt>
                <c:pt idx="401">
                  <c:v>8.716917922948074</c:v>
                </c:pt>
                <c:pt idx="402">
                  <c:v>8.7336683417085421</c:v>
                </c:pt>
                <c:pt idx="403">
                  <c:v>8.750418760469012</c:v>
                </c:pt>
                <c:pt idx="404">
                  <c:v>8.7671691792294801</c:v>
                </c:pt>
                <c:pt idx="405">
                  <c:v>8.78391959798995</c:v>
                </c:pt>
                <c:pt idx="406">
                  <c:v>8.8006700167504182</c:v>
                </c:pt>
                <c:pt idx="407">
                  <c:v>8.8174204355108898</c:v>
                </c:pt>
                <c:pt idx="408">
                  <c:v>8.8341708542713562</c:v>
                </c:pt>
                <c:pt idx="409">
                  <c:v>8.8509212730318261</c:v>
                </c:pt>
                <c:pt idx="410">
                  <c:v>8.8676716917922942</c:v>
                </c:pt>
                <c:pt idx="411">
                  <c:v>8.8844221105527659</c:v>
                </c:pt>
                <c:pt idx="412">
                  <c:v>8.9011725293132322</c:v>
                </c:pt>
                <c:pt idx="413">
                  <c:v>8.9179229480737021</c:v>
                </c:pt>
                <c:pt idx="414">
                  <c:v>8.9346733668341702</c:v>
                </c:pt>
                <c:pt idx="415">
                  <c:v>8.9514237855946419</c:v>
                </c:pt>
                <c:pt idx="416">
                  <c:v>8.9681742043551083</c:v>
                </c:pt>
                <c:pt idx="417">
                  <c:v>8.9849246231155782</c:v>
                </c:pt>
                <c:pt idx="418">
                  <c:v>9.0016750418760481</c:v>
                </c:pt>
                <c:pt idx="419">
                  <c:v>9.018425460636518</c:v>
                </c:pt>
                <c:pt idx="420">
                  <c:v>9.0351758793969843</c:v>
                </c:pt>
                <c:pt idx="421">
                  <c:v>9.0519262981574542</c:v>
                </c:pt>
                <c:pt idx="422">
                  <c:v>9.0686767169179241</c:v>
                </c:pt>
                <c:pt idx="423">
                  <c:v>9.085427135678394</c:v>
                </c:pt>
                <c:pt idx="424">
                  <c:v>9.1021775544388603</c:v>
                </c:pt>
                <c:pt idx="425">
                  <c:v>9.1189279731993302</c:v>
                </c:pt>
                <c:pt idx="426">
                  <c:v>9.1356783919598001</c:v>
                </c:pt>
                <c:pt idx="427">
                  <c:v>9.1524288107202665</c:v>
                </c:pt>
                <c:pt idx="428">
                  <c:v>9.1691792294807382</c:v>
                </c:pt>
                <c:pt idx="429">
                  <c:v>9.1859296482412063</c:v>
                </c:pt>
                <c:pt idx="430">
                  <c:v>9.2026800670016762</c:v>
                </c:pt>
                <c:pt idx="431">
                  <c:v>9.2194304857621425</c:v>
                </c:pt>
                <c:pt idx="432">
                  <c:v>9.2361809045226142</c:v>
                </c:pt>
                <c:pt idx="433">
                  <c:v>9.2529313232830823</c:v>
                </c:pt>
                <c:pt idx="434">
                  <c:v>9.2696817420435522</c:v>
                </c:pt>
                <c:pt idx="435">
                  <c:v>9.2864321608040186</c:v>
                </c:pt>
                <c:pt idx="436">
                  <c:v>9.3031825795644902</c:v>
                </c:pt>
                <c:pt idx="437">
                  <c:v>9.3199329983249584</c:v>
                </c:pt>
                <c:pt idx="438">
                  <c:v>9.3366834170854283</c:v>
                </c:pt>
                <c:pt idx="439">
                  <c:v>9.3534338358458946</c:v>
                </c:pt>
                <c:pt idx="440">
                  <c:v>9.3701842546063663</c:v>
                </c:pt>
                <c:pt idx="441">
                  <c:v>9.3869346733668344</c:v>
                </c:pt>
                <c:pt idx="442">
                  <c:v>9.4036850921273043</c:v>
                </c:pt>
                <c:pt idx="443">
                  <c:v>9.4204355108877724</c:v>
                </c:pt>
                <c:pt idx="444">
                  <c:v>9.4371859296482423</c:v>
                </c:pt>
                <c:pt idx="445">
                  <c:v>9.4539363484087104</c:v>
                </c:pt>
                <c:pt idx="446">
                  <c:v>9.4706867671691803</c:v>
                </c:pt>
                <c:pt idx="447">
                  <c:v>9.4874371859296485</c:v>
                </c:pt>
                <c:pt idx="448">
                  <c:v>9.5041876046901184</c:v>
                </c:pt>
                <c:pt idx="449">
                  <c:v>9.5209380234505865</c:v>
                </c:pt>
                <c:pt idx="450">
                  <c:v>9.5376884422110564</c:v>
                </c:pt>
                <c:pt idx="451">
                  <c:v>9.5544388609715245</c:v>
                </c:pt>
                <c:pt idx="452">
                  <c:v>9.5711892797319926</c:v>
                </c:pt>
                <c:pt idx="453">
                  <c:v>9.5879396984924625</c:v>
                </c:pt>
                <c:pt idx="454">
                  <c:v>9.6046901172529324</c:v>
                </c:pt>
                <c:pt idx="455">
                  <c:v>9.6214405360134005</c:v>
                </c:pt>
                <c:pt idx="456">
                  <c:v>9.6381909547738687</c:v>
                </c:pt>
                <c:pt idx="457">
                  <c:v>9.6549413735343386</c:v>
                </c:pt>
                <c:pt idx="458">
                  <c:v>9.6716917922948085</c:v>
                </c:pt>
                <c:pt idx="459">
                  <c:v>9.6884422110552766</c:v>
                </c:pt>
                <c:pt idx="460">
                  <c:v>9.7051926298157447</c:v>
                </c:pt>
                <c:pt idx="461">
                  <c:v>9.7219430485762146</c:v>
                </c:pt>
                <c:pt idx="462">
                  <c:v>9.7386934673366845</c:v>
                </c:pt>
                <c:pt idx="463">
                  <c:v>9.7554438860971526</c:v>
                </c:pt>
                <c:pt idx="464">
                  <c:v>9.7721943048576208</c:v>
                </c:pt>
                <c:pt idx="465">
                  <c:v>9.7889447236180906</c:v>
                </c:pt>
                <c:pt idx="466">
                  <c:v>9.8056951423785605</c:v>
                </c:pt>
                <c:pt idx="467">
                  <c:v>9.8224455611390287</c:v>
                </c:pt>
                <c:pt idx="468">
                  <c:v>9.8391959798994968</c:v>
                </c:pt>
                <c:pt idx="469">
                  <c:v>9.8559463986599667</c:v>
                </c:pt>
                <c:pt idx="470">
                  <c:v>9.8726968174204366</c:v>
                </c:pt>
                <c:pt idx="471">
                  <c:v>9.8894472361809047</c:v>
                </c:pt>
                <c:pt idx="472">
                  <c:v>9.9061976549413728</c:v>
                </c:pt>
                <c:pt idx="473">
                  <c:v>9.9229480737018427</c:v>
                </c:pt>
                <c:pt idx="474">
                  <c:v>9.9396984924623126</c:v>
                </c:pt>
                <c:pt idx="475">
                  <c:v>9.9564489112227808</c:v>
                </c:pt>
                <c:pt idx="476">
                  <c:v>9.9731993299832489</c:v>
                </c:pt>
                <c:pt idx="477">
                  <c:v>9.9899497487437188</c:v>
                </c:pt>
                <c:pt idx="478">
                  <c:v>10.006700167504189</c:v>
                </c:pt>
                <c:pt idx="479">
                  <c:v>10.023450586264657</c:v>
                </c:pt>
                <c:pt idx="480">
                  <c:v>10.040201005025125</c:v>
                </c:pt>
                <c:pt idx="481">
                  <c:v>10.056951423785595</c:v>
                </c:pt>
                <c:pt idx="482">
                  <c:v>10.073701842546065</c:v>
                </c:pt>
                <c:pt idx="483">
                  <c:v>10.090452261306533</c:v>
                </c:pt>
                <c:pt idx="484">
                  <c:v>10.107202680067001</c:v>
                </c:pt>
                <c:pt idx="485">
                  <c:v>10.123953098827471</c:v>
                </c:pt>
                <c:pt idx="486">
                  <c:v>10.140703517587941</c:v>
                </c:pt>
                <c:pt idx="487">
                  <c:v>10.157453936348409</c:v>
                </c:pt>
                <c:pt idx="488">
                  <c:v>10.174204355108879</c:v>
                </c:pt>
                <c:pt idx="489">
                  <c:v>10.190954773869347</c:v>
                </c:pt>
                <c:pt idx="490">
                  <c:v>10.207705192629817</c:v>
                </c:pt>
                <c:pt idx="491">
                  <c:v>10.224455611390285</c:v>
                </c:pt>
                <c:pt idx="492">
                  <c:v>10.241206030150755</c:v>
                </c:pt>
                <c:pt idx="493">
                  <c:v>10.257956448911223</c:v>
                </c:pt>
                <c:pt idx="494">
                  <c:v>10.274706867671693</c:v>
                </c:pt>
                <c:pt idx="495">
                  <c:v>10.291457286432161</c:v>
                </c:pt>
                <c:pt idx="496">
                  <c:v>10.308207705192631</c:v>
                </c:pt>
                <c:pt idx="497">
                  <c:v>10.324958123953099</c:v>
                </c:pt>
                <c:pt idx="498">
                  <c:v>10.341708542713569</c:v>
                </c:pt>
                <c:pt idx="499">
                  <c:v>10.358458961474037</c:v>
                </c:pt>
                <c:pt idx="500">
                  <c:v>10.375209380234507</c:v>
                </c:pt>
                <c:pt idx="501">
                  <c:v>10.391959798994975</c:v>
                </c:pt>
                <c:pt idx="502">
                  <c:v>10.408710217755443</c:v>
                </c:pt>
                <c:pt idx="503">
                  <c:v>10.425460636515913</c:v>
                </c:pt>
                <c:pt idx="504">
                  <c:v>10.442211055276383</c:v>
                </c:pt>
                <c:pt idx="505">
                  <c:v>10.458961474036851</c:v>
                </c:pt>
                <c:pt idx="506">
                  <c:v>10.475711892797319</c:v>
                </c:pt>
                <c:pt idx="507">
                  <c:v>10.492462311557789</c:v>
                </c:pt>
                <c:pt idx="508">
                  <c:v>10.509212730318259</c:v>
                </c:pt>
                <c:pt idx="509">
                  <c:v>10.525963149078727</c:v>
                </c:pt>
                <c:pt idx="510">
                  <c:v>10.542713567839195</c:v>
                </c:pt>
                <c:pt idx="511">
                  <c:v>10.559463986599665</c:v>
                </c:pt>
                <c:pt idx="512">
                  <c:v>10.576214405360135</c:v>
                </c:pt>
                <c:pt idx="513">
                  <c:v>10.592964824120603</c:v>
                </c:pt>
                <c:pt idx="514">
                  <c:v>10.609715242881071</c:v>
                </c:pt>
                <c:pt idx="515">
                  <c:v>10.626465661641541</c:v>
                </c:pt>
                <c:pt idx="516">
                  <c:v>10.643216080402011</c:v>
                </c:pt>
                <c:pt idx="517">
                  <c:v>10.659966499162479</c:v>
                </c:pt>
                <c:pt idx="518">
                  <c:v>10.676716917922947</c:v>
                </c:pt>
                <c:pt idx="519">
                  <c:v>10.693467336683419</c:v>
                </c:pt>
                <c:pt idx="520">
                  <c:v>10.710217755443887</c:v>
                </c:pt>
                <c:pt idx="521">
                  <c:v>10.726968174204355</c:v>
                </c:pt>
                <c:pt idx="522">
                  <c:v>10.743718592964823</c:v>
                </c:pt>
                <c:pt idx="523">
                  <c:v>10.760469011725295</c:v>
                </c:pt>
                <c:pt idx="524">
                  <c:v>10.777219430485763</c:v>
                </c:pt>
                <c:pt idx="525">
                  <c:v>10.793969849246231</c:v>
                </c:pt>
                <c:pt idx="526">
                  <c:v>10.810720268006699</c:v>
                </c:pt>
                <c:pt idx="527">
                  <c:v>10.827470686767169</c:v>
                </c:pt>
                <c:pt idx="528">
                  <c:v>10.844221105527639</c:v>
                </c:pt>
                <c:pt idx="529">
                  <c:v>10.860971524288107</c:v>
                </c:pt>
                <c:pt idx="530">
                  <c:v>10.877721943048575</c:v>
                </c:pt>
                <c:pt idx="531">
                  <c:v>10.894472361809045</c:v>
                </c:pt>
                <c:pt idx="532">
                  <c:v>10.911222780569515</c:v>
                </c:pt>
                <c:pt idx="533">
                  <c:v>10.927973199329983</c:v>
                </c:pt>
                <c:pt idx="534">
                  <c:v>10.944723618090453</c:v>
                </c:pt>
                <c:pt idx="535">
                  <c:v>10.961474036850921</c:v>
                </c:pt>
                <c:pt idx="536">
                  <c:v>10.978224455611391</c:v>
                </c:pt>
                <c:pt idx="537">
                  <c:v>10.994974874371859</c:v>
                </c:pt>
                <c:pt idx="538">
                  <c:v>11.011725293132329</c:v>
                </c:pt>
                <c:pt idx="539">
                  <c:v>11.028475711892797</c:v>
                </c:pt>
                <c:pt idx="540">
                  <c:v>11.045226130653267</c:v>
                </c:pt>
                <c:pt idx="541">
                  <c:v>11.061976549413735</c:v>
                </c:pt>
                <c:pt idx="542">
                  <c:v>11.078726968174205</c:v>
                </c:pt>
                <c:pt idx="543">
                  <c:v>11.095477386934673</c:v>
                </c:pt>
                <c:pt idx="544">
                  <c:v>11.112227805695143</c:v>
                </c:pt>
                <c:pt idx="545">
                  <c:v>11.128978224455611</c:v>
                </c:pt>
                <c:pt idx="546">
                  <c:v>11.145728643216081</c:v>
                </c:pt>
                <c:pt idx="547">
                  <c:v>11.162479061976549</c:v>
                </c:pt>
                <c:pt idx="548">
                  <c:v>11.179229480737019</c:v>
                </c:pt>
                <c:pt idx="549">
                  <c:v>11.195979899497488</c:v>
                </c:pt>
                <c:pt idx="550">
                  <c:v>11.212730318257957</c:v>
                </c:pt>
                <c:pt idx="551">
                  <c:v>11.229480737018426</c:v>
                </c:pt>
                <c:pt idx="552">
                  <c:v>11.246231155778894</c:v>
                </c:pt>
                <c:pt idx="553">
                  <c:v>11.262981574539364</c:v>
                </c:pt>
                <c:pt idx="554">
                  <c:v>11.279731993299833</c:v>
                </c:pt>
                <c:pt idx="555">
                  <c:v>11.296482412060302</c:v>
                </c:pt>
                <c:pt idx="556">
                  <c:v>11.31323283082077</c:v>
                </c:pt>
                <c:pt idx="557">
                  <c:v>11.32998324958124</c:v>
                </c:pt>
                <c:pt idx="558">
                  <c:v>11.346733668341709</c:v>
                </c:pt>
                <c:pt idx="559">
                  <c:v>11.363484087102178</c:v>
                </c:pt>
                <c:pt idx="560">
                  <c:v>11.380234505862646</c:v>
                </c:pt>
                <c:pt idx="561">
                  <c:v>11.396984924623117</c:v>
                </c:pt>
                <c:pt idx="562">
                  <c:v>11.413735343383586</c:v>
                </c:pt>
                <c:pt idx="563">
                  <c:v>11.430485762144054</c:v>
                </c:pt>
                <c:pt idx="564">
                  <c:v>11.447236180904522</c:v>
                </c:pt>
                <c:pt idx="565">
                  <c:v>11.463986599664993</c:v>
                </c:pt>
                <c:pt idx="566">
                  <c:v>11.480737018425462</c:v>
                </c:pt>
                <c:pt idx="567">
                  <c:v>11.49748743718593</c:v>
                </c:pt>
                <c:pt idx="568">
                  <c:v>11.514237855946398</c:v>
                </c:pt>
                <c:pt idx="569">
                  <c:v>11.530988274706869</c:v>
                </c:pt>
                <c:pt idx="570">
                  <c:v>11.547738693467338</c:v>
                </c:pt>
                <c:pt idx="571">
                  <c:v>11.564489112227806</c:v>
                </c:pt>
                <c:pt idx="572">
                  <c:v>11.581239530988274</c:v>
                </c:pt>
                <c:pt idx="573">
                  <c:v>11.597989949748746</c:v>
                </c:pt>
                <c:pt idx="574">
                  <c:v>11.614740368509214</c:v>
                </c:pt>
                <c:pt idx="575">
                  <c:v>11.631490787269682</c:v>
                </c:pt>
                <c:pt idx="576">
                  <c:v>11.648241206030152</c:v>
                </c:pt>
                <c:pt idx="577">
                  <c:v>11.66499162479062</c:v>
                </c:pt>
                <c:pt idx="578">
                  <c:v>11.68174204355109</c:v>
                </c:pt>
                <c:pt idx="579">
                  <c:v>11.698492462311558</c:v>
                </c:pt>
                <c:pt idx="580">
                  <c:v>11.715242881072028</c:v>
                </c:pt>
                <c:pt idx="581">
                  <c:v>11.731993299832496</c:v>
                </c:pt>
                <c:pt idx="582">
                  <c:v>11.748743718592966</c:v>
                </c:pt>
                <c:pt idx="583">
                  <c:v>11.765494137353434</c:v>
                </c:pt>
                <c:pt idx="584">
                  <c:v>11.782244556113904</c:v>
                </c:pt>
                <c:pt idx="585">
                  <c:v>11.798994974874372</c:v>
                </c:pt>
                <c:pt idx="586">
                  <c:v>11.815745393634842</c:v>
                </c:pt>
                <c:pt idx="587">
                  <c:v>11.83249581239531</c:v>
                </c:pt>
                <c:pt idx="588">
                  <c:v>11.84924623115578</c:v>
                </c:pt>
                <c:pt idx="589">
                  <c:v>11.865996649916248</c:v>
                </c:pt>
                <c:pt idx="590">
                  <c:v>11.882747068676718</c:v>
                </c:pt>
                <c:pt idx="591">
                  <c:v>11.899497487437186</c:v>
                </c:pt>
                <c:pt idx="592">
                  <c:v>11.916247906197656</c:v>
                </c:pt>
                <c:pt idx="593">
                  <c:v>11.932998324958124</c:v>
                </c:pt>
                <c:pt idx="594">
                  <c:v>11.949748743718594</c:v>
                </c:pt>
                <c:pt idx="595">
                  <c:v>11.966499162479062</c:v>
                </c:pt>
                <c:pt idx="596">
                  <c:v>11.983249581239532</c:v>
                </c:pt>
                <c:pt idx="597">
                  <c:v>12</c:v>
                </c:pt>
              </c:numCache>
            </c:numRef>
          </c:xVal>
          <c:yVal>
            <c:numRef>
              <c:f>'CPT data reduction'!$A$3:$A$600</c:f>
              <c:numCache>
                <c:formatCode>General</c:formatCode>
                <c:ptCount val="59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1-4DA9-AC51-D68F1E61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74544"/>
        <c:axId val="1265672880"/>
      </c:scatterChart>
      <c:valAx>
        <c:axId val="1265674544"/>
        <c:scaling>
          <c:orientation val="minMax"/>
          <c:max val="1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2880"/>
        <c:crosses val="autoZero"/>
        <c:crossBetween val="midCat"/>
      </c:valAx>
      <c:valAx>
        <c:axId val="1265672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'CPT data reduction'!$X$2</c:f>
              <c:strCache>
                <c:ptCount val="1"/>
                <c:pt idx="0">
                  <c:v>cu (kPa)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'CPT data reduction'!$Z$3:$Z$600</c:f>
              <c:numCache>
                <c:formatCode>0.0</c:formatCode>
                <c:ptCount val="598"/>
                <c:pt idx="0">
                  <c:v>0.54400000000000004</c:v>
                </c:pt>
                <c:pt idx="1">
                  <c:v>2.3128000000000002</c:v>
                </c:pt>
                <c:pt idx="2">
                  <c:v>3.25</c:v>
                </c:pt>
                <c:pt idx="3">
                  <c:v>4.5452000000000004</c:v>
                </c:pt>
                <c:pt idx="4">
                  <c:v>6.0612000000000004</c:v>
                </c:pt>
                <c:pt idx="5">
                  <c:v>7.6444000000000001</c:v>
                </c:pt>
                <c:pt idx="6">
                  <c:v>9.4939999999999998</c:v>
                </c:pt>
                <c:pt idx="7">
                  <c:v>10.8384</c:v>
                </c:pt>
                <c:pt idx="8">
                  <c:v>10.1396</c:v>
                </c:pt>
                <c:pt idx="9">
                  <c:v>8.3567999999999998</c:v>
                </c:pt>
                <c:pt idx="10">
                  <c:v>6.9703999999999997</c:v>
                </c:pt>
                <c:pt idx="11">
                  <c:v>5.8963999999999999</c:v>
                </c:pt>
                <c:pt idx="12">
                  <c:v>4.91</c:v>
                </c:pt>
                <c:pt idx="13">
                  <c:v>4.1660000000000004</c:v>
                </c:pt>
                <c:pt idx="14">
                  <c:v>3.5728</c:v>
                </c:pt>
                <c:pt idx="15">
                  <c:v>3.1516000000000002</c:v>
                </c:pt>
                <c:pt idx="16">
                  <c:v>2.9308000000000001</c:v>
                </c:pt>
                <c:pt idx="17">
                  <c:v>2.9411999999999998</c:v>
                </c:pt>
                <c:pt idx="18">
                  <c:v>2.8111999999999999</c:v>
                </c:pt>
                <c:pt idx="19">
                  <c:v>2.5236000000000001</c:v>
                </c:pt>
                <c:pt idx="20">
                  <c:v>2.4500000000000002</c:v>
                </c:pt>
                <c:pt idx="21">
                  <c:v>2.3656000000000001</c:v>
                </c:pt>
                <c:pt idx="22">
                  <c:v>2.2604000000000002</c:v>
                </c:pt>
                <c:pt idx="23">
                  <c:v>2.1339999999999999</c:v>
                </c:pt>
                <c:pt idx="24">
                  <c:v>2.0568</c:v>
                </c:pt>
                <c:pt idx="25">
                  <c:v>1.9408000000000001</c:v>
                </c:pt>
                <c:pt idx="26">
                  <c:v>1.8635999999999999</c:v>
                </c:pt>
                <c:pt idx="27">
                  <c:v>1.7827999999999999</c:v>
                </c:pt>
                <c:pt idx="28">
                  <c:v>1.7444</c:v>
                </c:pt>
                <c:pt idx="29">
                  <c:v>1.8111999999999999</c:v>
                </c:pt>
                <c:pt idx="30">
                  <c:v>1.748</c:v>
                </c:pt>
                <c:pt idx="31">
                  <c:v>1.5092000000000001</c:v>
                </c:pt>
                <c:pt idx="32">
                  <c:v>1.4076</c:v>
                </c:pt>
                <c:pt idx="33">
                  <c:v>1.3196000000000001</c:v>
                </c:pt>
                <c:pt idx="34">
                  <c:v>1.302</c:v>
                </c:pt>
                <c:pt idx="35">
                  <c:v>1.3968</c:v>
                </c:pt>
                <c:pt idx="36">
                  <c:v>1.4672000000000001</c:v>
                </c:pt>
                <c:pt idx="37">
                  <c:v>1.5304</c:v>
                </c:pt>
                <c:pt idx="38">
                  <c:v>1.4496</c:v>
                </c:pt>
                <c:pt idx="39">
                  <c:v>1.4004000000000001</c:v>
                </c:pt>
                <c:pt idx="40">
                  <c:v>1.3371999999999999</c:v>
                </c:pt>
                <c:pt idx="41">
                  <c:v>1.2072000000000001</c:v>
                </c:pt>
                <c:pt idx="42">
                  <c:v>1.1055999999999999</c:v>
                </c:pt>
                <c:pt idx="43">
                  <c:v>1.018</c:v>
                </c:pt>
                <c:pt idx="44">
                  <c:v>0.96160000000000001</c:v>
                </c:pt>
                <c:pt idx="45">
                  <c:v>0.92320000000000002</c:v>
                </c:pt>
                <c:pt idx="46">
                  <c:v>0.84919999999999995</c:v>
                </c:pt>
                <c:pt idx="47">
                  <c:v>1.0284</c:v>
                </c:pt>
                <c:pt idx="48">
                  <c:v>1.5548</c:v>
                </c:pt>
                <c:pt idx="49">
                  <c:v>2.1972</c:v>
                </c:pt>
                <c:pt idx="50">
                  <c:v>2.3235999999999999</c:v>
                </c:pt>
                <c:pt idx="51">
                  <c:v>2.2604000000000002</c:v>
                </c:pt>
                <c:pt idx="52">
                  <c:v>1.976</c:v>
                </c:pt>
                <c:pt idx="53">
                  <c:v>1.7023999999999999</c:v>
                </c:pt>
                <c:pt idx="54">
                  <c:v>1.288</c:v>
                </c:pt>
                <c:pt idx="55">
                  <c:v>1.204</c:v>
                </c:pt>
                <c:pt idx="56">
                  <c:v>1.4319999999999999</c:v>
                </c:pt>
                <c:pt idx="57">
                  <c:v>1.6636</c:v>
                </c:pt>
                <c:pt idx="58">
                  <c:v>1.9516</c:v>
                </c:pt>
                <c:pt idx="59">
                  <c:v>1.9516</c:v>
                </c:pt>
                <c:pt idx="60">
                  <c:v>1.6392</c:v>
                </c:pt>
                <c:pt idx="61">
                  <c:v>1.6883999999999999</c:v>
                </c:pt>
                <c:pt idx="62">
                  <c:v>1.6883999999999999</c:v>
                </c:pt>
                <c:pt idx="63">
                  <c:v>1.502</c:v>
                </c:pt>
                <c:pt idx="64">
                  <c:v>1.2108000000000001</c:v>
                </c:pt>
                <c:pt idx="65">
                  <c:v>0.99319999999999997</c:v>
                </c:pt>
                <c:pt idx="66">
                  <c:v>0.84919999999999995</c:v>
                </c:pt>
                <c:pt idx="67">
                  <c:v>0.7792</c:v>
                </c:pt>
                <c:pt idx="68">
                  <c:v>0.66679999999999995</c:v>
                </c:pt>
                <c:pt idx="69">
                  <c:v>0.56840000000000002</c:v>
                </c:pt>
                <c:pt idx="70">
                  <c:v>0.47399999999999998</c:v>
                </c:pt>
                <c:pt idx="71">
                  <c:v>0.42799999999999999</c:v>
                </c:pt>
                <c:pt idx="72">
                  <c:v>0.36840000000000001</c:v>
                </c:pt>
                <c:pt idx="73">
                  <c:v>0.32640000000000002</c:v>
                </c:pt>
                <c:pt idx="74">
                  <c:v>0.34039999999999998</c:v>
                </c:pt>
                <c:pt idx="75">
                  <c:v>0.34039999999999998</c:v>
                </c:pt>
                <c:pt idx="76">
                  <c:v>0.36520000000000002</c:v>
                </c:pt>
                <c:pt idx="77">
                  <c:v>0.36840000000000001</c:v>
                </c:pt>
                <c:pt idx="78">
                  <c:v>0.31919999999999998</c:v>
                </c:pt>
                <c:pt idx="79">
                  <c:v>0.28439999999999999</c:v>
                </c:pt>
                <c:pt idx="80">
                  <c:v>0.32279999999999998</c:v>
                </c:pt>
                <c:pt idx="81">
                  <c:v>0.31240000000000001</c:v>
                </c:pt>
                <c:pt idx="82">
                  <c:v>0.29480000000000001</c:v>
                </c:pt>
                <c:pt idx="83">
                  <c:v>0.28079999999999999</c:v>
                </c:pt>
                <c:pt idx="84">
                  <c:v>0.27360000000000001</c:v>
                </c:pt>
                <c:pt idx="85">
                  <c:v>0.27039999999999997</c:v>
                </c:pt>
                <c:pt idx="86">
                  <c:v>0.28079999999999999</c:v>
                </c:pt>
                <c:pt idx="87">
                  <c:v>0.28799999999999998</c:v>
                </c:pt>
                <c:pt idx="88">
                  <c:v>0.28799999999999998</c:v>
                </c:pt>
                <c:pt idx="89">
                  <c:v>0.27360000000000001</c:v>
                </c:pt>
                <c:pt idx="90">
                  <c:v>0.2492</c:v>
                </c:pt>
                <c:pt idx="91">
                  <c:v>0.2316</c:v>
                </c:pt>
                <c:pt idx="92">
                  <c:v>0.23519999999999999</c:v>
                </c:pt>
                <c:pt idx="93">
                  <c:v>0.24560000000000001</c:v>
                </c:pt>
                <c:pt idx="94">
                  <c:v>0.24560000000000001</c:v>
                </c:pt>
                <c:pt idx="95">
                  <c:v>0.23880000000000001</c:v>
                </c:pt>
                <c:pt idx="96">
                  <c:v>0.2316</c:v>
                </c:pt>
                <c:pt idx="97">
                  <c:v>0.24199999999999999</c:v>
                </c:pt>
                <c:pt idx="98">
                  <c:v>0.25280000000000002</c:v>
                </c:pt>
                <c:pt idx="99">
                  <c:v>0.25640000000000002</c:v>
                </c:pt>
                <c:pt idx="100">
                  <c:v>0.24560000000000001</c:v>
                </c:pt>
                <c:pt idx="101">
                  <c:v>0.25280000000000002</c:v>
                </c:pt>
                <c:pt idx="102">
                  <c:v>0.27360000000000001</c:v>
                </c:pt>
                <c:pt idx="103">
                  <c:v>0.2772</c:v>
                </c:pt>
                <c:pt idx="104">
                  <c:v>0.26679999999999998</c:v>
                </c:pt>
                <c:pt idx="105">
                  <c:v>0.25640000000000002</c:v>
                </c:pt>
                <c:pt idx="106">
                  <c:v>0.24560000000000001</c:v>
                </c:pt>
                <c:pt idx="107">
                  <c:v>0.2492</c:v>
                </c:pt>
                <c:pt idx="108">
                  <c:v>0.21759999999999999</c:v>
                </c:pt>
                <c:pt idx="109">
                  <c:v>0.22120000000000001</c:v>
                </c:pt>
                <c:pt idx="110">
                  <c:v>0.21759999999999999</c:v>
                </c:pt>
                <c:pt idx="111">
                  <c:v>0.21759999999999999</c:v>
                </c:pt>
                <c:pt idx="112">
                  <c:v>0.2248</c:v>
                </c:pt>
                <c:pt idx="113">
                  <c:v>0.22800000000000001</c:v>
                </c:pt>
                <c:pt idx="114">
                  <c:v>0.2248</c:v>
                </c:pt>
                <c:pt idx="115">
                  <c:v>0.2248</c:v>
                </c:pt>
                <c:pt idx="116">
                  <c:v>0.2248</c:v>
                </c:pt>
                <c:pt idx="117">
                  <c:v>0.2248</c:v>
                </c:pt>
                <c:pt idx="118">
                  <c:v>0.21759999999999999</c:v>
                </c:pt>
                <c:pt idx="119">
                  <c:v>0.2104</c:v>
                </c:pt>
                <c:pt idx="120">
                  <c:v>0.2104</c:v>
                </c:pt>
                <c:pt idx="121">
                  <c:v>0.21759999999999999</c:v>
                </c:pt>
                <c:pt idx="122">
                  <c:v>0.22800000000000001</c:v>
                </c:pt>
                <c:pt idx="123">
                  <c:v>0.2248</c:v>
                </c:pt>
                <c:pt idx="124">
                  <c:v>0.21759999999999999</c:v>
                </c:pt>
                <c:pt idx="125">
                  <c:v>0.21759999999999999</c:v>
                </c:pt>
                <c:pt idx="126">
                  <c:v>0.22800000000000001</c:v>
                </c:pt>
                <c:pt idx="127">
                  <c:v>0.24560000000000001</c:v>
                </c:pt>
                <c:pt idx="128">
                  <c:v>0.27039999999999997</c:v>
                </c:pt>
                <c:pt idx="129">
                  <c:v>0.28439999999999999</c:v>
                </c:pt>
                <c:pt idx="130">
                  <c:v>0.30199999999999999</c:v>
                </c:pt>
                <c:pt idx="131">
                  <c:v>0.31240000000000001</c:v>
                </c:pt>
                <c:pt idx="132">
                  <c:v>0.31240000000000001</c:v>
                </c:pt>
                <c:pt idx="133">
                  <c:v>0.28079999999999999</c:v>
                </c:pt>
                <c:pt idx="134">
                  <c:v>0.26679999999999998</c:v>
                </c:pt>
                <c:pt idx="135">
                  <c:v>0.2596</c:v>
                </c:pt>
                <c:pt idx="136">
                  <c:v>0.2316</c:v>
                </c:pt>
                <c:pt idx="137">
                  <c:v>0.2248</c:v>
                </c:pt>
                <c:pt idx="138">
                  <c:v>0.2248</c:v>
                </c:pt>
                <c:pt idx="139">
                  <c:v>0.22800000000000001</c:v>
                </c:pt>
                <c:pt idx="140">
                  <c:v>0.22800000000000001</c:v>
                </c:pt>
                <c:pt idx="141">
                  <c:v>0.22120000000000001</c:v>
                </c:pt>
                <c:pt idx="142">
                  <c:v>0.21759999999999999</c:v>
                </c:pt>
                <c:pt idx="143">
                  <c:v>0.21759999999999999</c:v>
                </c:pt>
                <c:pt idx="144">
                  <c:v>0.21759999999999999</c:v>
                </c:pt>
                <c:pt idx="145">
                  <c:v>0.22800000000000001</c:v>
                </c:pt>
                <c:pt idx="146">
                  <c:v>0.2316</c:v>
                </c:pt>
                <c:pt idx="147">
                  <c:v>0.24199999999999999</c:v>
                </c:pt>
                <c:pt idx="148">
                  <c:v>0.24560000000000001</c:v>
                </c:pt>
                <c:pt idx="149">
                  <c:v>0.2492</c:v>
                </c:pt>
                <c:pt idx="150">
                  <c:v>0.2492</c:v>
                </c:pt>
                <c:pt idx="151">
                  <c:v>0.2492</c:v>
                </c:pt>
                <c:pt idx="152">
                  <c:v>0.24560000000000001</c:v>
                </c:pt>
                <c:pt idx="153">
                  <c:v>0.24560000000000001</c:v>
                </c:pt>
                <c:pt idx="154">
                  <c:v>0.23880000000000001</c:v>
                </c:pt>
                <c:pt idx="155">
                  <c:v>0.23880000000000001</c:v>
                </c:pt>
                <c:pt idx="156">
                  <c:v>0.22800000000000001</c:v>
                </c:pt>
                <c:pt idx="157">
                  <c:v>0.22800000000000001</c:v>
                </c:pt>
                <c:pt idx="158">
                  <c:v>0.2248</c:v>
                </c:pt>
                <c:pt idx="159">
                  <c:v>0.2772</c:v>
                </c:pt>
                <c:pt idx="160">
                  <c:v>0.28079999999999999</c:v>
                </c:pt>
                <c:pt idx="161">
                  <c:v>0.28079999999999999</c:v>
                </c:pt>
                <c:pt idx="162">
                  <c:v>0.28799999999999998</c:v>
                </c:pt>
                <c:pt idx="163">
                  <c:v>0.29480000000000001</c:v>
                </c:pt>
                <c:pt idx="164">
                  <c:v>0.30880000000000002</c:v>
                </c:pt>
                <c:pt idx="165">
                  <c:v>0.32279999999999998</c:v>
                </c:pt>
                <c:pt idx="166">
                  <c:v>0.316</c:v>
                </c:pt>
                <c:pt idx="167">
                  <c:v>0.316</c:v>
                </c:pt>
                <c:pt idx="168">
                  <c:v>0.316</c:v>
                </c:pt>
                <c:pt idx="169">
                  <c:v>0.33360000000000001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0.33679999999999999</c:v>
                </c:pt>
                <c:pt idx="173">
                  <c:v>0.33679999999999999</c:v>
                </c:pt>
                <c:pt idx="174">
                  <c:v>0.33360000000000001</c:v>
                </c:pt>
                <c:pt idx="175">
                  <c:v>0.33</c:v>
                </c:pt>
                <c:pt idx="176">
                  <c:v>0.33679999999999999</c:v>
                </c:pt>
                <c:pt idx="177">
                  <c:v>0.33</c:v>
                </c:pt>
                <c:pt idx="178">
                  <c:v>0.32640000000000002</c:v>
                </c:pt>
                <c:pt idx="179">
                  <c:v>0.32279999999999998</c:v>
                </c:pt>
                <c:pt idx="180">
                  <c:v>0.32640000000000002</c:v>
                </c:pt>
                <c:pt idx="181">
                  <c:v>0.32640000000000002</c:v>
                </c:pt>
                <c:pt idx="182">
                  <c:v>0.33</c:v>
                </c:pt>
                <c:pt idx="183">
                  <c:v>0.32279999999999998</c:v>
                </c:pt>
                <c:pt idx="184">
                  <c:v>0.32279999999999998</c:v>
                </c:pt>
                <c:pt idx="185">
                  <c:v>0.32640000000000002</c:v>
                </c:pt>
                <c:pt idx="186">
                  <c:v>0.32640000000000002</c:v>
                </c:pt>
                <c:pt idx="187">
                  <c:v>0.32279999999999998</c:v>
                </c:pt>
                <c:pt idx="188">
                  <c:v>0.33</c:v>
                </c:pt>
                <c:pt idx="189">
                  <c:v>0.33360000000000001</c:v>
                </c:pt>
                <c:pt idx="190">
                  <c:v>0.33360000000000001</c:v>
                </c:pt>
                <c:pt idx="191">
                  <c:v>0.34039999999999998</c:v>
                </c:pt>
                <c:pt idx="192">
                  <c:v>0.34760000000000002</c:v>
                </c:pt>
                <c:pt idx="193">
                  <c:v>0.34760000000000002</c:v>
                </c:pt>
                <c:pt idx="194">
                  <c:v>0.35799999999999998</c:v>
                </c:pt>
                <c:pt idx="195">
                  <c:v>0.36159999999999998</c:v>
                </c:pt>
                <c:pt idx="196">
                  <c:v>0.3508</c:v>
                </c:pt>
                <c:pt idx="197">
                  <c:v>0.34760000000000002</c:v>
                </c:pt>
                <c:pt idx="198">
                  <c:v>0.34760000000000002</c:v>
                </c:pt>
                <c:pt idx="199">
                  <c:v>0.34760000000000002</c:v>
                </c:pt>
                <c:pt idx="200">
                  <c:v>0.3508</c:v>
                </c:pt>
                <c:pt idx="201">
                  <c:v>0.35799999999999998</c:v>
                </c:pt>
                <c:pt idx="202">
                  <c:v>0.36159999999999998</c:v>
                </c:pt>
                <c:pt idx="203">
                  <c:v>0.36159999999999998</c:v>
                </c:pt>
                <c:pt idx="204">
                  <c:v>0.36159999999999998</c:v>
                </c:pt>
                <c:pt idx="205">
                  <c:v>0.35799999999999998</c:v>
                </c:pt>
                <c:pt idx="206">
                  <c:v>0.35799999999999998</c:v>
                </c:pt>
                <c:pt idx="207">
                  <c:v>0.35439999999999999</c:v>
                </c:pt>
                <c:pt idx="208">
                  <c:v>0.35799999999999998</c:v>
                </c:pt>
                <c:pt idx="209">
                  <c:v>0.372</c:v>
                </c:pt>
                <c:pt idx="210">
                  <c:v>0.36840000000000001</c:v>
                </c:pt>
                <c:pt idx="211">
                  <c:v>0.36840000000000001</c:v>
                </c:pt>
                <c:pt idx="212">
                  <c:v>0.372</c:v>
                </c:pt>
                <c:pt idx="213">
                  <c:v>0.37559999999999999</c:v>
                </c:pt>
                <c:pt idx="214">
                  <c:v>0.38240000000000002</c:v>
                </c:pt>
                <c:pt idx="215">
                  <c:v>0.38600000000000001</c:v>
                </c:pt>
                <c:pt idx="216">
                  <c:v>0.3896</c:v>
                </c:pt>
                <c:pt idx="217">
                  <c:v>0.39679999999999999</c:v>
                </c:pt>
                <c:pt idx="218">
                  <c:v>0.4108</c:v>
                </c:pt>
                <c:pt idx="219">
                  <c:v>0.42799999999999999</c:v>
                </c:pt>
                <c:pt idx="220">
                  <c:v>0.42799999999999999</c:v>
                </c:pt>
                <c:pt idx="221">
                  <c:v>0.42120000000000002</c:v>
                </c:pt>
                <c:pt idx="222">
                  <c:v>0.41760000000000003</c:v>
                </c:pt>
                <c:pt idx="223">
                  <c:v>0.42480000000000001</c:v>
                </c:pt>
                <c:pt idx="224">
                  <c:v>0.43159999999999998</c:v>
                </c:pt>
                <c:pt idx="225">
                  <c:v>0.43159999999999998</c:v>
                </c:pt>
                <c:pt idx="226">
                  <c:v>0.43880000000000002</c:v>
                </c:pt>
                <c:pt idx="227">
                  <c:v>0.42120000000000002</c:v>
                </c:pt>
                <c:pt idx="228">
                  <c:v>0.42480000000000001</c:v>
                </c:pt>
                <c:pt idx="229">
                  <c:v>0.41760000000000003</c:v>
                </c:pt>
                <c:pt idx="230">
                  <c:v>0.42799999999999999</c:v>
                </c:pt>
                <c:pt idx="231">
                  <c:v>0.42799999999999999</c:v>
                </c:pt>
                <c:pt idx="232">
                  <c:v>0.43159999999999998</c:v>
                </c:pt>
                <c:pt idx="233">
                  <c:v>0.43159999999999998</c:v>
                </c:pt>
                <c:pt idx="234">
                  <c:v>0.43880000000000002</c:v>
                </c:pt>
                <c:pt idx="235">
                  <c:v>0.45960000000000001</c:v>
                </c:pt>
                <c:pt idx="236">
                  <c:v>0.47720000000000001</c:v>
                </c:pt>
                <c:pt idx="237">
                  <c:v>0.49480000000000002</c:v>
                </c:pt>
                <c:pt idx="238">
                  <c:v>0.47399999999999998</c:v>
                </c:pt>
                <c:pt idx="239">
                  <c:v>0.47720000000000001</c:v>
                </c:pt>
                <c:pt idx="240">
                  <c:v>0.48799999999999999</c:v>
                </c:pt>
                <c:pt idx="241">
                  <c:v>0.44919999999999999</c:v>
                </c:pt>
                <c:pt idx="242">
                  <c:v>0.42799999999999999</c:v>
                </c:pt>
                <c:pt idx="243">
                  <c:v>0.41760000000000003</c:v>
                </c:pt>
                <c:pt idx="244">
                  <c:v>0.41760000000000003</c:v>
                </c:pt>
                <c:pt idx="245">
                  <c:v>0.41399999999999998</c:v>
                </c:pt>
                <c:pt idx="246">
                  <c:v>0.43519999999999998</c:v>
                </c:pt>
                <c:pt idx="247">
                  <c:v>0.43159999999999998</c:v>
                </c:pt>
                <c:pt idx="248">
                  <c:v>0.44240000000000002</c:v>
                </c:pt>
                <c:pt idx="249">
                  <c:v>0.4632</c:v>
                </c:pt>
                <c:pt idx="250">
                  <c:v>0.4844</c:v>
                </c:pt>
                <c:pt idx="251">
                  <c:v>0.49840000000000001</c:v>
                </c:pt>
                <c:pt idx="252">
                  <c:v>0.50880000000000003</c:v>
                </c:pt>
                <c:pt idx="253">
                  <c:v>0.51239999999999997</c:v>
                </c:pt>
                <c:pt idx="254">
                  <c:v>0.54400000000000004</c:v>
                </c:pt>
                <c:pt idx="255">
                  <c:v>0.55800000000000005</c:v>
                </c:pt>
                <c:pt idx="256">
                  <c:v>0.56159999999999999</c:v>
                </c:pt>
                <c:pt idx="257">
                  <c:v>0.58279999999999998</c:v>
                </c:pt>
                <c:pt idx="258">
                  <c:v>0.6</c:v>
                </c:pt>
                <c:pt idx="259">
                  <c:v>0.61439999999999995</c:v>
                </c:pt>
                <c:pt idx="260">
                  <c:v>0.62119999999999997</c:v>
                </c:pt>
                <c:pt idx="261">
                  <c:v>0.61080000000000001</c:v>
                </c:pt>
                <c:pt idx="262">
                  <c:v>0.60719999999999996</c:v>
                </c:pt>
                <c:pt idx="263">
                  <c:v>0.61760000000000004</c:v>
                </c:pt>
                <c:pt idx="264">
                  <c:v>0.62480000000000002</c:v>
                </c:pt>
                <c:pt idx="265">
                  <c:v>0.62839999999999996</c:v>
                </c:pt>
                <c:pt idx="266">
                  <c:v>0.64559999999999995</c:v>
                </c:pt>
                <c:pt idx="267">
                  <c:v>0.66</c:v>
                </c:pt>
                <c:pt idx="268">
                  <c:v>0.65639999999999998</c:v>
                </c:pt>
                <c:pt idx="269">
                  <c:v>0.65639999999999998</c:v>
                </c:pt>
                <c:pt idx="270">
                  <c:v>0.66320000000000001</c:v>
                </c:pt>
                <c:pt idx="271">
                  <c:v>0.65639999999999998</c:v>
                </c:pt>
                <c:pt idx="272">
                  <c:v>0.63519999999999999</c:v>
                </c:pt>
                <c:pt idx="273">
                  <c:v>0.62480000000000002</c:v>
                </c:pt>
                <c:pt idx="274">
                  <c:v>0.61760000000000004</c:v>
                </c:pt>
                <c:pt idx="275">
                  <c:v>0.60360000000000003</c:v>
                </c:pt>
                <c:pt idx="276">
                  <c:v>0.6</c:v>
                </c:pt>
                <c:pt idx="277">
                  <c:v>0.60719999999999996</c:v>
                </c:pt>
                <c:pt idx="278">
                  <c:v>0.61439999999999995</c:v>
                </c:pt>
                <c:pt idx="279">
                  <c:v>0.62839999999999996</c:v>
                </c:pt>
                <c:pt idx="280">
                  <c:v>0.6492</c:v>
                </c:pt>
                <c:pt idx="281">
                  <c:v>0.63160000000000005</c:v>
                </c:pt>
                <c:pt idx="282">
                  <c:v>0.62480000000000002</c:v>
                </c:pt>
                <c:pt idx="283">
                  <c:v>0.62119999999999997</c:v>
                </c:pt>
                <c:pt idx="284">
                  <c:v>0.60360000000000003</c:v>
                </c:pt>
                <c:pt idx="285">
                  <c:v>0.58960000000000001</c:v>
                </c:pt>
                <c:pt idx="286">
                  <c:v>0.60719999999999996</c:v>
                </c:pt>
                <c:pt idx="287">
                  <c:v>0.61439999999999995</c:v>
                </c:pt>
                <c:pt idx="288">
                  <c:v>0.6</c:v>
                </c:pt>
                <c:pt idx="289">
                  <c:v>0.61439999999999995</c:v>
                </c:pt>
                <c:pt idx="290">
                  <c:v>0.63519999999999999</c:v>
                </c:pt>
                <c:pt idx="291">
                  <c:v>0.63160000000000005</c:v>
                </c:pt>
                <c:pt idx="292">
                  <c:v>0.65639999999999998</c:v>
                </c:pt>
                <c:pt idx="293">
                  <c:v>0.66</c:v>
                </c:pt>
                <c:pt idx="294">
                  <c:v>0.68799999999999994</c:v>
                </c:pt>
                <c:pt idx="295">
                  <c:v>0.70199999999999996</c:v>
                </c:pt>
                <c:pt idx="296">
                  <c:v>0.72640000000000005</c:v>
                </c:pt>
                <c:pt idx="297">
                  <c:v>0.72319999999999995</c:v>
                </c:pt>
                <c:pt idx="298">
                  <c:v>0.7056</c:v>
                </c:pt>
                <c:pt idx="299">
                  <c:v>0.68440000000000001</c:v>
                </c:pt>
                <c:pt idx="300">
                  <c:v>0.67400000000000004</c:v>
                </c:pt>
                <c:pt idx="301">
                  <c:v>0.66</c:v>
                </c:pt>
                <c:pt idx="302">
                  <c:v>0.65639999999999998</c:v>
                </c:pt>
                <c:pt idx="303">
                  <c:v>0.66679999999999995</c:v>
                </c:pt>
                <c:pt idx="304">
                  <c:v>0.66679999999999995</c:v>
                </c:pt>
                <c:pt idx="305">
                  <c:v>0.6704</c:v>
                </c:pt>
                <c:pt idx="306">
                  <c:v>0.66679999999999995</c:v>
                </c:pt>
                <c:pt idx="307">
                  <c:v>0.69159999999999999</c:v>
                </c:pt>
                <c:pt idx="308">
                  <c:v>0.71240000000000003</c:v>
                </c:pt>
                <c:pt idx="309">
                  <c:v>0.71599999999999997</c:v>
                </c:pt>
                <c:pt idx="310">
                  <c:v>0.69840000000000002</c:v>
                </c:pt>
                <c:pt idx="311">
                  <c:v>0.68440000000000001</c:v>
                </c:pt>
                <c:pt idx="312">
                  <c:v>0.73719999999999997</c:v>
                </c:pt>
                <c:pt idx="313">
                  <c:v>0.74039999999999995</c:v>
                </c:pt>
                <c:pt idx="314">
                  <c:v>0.74760000000000004</c:v>
                </c:pt>
                <c:pt idx="315">
                  <c:v>0.74399999999999999</c:v>
                </c:pt>
                <c:pt idx="316">
                  <c:v>0.73360000000000003</c:v>
                </c:pt>
                <c:pt idx="317">
                  <c:v>0.74760000000000004</c:v>
                </c:pt>
                <c:pt idx="318">
                  <c:v>0.74039999999999995</c:v>
                </c:pt>
                <c:pt idx="319">
                  <c:v>0.70879999999999999</c:v>
                </c:pt>
                <c:pt idx="320">
                  <c:v>0.67720000000000002</c:v>
                </c:pt>
                <c:pt idx="321">
                  <c:v>0.6492</c:v>
                </c:pt>
                <c:pt idx="322">
                  <c:v>0.64239999999999997</c:v>
                </c:pt>
                <c:pt idx="323">
                  <c:v>0.6492</c:v>
                </c:pt>
                <c:pt idx="324">
                  <c:v>0.66679999999999995</c:v>
                </c:pt>
                <c:pt idx="325">
                  <c:v>0.68799999999999994</c:v>
                </c:pt>
                <c:pt idx="326">
                  <c:v>0.71240000000000003</c:v>
                </c:pt>
                <c:pt idx="327">
                  <c:v>0.72640000000000005</c:v>
                </c:pt>
                <c:pt idx="328">
                  <c:v>0.72640000000000005</c:v>
                </c:pt>
                <c:pt idx="329">
                  <c:v>0.73360000000000003</c:v>
                </c:pt>
                <c:pt idx="330">
                  <c:v>0.73719999999999997</c:v>
                </c:pt>
                <c:pt idx="331">
                  <c:v>0.73719999999999997</c:v>
                </c:pt>
                <c:pt idx="332">
                  <c:v>0.74760000000000004</c:v>
                </c:pt>
                <c:pt idx="333">
                  <c:v>0.78280000000000005</c:v>
                </c:pt>
                <c:pt idx="334">
                  <c:v>0.78959999999999997</c:v>
                </c:pt>
                <c:pt idx="335">
                  <c:v>0.8004</c:v>
                </c:pt>
                <c:pt idx="336">
                  <c:v>0.82120000000000004</c:v>
                </c:pt>
                <c:pt idx="337">
                  <c:v>0.82840000000000003</c:v>
                </c:pt>
                <c:pt idx="338">
                  <c:v>0.82120000000000004</c:v>
                </c:pt>
                <c:pt idx="339">
                  <c:v>0.82479999999999998</c:v>
                </c:pt>
                <c:pt idx="340">
                  <c:v>0.84599999999999997</c:v>
                </c:pt>
                <c:pt idx="341">
                  <c:v>0.83879999999999999</c:v>
                </c:pt>
                <c:pt idx="342">
                  <c:v>0.83199999999999996</c:v>
                </c:pt>
                <c:pt idx="343">
                  <c:v>0.84919999999999995</c:v>
                </c:pt>
                <c:pt idx="344">
                  <c:v>0.86360000000000003</c:v>
                </c:pt>
                <c:pt idx="345">
                  <c:v>0.93</c:v>
                </c:pt>
                <c:pt idx="346">
                  <c:v>0.97560000000000002</c:v>
                </c:pt>
                <c:pt idx="347">
                  <c:v>1.046</c:v>
                </c:pt>
                <c:pt idx="348">
                  <c:v>1.0528</c:v>
                </c:pt>
                <c:pt idx="349">
                  <c:v>1.0811999999999999</c:v>
                </c:pt>
                <c:pt idx="350">
                  <c:v>1.1020000000000001</c:v>
                </c:pt>
                <c:pt idx="351">
                  <c:v>1.0811999999999999</c:v>
                </c:pt>
                <c:pt idx="352">
                  <c:v>1.0351999999999999</c:v>
                </c:pt>
                <c:pt idx="353">
                  <c:v>0.97919999999999996</c:v>
                </c:pt>
                <c:pt idx="354">
                  <c:v>0.94399999999999995</c:v>
                </c:pt>
                <c:pt idx="355">
                  <c:v>0.93359999999999999</c:v>
                </c:pt>
                <c:pt idx="356">
                  <c:v>0.91600000000000004</c:v>
                </c:pt>
                <c:pt idx="357">
                  <c:v>0.91600000000000004</c:v>
                </c:pt>
                <c:pt idx="358">
                  <c:v>0.91239999999999999</c:v>
                </c:pt>
                <c:pt idx="359">
                  <c:v>0.874</c:v>
                </c:pt>
                <c:pt idx="360">
                  <c:v>0.87760000000000005</c:v>
                </c:pt>
                <c:pt idx="361">
                  <c:v>0.88439999999999996</c:v>
                </c:pt>
                <c:pt idx="362">
                  <c:v>0.89480000000000004</c:v>
                </c:pt>
                <c:pt idx="363">
                  <c:v>0.93</c:v>
                </c:pt>
                <c:pt idx="364">
                  <c:v>0.91959999999999997</c:v>
                </c:pt>
                <c:pt idx="365">
                  <c:v>0.88439999999999996</c:v>
                </c:pt>
                <c:pt idx="366">
                  <c:v>0.90920000000000001</c:v>
                </c:pt>
                <c:pt idx="367">
                  <c:v>0.95479999999999998</c:v>
                </c:pt>
                <c:pt idx="368">
                  <c:v>1.032</c:v>
                </c:pt>
                <c:pt idx="369">
                  <c:v>1.0984</c:v>
                </c:pt>
                <c:pt idx="370">
                  <c:v>1.1268</c:v>
                </c:pt>
                <c:pt idx="371">
                  <c:v>1.7056</c:v>
                </c:pt>
                <c:pt idx="372">
                  <c:v>2.5619999999999998</c:v>
                </c:pt>
                <c:pt idx="373">
                  <c:v>3.0112000000000001</c:v>
                </c:pt>
                <c:pt idx="374">
                  <c:v>2.1516000000000002</c:v>
                </c:pt>
                <c:pt idx="375">
                  <c:v>2.218</c:v>
                </c:pt>
                <c:pt idx="376">
                  <c:v>3.0324</c:v>
                </c:pt>
                <c:pt idx="377">
                  <c:v>3.5484</c:v>
                </c:pt>
                <c:pt idx="378">
                  <c:v>3.1059999999999999</c:v>
                </c:pt>
                <c:pt idx="379">
                  <c:v>2.4356</c:v>
                </c:pt>
                <c:pt idx="380">
                  <c:v>2.032</c:v>
                </c:pt>
                <c:pt idx="381">
                  <c:v>1.3792</c:v>
                </c:pt>
                <c:pt idx="382">
                  <c:v>1.3371999999999999</c:v>
                </c:pt>
                <c:pt idx="383">
                  <c:v>2.3443999999999998</c:v>
                </c:pt>
                <c:pt idx="384">
                  <c:v>3.9064000000000001</c:v>
                </c:pt>
                <c:pt idx="385">
                  <c:v>4.2363999999999997</c:v>
                </c:pt>
                <c:pt idx="386">
                  <c:v>4.3239999999999998</c:v>
                </c:pt>
                <c:pt idx="387">
                  <c:v>3.222</c:v>
                </c:pt>
                <c:pt idx="388">
                  <c:v>2.4603999999999999</c:v>
                </c:pt>
                <c:pt idx="389">
                  <c:v>2.2324000000000002</c:v>
                </c:pt>
                <c:pt idx="390">
                  <c:v>2.6008</c:v>
                </c:pt>
                <c:pt idx="391">
                  <c:v>2.9236</c:v>
                </c:pt>
                <c:pt idx="392">
                  <c:v>2.2884000000000002</c:v>
                </c:pt>
                <c:pt idx="393">
                  <c:v>3.0888</c:v>
                </c:pt>
                <c:pt idx="394">
                  <c:v>3.4607999999999999</c:v>
                </c:pt>
                <c:pt idx="395">
                  <c:v>3.25</c:v>
                </c:pt>
                <c:pt idx="396">
                  <c:v>2.5095999999999998</c:v>
                </c:pt>
                <c:pt idx="397">
                  <c:v>1.7724</c:v>
                </c:pt>
                <c:pt idx="398">
                  <c:v>4.524</c:v>
                </c:pt>
                <c:pt idx="399">
                  <c:v>6.4652000000000003</c:v>
                </c:pt>
                <c:pt idx="400">
                  <c:v>8.9147999999999996</c:v>
                </c:pt>
                <c:pt idx="401">
                  <c:v>12.3124</c:v>
                </c:pt>
                <c:pt idx="402">
                  <c:v>12.073600000000001</c:v>
                </c:pt>
                <c:pt idx="403">
                  <c:v>10.3048</c:v>
                </c:pt>
                <c:pt idx="404">
                  <c:v>10.501200000000001</c:v>
                </c:pt>
                <c:pt idx="405">
                  <c:v>10.936400000000001</c:v>
                </c:pt>
                <c:pt idx="406">
                  <c:v>10.7296</c:v>
                </c:pt>
                <c:pt idx="407">
                  <c:v>10.7644</c:v>
                </c:pt>
                <c:pt idx="408">
                  <c:v>11.3752</c:v>
                </c:pt>
                <c:pt idx="409">
                  <c:v>9.2515999999999998</c:v>
                </c:pt>
                <c:pt idx="410">
                  <c:v>8.8339999999999996</c:v>
                </c:pt>
                <c:pt idx="411">
                  <c:v>8.5183999999999997</c:v>
                </c:pt>
                <c:pt idx="412">
                  <c:v>7.7392000000000003</c:v>
                </c:pt>
                <c:pt idx="413">
                  <c:v>6.6896000000000004</c:v>
                </c:pt>
                <c:pt idx="414">
                  <c:v>5.9279999999999999</c:v>
                </c:pt>
                <c:pt idx="415">
                  <c:v>4.2224000000000004</c:v>
                </c:pt>
                <c:pt idx="416">
                  <c:v>3.1764000000000001</c:v>
                </c:pt>
                <c:pt idx="417">
                  <c:v>2.4603999999999999</c:v>
                </c:pt>
                <c:pt idx="418">
                  <c:v>1.9723999999999999</c:v>
                </c:pt>
                <c:pt idx="419">
                  <c:v>1.8144</c:v>
                </c:pt>
                <c:pt idx="420">
                  <c:v>1.6952</c:v>
                </c:pt>
                <c:pt idx="421">
                  <c:v>1.5232000000000001</c:v>
                </c:pt>
                <c:pt idx="422">
                  <c:v>1.7656000000000001</c:v>
                </c:pt>
                <c:pt idx="423">
                  <c:v>5.0156000000000001</c:v>
                </c:pt>
                <c:pt idx="424">
                  <c:v>16.948799999999999</c:v>
                </c:pt>
                <c:pt idx="425">
                  <c:v>19.693200000000001</c:v>
                </c:pt>
                <c:pt idx="426">
                  <c:v>18.527999999999999</c:v>
                </c:pt>
                <c:pt idx="427">
                  <c:v>16.4924</c:v>
                </c:pt>
                <c:pt idx="428">
                  <c:v>14.555199999999999</c:v>
                </c:pt>
                <c:pt idx="429">
                  <c:v>12.7616</c:v>
                </c:pt>
                <c:pt idx="430">
                  <c:v>12.1928</c:v>
                </c:pt>
                <c:pt idx="431">
                  <c:v>10.6836</c:v>
                </c:pt>
                <c:pt idx="432">
                  <c:v>8.9920000000000009</c:v>
                </c:pt>
                <c:pt idx="433">
                  <c:v>8.6620000000000008</c:v>
                </c:pt>
                <c:pt idx="434">
                  <c:v>8.5464000000000002</c:v>
                </c:pt>
                <c:pt idx="435">
                  <c:v>6.7388000000000003</c:v>
                </c:pt>
                <c:pt idx="436">
                  <c:v>5.8788</c:v>
                </c:pt>
                <c:pt idx="437">
                  <c:v>5.1980000000000004</c:v>
                </c:pt>
                <c:pt idx="438">
                  <c:v>4.282</c:v>
                </c:pt>
                <c:pt idx="439">
                  <c:v>4.2187999999999999</c:v>
                </c:pt>
                <c:pt idx="440">
                  <c:v>4.4960000000000004</c:v>
                </c:pt>
                <c:pt idx="441">
                  <c:v>3.9556</c:v>
                </c:pt>
                <c:pt idx="442">
                  <c:v>3.1867999999999999</c:v>
                </c:pt>
                <c:pt idx="443">
                  <c:v>3.6852</c:v>
                </c:pt>
                <c:pt idx="444">
                  <c:v>6.6896000000000004</c:v>
                </c:pt>
                <c:pt idx="445">
                  <c:v>7.5107999999999997</c:v>
                </c:pt>
                <c:pt idx="446">
                  <c:v>4.1696</c:v>
                </c:pt>
                <c:pt idx="447">
                  <c:v>3.2115999999999998</c:v>
                </c:pt>
                <c:pt idx="448">
                  <c:v>2.0775999999999999</c:v>
                </c:pt>
                <c:pt idx="449">
                  <c:v>1.6075999999999999</c:v>
                </c:pt>
                <c:pt idx="450">
                  <c:v>1.5968</c:v>
                </c:pt>
                <c:pt idx="451">
                  <c:v>1.6180000000000001</c:v>
                </c:pt>
                <c:pt idx="452">
                  <c:v>1.5724</c:v>
                </c:pt>
                <c:pt idx="453">
                  <c:v>1.5651999999999999</c:v>
                </c:pt>
                <c:pt idx="454">
                  <c:v>1.4987999999999999</c:v>
                </c:pt>
                <c:pt idx="455">
                  <c:v>1.3968</c:v>
                </c:pt>
                <c:pt idx="456">
                  <c:v>1.3792</c:v>
                </c:pt>
                <c:pt idx="457">
                  <c:v>1.3688</c:v>
                </c:pt>
                <c:pt idx="458">
                  <c:v>1.3688</c:v>
                </c:pt>
                <c:pt idx="459">
                  <c:v>1.3615999999999999</c:v>
                </c:pt>
                <c:pt idx="460">
                  <c:v>1.3304</c:v>
                </c:pt>
                <c:pt idx="461">
                  <c:v>1.3091999999999999</c:v>
                </c:pt>
                <c:pt idx="462">
                  <c:v>1.2916000000000001</c:v>
                </c:pt>
                <c:pt idx="463">
                  <c:v>1.2988</c:v>
                </c:pt>
                <c:pt idx="464">
                  <c:v>1.3091999999999999</c:v>
                </c:pt>
                <c:pt idx="465">
                  <c:v>1.3160000000000001</c:v>
                </c:pt>
                <c:pt idx="466">
                  <c:v>1.3128</c:v>
                </c:pt>
                <c:pt idx="467">
                  <c:v>1.3231999999999999</c:v>
                </c:pt>
                <c:pt idx="468">
                  <c:v>1.3512</c:v>
                </c:pt>
                <c:pt idx="469">
                  <c:v>1.3444</c:v>
                </c:pt>
                <c:pt idx="470">
                  <c:v>1.3512</c:v>
                </c:pt>
                <c:pt idx="471">
                  <c:v>1.3615999999999999</c:v>
                </c:pt>
                <c:pt idx="472">
                  <c:v>1.3724000000000001</c:v>
                </c:pt>
                <c:pt idx="473">
                  <c:v>1.3724000000000001</c:v>
                </c:pt>
                <c:pt idx="474">
                  <c:v>1.4004000000000001</c:v>
                </c:pt>
                <c:pt idx="475">
                  <c:v>1.4076</c:v>
                </c:pt>
                <c:pt idx="476">
                  <c:v>1.4108000000000001</c:v>
                </c:pt>
                <c:pt idx="477">
                  <c:v>1.4356</c:v>
                </c:pt>
                <c:pt idx="478">
                  <c:v>1.446</c:v>
                </c:pt>
                <c:pt idx="479">
                  <c:v>2.2252000000000001</c:v>
                </c:pt>
                <c:pt idx="480">
                  <c:v>2.3584000000000001</c:v>
                </c:pt>
                <c:pt idx="481">
                  <c:v>2.0179999999999998</c:v>
                </c:pt>
                <c:pt idx="482">
                  <c:v>1.7092000000000001</c:v>
                </c:pt>
                <c:pt idx="483">
                  <c:v>1.5935999999999999</c:v>
                </c:pt>
                <c:pt idx="484">
                  <c:v>1.5795999999999999</c:v>
                </c:pt>
                <c:pt idx="485">
                  <c:v>1.5968</c:v>
                </c:pt>
                <c:pt idx="486">
                  <c:v>1.4916</c:v>
                </c:pt>
                <c:pt idx="487">
                  <c:v>1.4636</c:v>
                </c:pt>
                <c:pt idx="488">
                  <c:v>1.4392</c:v>
                </c:pt>
                <c:pt idx="489">
                  <c:v>1.3864000000000001</c:v>
                </c:pt>
                <c:pt idx="490">
                  <c:v>1.4356</c:v>
                </c:pt>
                <c:pt idx="491">
                  <c:v>1.46</c:v>
                </c:pt>
                <c:pt idx="492">
                  <c:v>1.4776</c:v>
                </c:pt>
                <c:pt idx="493">
                  <c:v>1.5056</c:v>
                </c:pt>
                <c:pt idx="494">
                  <c:v>1.548</c:v>
                </c:pt>
                <c:pt idx="495">
                  <c:v>1.6568000000000001</c:v>
                </c:pt>
                <c:pt idx="496">
                  <c:v>1.7407999999999999</c:v>
                </c:pt>
                <c:pt idx="497">
                  <c:v>1.7407999999999999</c:v>
                </c:pt>
                <c:pt idx="498">
                  <c:v>1.7827999999999999</c:v>
                </c:pt>
                <c:pt idx="499">
                  <c:v>3.8012000000000001</c:v>
                </c:pt>
                <c:pt idx="500">
                  <c:v>7.4687999999999999</c:v>
                </c:pt>
                <c:pt idx="501">
                  <c:v>6.6859999999999999</c:v>
                </c:pt>
                <c:pt idx="502">
                  <c:v>4.1344000000000003</c:v>
                </c:pt>
                <c:pt idx="503">
                  <c:v>3.1587999999999998</c:v>
                </c:pt>
                <c:pt idx="504">
                  <c:v>2.2951999999999999</c:v>
                </c:pt>
                <c:pt idx="505">
                  <c:v>1.8320000000000001</c:v>
                </c:pt>
                <c:pt idx="506">
                  <c:v>1.804</c:v>
                </c:pt>
                <c:pt idx="507">
                  <c:v>1.8076000000000001</c:v>
                </c:pt>
                <c:pt idx="508">
                  <c:v>1.6952</c:v>
                </c:pt>
                <c:pt idx="509">
                  <c:v>1.6952</c:v>
                </c:pt>
                <c:pt idx="510">
                  <c:v>1.5127999999999999</c:v>
                </c:pt>
                <c:pt idx="511">
                  <c:v>1.4672000000000001</c:v>
                </c:pt>
                <c:pt idx="512">
                  <c:v>1.4563999999999999</c:v>
                </c:pt>
                <c:pt idx="513">
                  <c:v>1.4636</c:v>
                </c:pt>
                <c:pt idx="514">
                  <c:v>1.4703999999999999</c:v>
                </c:pt>
                <c:pt idx="515">
                  <c:v>1.502</c:v>
                </c:pt>
                <c:pt idx="516">
                  <c:v>1.6459999999999999</c:v>
                </c:pt>
                <c:pt idx="517">
                  <c:v>1.7056</c:v>
                </c:pt>
                <c:pt idx="518">
                  <c:v>1.7584</c:v>
                </c:pt>
                <c:pt idx="519">
                  <c:v>1.6776</c:v>
                </c:pt>
                <c:pt idx="520">
                  <c:v>1.4563999999999999</c:v>
                </c:pt>
                <c:pt idx="521">
                  <c:v>1.4672000000000001</c:v>
                </c:pt>
                <c:pt idx="522">
                  <c:v>1.4987999999999999</c:v>
                </c:pt>
                <c:pt idx="523">
                  <c:v>1.5968</c:v>
                </c:pt>
                <c:pt idx="524">
                  <c:v>1.6459999999999999</c:v>
                </c:pt>
                <c:pt idx="525">
                  <c:v>1.5828</c:v>
                </c:pt>
                <c:pt idx="526">
                  <c:v>1.5444</c:v>
                </c:pt>
                <c:pt idx="527">
                  <c:v>1.5444</c:v>
                </c:pt>
                <c:pt idx="528">
                  <c:v>1.8848</c:v>
                </c:pt>
                <c:pt idx="529">
                  <c:v>2.0604</c:v>
                </c:pt>
                <c:pt idx="530">
                  <c:v>2.1972</c:v>
                </c:pt>
                <c:pt idx="531">
                  <c:v>1.8111999999999999</c:v>
                </c:pt>
                <c:pt idx="532">
                  <c:v>1.4952000000000001</c:v>
                </c:pt>
                <c:pt idx="533">
                  <c:v>1.4672000000000001</c:v>
                </c:pt>
                <c:pt idx="534">
                  <c:v>1.46</c:v>
                </c:pt>
                <c:pt idx="535">
                  <c:v>1.4496</c:v>
                </c:pt>
                <c:pt idx="536">
                  <c:v>1.4423999999999999</c:v>
                </c:pt>
                <c:pt idx="537">
                  <c:v>1.4496</c:v>
                </c:pt>
                <c:pt idx="538">
                  <c:v>1.446</c:v>
                </c:pt>
                <c:pt idx="539">
                  <c:v>1.4636</c:v>
                </c:pt>
                <c:pt idx="540">
                  <c:v>1.4636</c:v>
                </c:pt>
                <c:pt idx="541">
                  <c:v>1.4776</c:v>
                </c:pt>
                <c:pt idx="542">
                  <c:v>1.4952000000000001</c:v>
                </c:pt>
                <c:pt idx="543">
                  <c:v>1.5127999999999999</c:v>
                </c:pt>
                <c:pt idx="544">
                  <c:v>1.488</c:v>
                </c:pt>
                <c:pt idx="545">
                  <c:v>1.4987999999999999</c:v>
                </c:pt>
                <c:pt idx="546">
                  <c:v>1.5304</c:v>
                </c:pt>
                <c:pt idx="547">
                  <c:v>1.5688</c:v>
                </c:pt>
                <c:pt idx="548">
                  <c:v>1.6180000000000001</c:v>
                </c:pt>
                <c:pt idx="549">
                  <c:v>1.7232000000000001</c:v>
                </c:pt>
                <c:pt idx="550">
                  <c:v>1.7656000000000001</c:v>
                </c:pt>
                <c:pt idx="551">
                  <c:v>1.7724</c:v>
                </c:pt>
                <c:pt idx="552">
                  <c:v>1.7267999999999999</c:v>
                </c:pt>
                <c:pt idx="553">
                  <c:v>2.1339999999999999</c:v>
                </c:pt>
                <c:pt idx="554">
                  <c:v>5.8052000000000001</c:v>
                </c:pt>
                <c:pt idx="555">
                  <c:v>5.4752000000000001</c:v>
                </c:pt>
                <c:pt idx="556">
                  <c:v>4.5628000000000002</c:v>
                </c:pt>
                <c:pt idx="557">
                  <c:v>5.6859999999999999</c:v>
                </c:pt>
                <c:pt idx="558">
                  <c:v>8.2899999999999991</c:v>
                </c:pt>
                <c:pt idx="559">
                  <c:v>7.9988000000000001</c:v>
                </c:pt>
                <c:pt idx="560">
                  <c:v>6.0788000000000002</c:v>
                </c:pt>
                <c:pt idx="561">
                  <c:v>4.7907999999999999</c:v>
                </c:pt>
                <c:pt idx="562">
                  <c:v>2.6640000000000001</c:v>
                </c:pt>
                <c:pt idx="563">
                  <c:v>2.1692</c:v>
                </c:pt>
                <c:pt idx="564">
                  <c:v>2.1059999999999999</c:v>
                </c:pt>
                <c:pt idx="565">
                  <c:v>2.218</c:v>
                </c:pt>
                <c:pt idx="566">
                  <c:v>2.3096000000000001</c:v>
                </c:pt>
                <c:pt idx="567">
                  <c:v>2.2427999999999999</c:v>
                </c:pt>
                <c:pt idx="568">
                  <c:v>2.6008</c:v>
                </c:pt>
                <c:pt idx="569">
                  <c:v>4.1063999999999998</c:v>
                </c:pt>
                <c:pt idx="570">
                  <c:v>4.5415999999999999</c:v>
                </c:pt>
                <c:pt idx="571">
                  <c:v>3.6572</c:v>
                </c:pt>
                <c:pt idx="572">
                  <c:v>2.706</c:v>
                </c:pt>
                <c:pt idx="573">
                  <c:v>2.2075999999999998</c:v>
                </c:pt>
                <c:pt idx="574">
                  <c:v>3.0779999999999998</c:v>
                </c:pt>
                <c:pt idx="575">
                  <c:v>6.1104000000000003</c:v>
                </c:pt>
                <c:pt idx="576">
                  <c:v>8.0655999999999999</c:v>
                </c:pt>
                <c:pt idx="577">
                  <c:v>8.0655999999999999</c:v>
                </c:pt>
                <c:pt idx="578">
                  <c:v>8.0655999999999999</c:v>
                </c:pt>
                <c:pt idx="579">
                  <c:v>8.0655999999999999</c:v>
                </c:pt>
                <c:pt idx="580">
                  <c:v>8.0655999999999999</c:v>
                </c:pt>
                <c:pt idx="581">
                  <c:v>8.0655999999999999</c:v>
                </c:pt>
                <c:pt idx="582">
                  <c:v>8.0655999999999999</c:v>
                </c:pt>
                <c:pt idx="583">
                  <c:v>8.0655999999999999</c:v>
                </c:pt>
                <c:pt idx="584">
                  <c:v>8.0655999999999999</c:v>
                </c:pt>
                <c:pt idx="585">
                  <c:v>8.0655999999999999</c:v>
                </c:pt>
                <c:pt idx="586">
                  <c:v>8.0655999999999999</c:v>
                </c:pt>
                <c:pt idx="587">
                  <c:v>8.0655999999999999</c:v>
                </c:pt>
                <c:pt idx="588">
                  <c:v>8.0655999999999999</c:v>
                </c:pt>
                <c:pt idx="589">
                  <c:v>8.0655999999999999</c:v>
                </c:pt>
                <c:pt idx="590">
                  <c:v>8.0655999999999999</c:v>
                </c:pt>
                <c:pt idx="591">
                  <c:v>8.0655999999999999</c:v>
                </c:pt>
                <c:pt idx="592">
                  <c:v>8.0655999999999999</c:v>
                </c:pt>
                <c:pt idx="593">
                  <c:v>8.0655999999999999</c:v>
                </c:pt>
                <c:pt idx="594">
                  <c:v>8.0655999999999999</c:v>
                </c:pt>
                <c:pt idx="595">
                  <c:v>8.0655999999999999</c:v>
                </c:pt>
                <c:pt idx="596">
                  <c:v>8.0655999999999999</c:v>
                </c:pt>
                <c:pt idx="597">
                  <c:v>8.0655999999999999</c:v>
                </c:pt>
              </c:numCache>
            </c:numRef>
          </c:xVal>
          <c:yVal>
            <c:numRef>
              <c:f>'CPT data reduction'!$A$3:$A$600</c:f>
              <c:numCache>
                <c:formatCode>General</c:formatCode>
                <c:ptCount val="59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0-42C3-9253-E0F7960159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'CPT data reduction'!$AA$3:$AA$600</c:f>
              <c:numCache>
                <c:formatCode>General</c:formatCode>
                <c:ptCount val="598"/>
                <c:pt idx="0">
                  <c:v>0.3</c:v>
                </c:pt>
                <c:pt idx="1">
                  <c:v>0.30284757118927974</c:v>
                </c:pt>
                <c:pt idx="2">
                  <c:v>0.30569514237855944</c:v>
                </c:pt>
                <c:pt idx="3">
                  <c:v>0.30854271356783919</c:v>
                </c:pt>
                <c:pt idx="4">
                  <c:v>0.31139028475711894</c:v>
                </c:pt>
                <c:pt idx="5">
                  <c:v>0.31423785594639864</c:v>
                </c:pt>
                <c:pt idx="6">
                  <c:v>0.31708542713567839</c:v>
                </c:pt>
                <c:pt idx="7">
                  <c:v>0.31993299832495814</c:v>
                </c:pt>
                <c:pt idx="8">
                  <c:v>0.32278056951423784</c:v>
                </c:pt>
                <c:pt idx="9">
                  <c:v>0.32562814070351759</c:v>
                </c:pt>
                <c:pt idx="10">
                  <c:v>0.32847571189279734</c:v>
                </c:pt>
                <c:pt idx="11">
                  <c:v>0.33132328308207704</c:v>
                </c:pt>
                <c:pt idx="12">
                  <c:v>0.33417085427135679</c:v>
                </c:pt>
                <c:pt idx="13">
                  <c:v>0.33701842546063654</c:v>
                </c:pt>
                <c:pt idx="14">
                  <c:v>0.33986599664991624</c:v>
                </c:pt>
                <c:pt idx="15">
                  <c:v>0.34271356783919599</c:v>
                </c:pt>
                <c:pt idx="16">
                  <c:v>0.34556113902847568</c:v>
                </c:pt>
                <c:pt idx="17">
                  <c:v>0.34840871021775544</c:v>
                </c:pt>
                <c:pt idx="18">
                  <c:v>0.35125628140703519</c:v>
                </c:pt>
                <c:pt idx="19">
                  <c:v>0.35410385259631488</c:v>
                </c:pt>
                <c:pt idx="20">
                  <c:v>0.35695142378559463</c:v>
                </c:pt>
                <c:pt idx="21">
                  <c:v>0.35979899497487439</c:v>
                </c:pt>
                <c:pt idx="22">
                  <c:v>0.36264656616415408</c:v>
                </c:pt>
                <c:pt idx="23">
                  <c:v>0.36549413735343383</c:v>
                </c:pt>
                <c:pt idx="24">
                  <c:v>0.36834170854271353</c:v>
                </c:pt>
                <c:pt idx="25">
                  <c:v>0.37118927973199328</c:v>
                </c:pt>
                <c:pt idx="26">
                  <c:v>0.37403685092127303</c:v>
                </c:pt>
                <c:pt idx="27">
                  <c:v>0.37688442211055279</c:v>
                </c:pt>
                <c:pt idx="28">
                  <c:v>0.37973199329983248</c:v>
                </c:pt>
                <c:pt idx="29">
                  <c:v>0.38257956448911223</c:v>
                </c:pt>
                <c:pt idx="30">
                  <c:v>0.38542713567839193</c:v>
                </c:pt>
                <c:pt idx="31">
                  <c:v>0.38827470686767168</c:v>
                </c:pt>
                <c:pt idx="32">
                  <c:v>0.39112227805695143</c:v>
                </c:pt>
                <c:pt idx="33">
                  <c:v>0.39396984924623113</c:v>
                </c:pt>
                <c:pt idx="34">
                  <c:v>0.39681742043551088</c:v>
                </c:pt>
                <c:pt idx="35">
                  <c:v>0.39966499162479063</c:v>
                </c:pt>
                <c:pt idx="36">
                  <c:v>0.40251256281407033</c:v>
                </c:pt>
                <c:pt idx="37">
                  <c:v>0.40536013400335008</c:v>
                </c:pt>
                <c:pt idx="38">
                  <c:v>0.40820770519262983</c:v>
                </c:pt>
                <c:pt idx="39">
                  <c:v>0.41105527638190953</c:v>
                </c:pt>
                <c:pt idx="40">
                  <c:v>0.41390284757118928</c:v>
                </c:pt>
                <c:pt idx="41">
                  <c:v>0.41675041876046903</c:v>
                </c:pt>
                <c:pt idx="42">
                  <c:v>0.41959798994974873</c:v>
                </c:pt>
                <c:pt idx="43">
                  <c:v>0.42244556113902848</c:v>
                </c:pt>
                <c:pt idx="44">
                  <c:v>0.42529313232830823</c:v>
                </c:pt>
                <c:pt idx="45">
                  <c:v>0.42814070351758793</c:v>
                </c:pt>
                <c:pt idx="46">
                  <c:v>0.43098827470686768</c:v>
                </c:pt>
                <c:pt idx="47">
                  <c:v>0.43383584589614743</c:v>
                </c:pt>
                <c:pt idx="48">
                  <c:v>0.43668341708542713</c:v>
                </c:pt>
                <c:pt idx="49">
                  <c:v>0.43953098827470688</c:v>
                </c:pt>
                <c:pt idx="50">
                  <c:v>0.44237855946398663</c:v>
                </c:pt>
                <c:pt idx="51">
                  <c:v>0.44522613065326633</c:v>
                </c:pt>
                <c:pt idx="52">
                  <c:v>0.44807370184254608</c:v>
                </c:pt>
                <c:pt idx="53">
                  <c:v>0.45092127303182583</c:v>
                </c:pt>
                <c:pt idx="54">
                  <c:v>0.45376884422110553</c:v>
                </c:pt>
                <c:pt idx="55">
                  <c:v>0.45661641541038528</c:v>
                </c:pt>
                <c:pt idx="56">
                  <c:v>0.45946398659966503</c:v>
                </c:pt>
                <c:pt idx="57">
                  <c:v>0.46231155778894473</c:v>
                </c:pt>
                <c:pt idx="58">
                  <c:v>0.46515912897822442</c:v>
                </c:pt>
                <c:pt idx="59">
                  <c:v>0.46800670016750417</c:v>
                </c:pt>
                <c:pt idx="60">
                  <c:v>0.47085427135678393</c:v>
                </c:pt>
                <c:pt idx="61">
                  <c:v>0.47370184254606362</c:v>
                </c:pt>
                <c:pt idx="62">
                  <c:v>0.47654941373534343</c:v>
                </c:pt>
                <c:pt idx="63">
                  <c:v>0.47939698492462313</c:v>
                </c:pt>
                <c:pt idx="64">
                  <c:v>0.48224455611390282</c:v>
                </c:pt>
                <c:pt idx="65">
                  <c:v>0.48509212730318263</c:v>
                </c:pt>
                <c:pt idx="66">
                  <c:v>0.48793969849246233</c:v>
                </c:pt>
                <c:pt idx="67">
                  <c:v>0.49078726968174208</c:v>
                </c:pt>
                <c:pt idx="68">
                  <c:v>0.49363484087102183</c:v>
                </c:pt>
                <c:pt idx="69">
                  <c:v>0.49648241206030153</c:v>
                </c:pt>
                <c:pt idx="70">
                  <c:v>0.49932998324958122</c:v>
                </c:pt>
                <c:pt idx="71">
                  <c:v>0.50217755443886092</c:v>
                </c:pt>
                <c:pt idx="72">
                  <c:v>0.50502512562814073</c:v>
                </c:pt>
                <c:pt idx="73">
                  <c:v>0.50787269681742042</c:v>
                </c:pt>
                <c:pt idx="74">
                  <c:v>0.51072026800670023</c:v>
                </c:pt>
                <c:pt idx="75">
                  <c:v>0.51356783919597992</c:v>
                </c:pt>
                <c:pt idx="76">
                  <c:v>0.51641541038525962</c:v>
                </c:pt>
                <c:pt idx="77">
                  <c:v>0.51926298157453932</c:v>
                </c:pt>
                <c:pt idx="78">
                  <c:v>0.52211055276381912</c:v>
                </c:pt>
                <c:pt idx="79">
                  <c:v>0.52495812395309882</c:v>
                </c:pt>
                <c:pt idx="80">
                  <c:v>0.52780569514237863</c:v>
                </c:pt>
                <c:pt idx="81">
                  <c:v>0.53065326633165832</c:v>
                </c:pt>
                <c:pt idx="82">
                  <c:v>0.53350083752093802</c:v>
                </c:pt>
                <c:pt idx="83">
                  <c:v>0.53634840871021772</c:v>
                </c:pt>
                <c:pt idx="84">
                  <c:v>0.53919597989949752</c:v>
                </c:pt>
                <c:pt idx="85">
                  <c:v>0.54204355108877722</c:v>
                </c:pt>
                <c:pt idx="86">
                  <c:v>0.54489112227805703</c:v>
                </c:pt>
                <c:pt idx="87">
                  <c:v>0.54773869346733672</c:v>
                </c:pt>
                <c:pt idx="88">
                  <c:v>0.55058626465661642</c:v>
                </c:pt>
                <c:pt idx="89">
                  <c:v>0.55343383584589612</c:v>
                </c:pt>
                <c:pt idx="90">
                  <c:v>0.55628140703517592</c:v>
                </c:pt>
                <c:pt idx="91">
                  <c:v>0.55912897822445562</c:v>
                </c:pt>
                <c:pt idx="92">
                  <c:v>0.56197654941373543</c:v>
                </c:pt>
                <c:pt idx="93">
                  <c:v>0.56482412060301512</c:v>
                </c:pt>
                <c:pt idx="94">
                  <c:v>0.56767169179229482</c:v>
                </c:pt>
                <c:pt idx="95">
                  <c:v>0.57051926298157452</c:v>
                </c:pt>
                <c:pt idx="96">
                  <c:v>0.57336683417085421</c:v>
                </c:pt>
                <c:pt idx="97">
                  <c:v>0.57621440536013402</c:v>
                </c:pt>
                <c:pt idx="98">
                  <c:v>0.57906197654941383</c:v>
                </c:pt>
                <c:pt idx="99">
                  <c:v>0.58190954773869352</c:v>
                </c:pt>
                <c:pt idx="100">
                  <c:v>0.58475711892797322</c:v>
                </c:pt>
                <c:pt idx="101">
                  <c:v>0.58760469011725291</c:v>
                </c:pt>
                <c:pt idx="102">
                  <c:v>0.59045226130653261</c:v>
                </c:pt>
                <c:pt idx="103">
                  <c:v>0.59329983249581242</c:v>
                </c:pt>
                <c:pt idx="104">
                  <c:v>0.59614740368509223</c:v>
                </c:pt>
                <c:pt idx="105">
                  <c:v>0.59899497487437192</c:v>
                </c:pt>
                <c:pt idx="106">
                  <c:v>0.60184254606365162</c:v>
                </c:pt>
                <c:pt idx="107">
                  <c:v>0.60469011725293131</c:v>
                </c:pt>
                <c:pt idx="108">
                  <c:v>0.60753768844221112</c:v>
                </c:pt>
                <c:pt idx="109">
                  <c:v>0.61038525963149082</c:v>
                </c:pt>
                <c:pt idx="110">
                  <c:v>0.61323283082077062</c:v>
                </c:pt>
                <c:pt idx="111">
                  <c:v>0.61608040201005032</c:v>
                </c:pt>
                <c:pt idx="112">
                  <c:v>0.61892797319933002</c:v>
                </c:pt>
                <c:pt idx="113">
                  <c:v>0.62177554438860971</c:v>
                </c:pt>
                <c:pt idx="114">
                  <c:v>0.62462311557788941</c:v>
                </c:pt>
                <c:pt idx="115">
                  <c:v>0.62747068676716911</c:v>
                </c:pt>
                <c:pt idx="116">
                  <c:v>0.63031825795644891</c:v>
                </c:pt>
                <c:pt idx="117">
                  <c:v>0.63316582914572872</c:v>
                </c:pt>
                <c:pt idx="118">
                  <c:v>0.63601340033500842</c:v>
                </c:pt>
                <c:pt idx="119">
                  <c:v>0.63886097152428811</c:v>
                </c:pt>
                <c:pt idx="120">
                  <c:v>0.64170854271356781</c:v>
                </c:pt>
                <c:pt idx="121">
                  <c:v>0.64455611390284751</c:v>
                </c:pt>
                <c:pt idx="122">
                  <c:v>0.64740368509212731</c:v>
                </c:pt>
                <c:pt idx="123">
                  <c:v>0.65025125628140712</c:v>
                </c:pt>
                <c:pt idx="124">
                  <c:v>0.65309882747068682</c:v>
                </c:pt>
                <c:pt idx="125">
                  <c:v>0.65594639865996651</c:v>
                </c:pt>
                <c:pt idx="126">
                  <c:v>0.65879396984924621</c:v>
                </c:pt>
                <c:pt idx="127">
                  <c:v>0.66164154103852602</c:v>
                </c:pt>
                <c:pt idx="128">
                  <c:v>0.66448911222780571</c:v>
                </c:pt>
                <c:pt idx="129">
                  <c:v>0.66733668341708552</c:v>
                </c:pt>
                <c:pt idx="130">
                  <c:v>0.67018425460636522</c:v>
                </c:pt>
                <c:pt idx="131">
                  <c:v>0.67303182579564491</c:v>
                </c:pt>
                <c:pt idx="132">
                  <c:v>0.67587939698492461</c:v>
                </c:pt>
                <c:pt idx="133">
                  <c:v>0.67872696817420441</c:v>
                </c:pt>
                <c:pt idx="134">
                  <c:v>0.68157453936348422</c:v>
                </c:pt>
                <c:pt idx="135">
                  <c:v>0.68442211055276392</c:v>
                </c:pt>
                <c:pt idx="136">
                  <c:v>0.68726968174204361</c:v>
                </c:pt>
                <c:pt idx="137">
                  <c:v>0.69011725293132331</c:v>
                </c:pt>
                <c:pt idx="138">
                  <c:v>0.69296482412060301</c:v>
                </c:pt>
                <c:pt idx="139">
                  <c:v>0.6958123953098827</c:v>
                </c:pt>
                <c:pt idx="140">
                  <c:v>0.69865996649916251</c:v>
                </c:pt>
                <c:pt idx="141">
                  <c:v>0.70150753768844221</c:v>
                </c:pt>
                <c:pt idx="142">
                  <c:v>0.70435510887772201</c:v>
                </c:pt>
                <c:pt idx="143">
                  <c:v>0.70720268006700171</c:v>
                </c:pt>
                <c:pt idx="144">
                  <c:v>0.71005025125628141</c:v>
                </c:pt>
                <c:pt idx="145">
                  <c:v>0.7128978224455611</c:v>
                </c:pt>
                <c:pt idx="146">
                  <c:v>0.71574539363484091</c:v>
                </c:pt>
                <c:pt idx="147">
                  <c:v>0.71859296482412061</c:v>
                </c:pt>
                <c:pt idx="148">
                  <c:v>0.72144053601340041</c:v>
                </c:pt>
                <c:pt idx="149">
                  <c:v>0.72428810720268011</c:v>
                </c:pt>
                <c:pt idx="150">
                  <c:v>0.72713567839195981</c:v>
                </c:pt>
                <c:pt idx="151">
                  <c:v>0.7299832495812395</c:v>
                </c:pt>
                <c:pt idx="152">
                  <c:v>0.73283082077051931</c:v>
                </c:pt>
                <c:pt idx="153">
                  <c:v>0.73567839195979912</c:v>
                </c:pt>
                <c:pt idx="154">
                  <c:v>0.73852596314907881</c:v>
                </c:pt>
                <c:pt idx="155">
                  <c:v>0.74137353433835851</c:v>
                </c:pt>
                <c:pt idx="156">
                  <c:v>0.7442211055276382</c:v>
                </c:pt>
                <c:pt idx="157">
                  <c:v>0.7470686767169179</c:v>
                </c:pt>
                <c:pt idx="158">
                  <c:v>0.74991624790619771</c:v>
                </c:pt>
                <c:pt idx="159">
                  <c:v>0.75276381909547752</c:v>
                </c:pt>
                <c:pt idx="160">
                  <c:v>0.75561139028475721</c:v>
                </c:pt>
                <c:pt idx="161">
                  <c:v>0.75845896147403691</c:v>
                </c:pt>
                <c:pt idx="162">
                  <c:v>0.7613065326633166</c:v>
                </c:pt>
                <c:pt idx="163">
                  <c:v>0.7641541038525963</c:v>
                </c:pt>
                <c:pt idx="164">
                  <c:v>0.767001675041876</c:v>
                </c:pt>
                <c:pt idx="165">
                  <c:v>0.7698492462311558</c:v>
                </c:pt>
                <c:pt idx="166">
                  <c:v>0.7726968174204355</c:v>
                </c:pt>
                <c:pt idx="167">
                  <c:v>0.77554438860971531</c:v>
                </c:pt>
                <c:pt idx="168">
                  <c:v>0.778391959798995</c:v>
                </c:pt>
                <c:pt idx="169">
                  <c:v>0.7812395309882747</c:v>
                </c:pt>
                <c:pt idx="170">
                  <c:v>0.7840871021775544</c:v>
                </c:pt>
                <c:pt idx="171">
                  <c:v>0.7869346733668342</c:v>
                </c:pt>
                <c:pt idx="172">
                  <c:v>0.78978224455611401</c:v>
                </c:pt>
                <c:pt idx="173">
                  <c:v>0.79262981574539371</c:v>
                </c:pt>
                <c:pt idx="174">
                  <c:v>0.7954773869346734</c:v>
                </c:pt>
                <c:pt idx="175">
                  <c:v>0.7983249581239531</c:v>
                </c:pt>
                <c:pt idx="176">
                  <c:v>0.8011725293132328</c:v>
                </c:pt>
                <c:pt idx="177">
                  <c:v>0.80402010050251271</c:v>
                </c:pt>
                <c:pt idx="178">
                  <c:v>0.80686767169179241</c:v>
                </c:pt>
                <c:pt idx="179">
                  <c:v>0.80971524288107211</c:v>
                </c:pt>
                <c:pt idx="180">
                  <c:v>0.8125628140703518</c:v>
                </c:pt>
                <c:pt idx="181">
                  <c:v>0.8154103852596315</c:v>
                </c:pt>
                <c:pt idx="182">
                  <c:v>0.81825795644891119</c:v>
                </c:pt>
                <c:pt idx="183">
                  <c:v>0.82110552763819111</c:v>
                </c:pt>
                <c:pt idx="184">
                  <c:v>0.82395309882747081</c:v>
                </c:pt>
                <c:pt idx="185">
                  <c:v>0.82680067001675051</c:v>
                </c:pt>
                <c:pt idx="186">
                  <c:v>0.8296482412060302</c:v>
                </c:pt>
                <c:pt idx="187">
                  <c:v>0.8324958123953099</c:v>
                </c:pt>
                <c:pt idx="188">
                  <c:v>0.83534338358458959</c:v>
                </c:pt>
                <c:pt idx="189">
                  <c:v>0.83819095477386929</c:v>
                </c:pt>
                <c:pt idx="190">
                  <c:v>0.84103852596314921</c:v>
                </c:pt>
                <c:pt idx="191">
                  <c:v>0.8438860971524289</c:v>
                </c:pt>
                <c:pt idx="192">
                  <c:v>0.8467336683417086</c:v>
                </c:pt>
                <c:pt idx="193">
                  <c:v>0.8495812395309883</c:v>
                </c:pt>
                <c:pt idx="194">
                  <c:v>0.85242881072026799</c:v>
                </c:pt>
                <c:pt idx="195">
                  <c:v>0.85527638190954769</c:v>
                </c:pt>
                <c:pt idx="196">
                  <c:v>0.85812395309882761</c:v>
                </c:pt>
                <c:pt idx="197">
                  <c:v>0.8609715242881073</c:v>
                </c:pt>
                <c:pt idx="198">
                  <c:v>0.863819095477387</c:v>
                </c:pt>
                <c:pt idx="199">
                  <c:v>0.8666666666666667</c:v>
                </c:pt>
                <c:pt idx="200">
                  <c:v>0.86951423785594639</c:v>
                </c:pt>
                <c:pt idx="201">
                  <c:v>0.87236180904522609</c:v>
                </c:pt>
                <c:pt idx="202">
                  <c:v>0.87520938023450601</c:v>
                </c:pt>
                <c:pt idx="203">
                  <c:v>0.87805695142378548</c:v>
                </c:pt>
                <c:pt idx="204">
                  <c:v>0.8809045226130654</c:v>
                </c:pt>
                <c:pt idx="205">
                  <c:v>0.8837520938023451</c:v>
                </c:pt>
                <c:pt idx="206">
                  <c:v>0.88659966499162479</c:v>
                </c:pt>
                <c:pt idx="207">
                  <c:v>0.88944723618090449</c:v>
                </c:pt>
                <c:pt idx="208">
                  <c:v>0.89229480737018441</c:v>
                </c:pt>
                <c:pt idx="209">
                  <c:v>0.8951423785594641</c:v>
                </c:pt>
                <c:pt idx="210">
                  <c:v>0.8979899497487438</c:v>
                </c:pt>
                <c:pt idx="211">
                  <c:v>0.90083752093802349</c:v>
                </c:pt>
                <c:pt idx="212">
                  <c:v>0.90368509212730319</c:v>
                </c:pt>
                <c:pt idx="213">
                  <c:v>0.90653266331658289</c:v>
                </c:pt>
                <c:pt idx="214">
                  <c:v>0.90938023450586281</c:v>
                </c:pt>
                <c:pt idx="215">
                  <c:v>0.9122278056951425</c:v>
                </c:pt>
                <c:pt idx="216">
                  <c:v>0.9150753768844222</c:v>
                </c:pt>
                <c:pt idx="217">
                  <c:v>0.91792294807370189</c:v>
                </c:pt>
                <c:pt idx="218">
                  <c:v>0.92077051926298159</c:v>
                </c:pt>
                <c:pt idx="219">
                  <c:v>0.92361809045226129</c:v>
                </c:pt>
                <c:pt idx="220">
                  <c:v>0.9264656616415412</c:v>
                </c:pt>
                <c:pt idx="221">
                  <c:v>0.9293132328308209</c:v>
                </c:pt>
                <c:pt idx="222">
                  <c:v>0.9321608040201006</c:v>
                </c:pt>
                <c:pt idx="223">
                  <c:v>0.93500837520938029</c:v>
                </c:pt>
                <c:pt idx="224">
                  <c:v>0.93785594639865999</c:v>
                </c:pt>
                <c:pt idx="225">
                  <c:v>0.94070351758793969</c:v>
                </c:pt>
                <c:pt idx="226">
                  <c:v>0.94355108877721938</c:v>
                </c:pt>
                <c:pt idx="227">
                  <c:v>0.9463986599664993</c:v>
                </c:pt>
                <c:pt idx="228">
                  <c:v>0.949246231155779</c:v>
                </c:pt>
                <c:pt idx="229">
                  <c:v>0.95209380234505869</c:v>
                </c:pt>
                <c:pt idx="230">
                  <c:v>0.95494137353433839</c:v>
                </c:pt>
                <c:pt idx="231">
                  <c:v>0.95778894472361809</c:v>
                </c:pt>
                <c:pt idx="232">
                  <c:v>0.96063651591289778</c:v>
                </c:pt>
                <c:pt idx="233">
                  <c:v>0.9634840871021777</c:v>
                </c:pt>
                <c:pt idx="234">
                  <c:v>0.9663316582914574</c:v>
                </c:pt>
                <c:pt idx="235">
                  <c:v>0.96917922948073709</c:v>
                </c:pt>
                <c:pt idx="236">
                  <c:v>0.97202680067001679</c:v>
                </c:pt>
                <c:pt idx="237">
                  <c:v>0.97487437185929648</c:v>
                </c:pt>
                <c:pt idx="238">
                  <c:v>0.97772194304857618</c:v>
                </c:pt>
                <c:pt idx="239">
                  <c:v>0.9805695142378561</c:v>
                </c:pt>
                <c:pt idx="240">
                  <c:v>0.9834170854271358</c:v>
                </c:pt>
                <c:pt idx="241">
                  <c:v>0.98626465661641549</c:v>
                </c:pt>
                <c:pt idx="242">
                  <c:v>0.98911222780569519</c:v>
                </c:pt>
                <c:pt idx="243">
                  <c:v>0.99195979899497488</c:v>
                </c:pt>
                <c:pt idx="244">
                  <c:v>0.99480737018425458</c:v>
                </c:pt>
                <c:pt idx="245">
                  <c:v>0.9976549413735345</c:v>
                </c:pt>
                <c:pt idx="246">
                  <c:v>1.0005025125628142</c:v>
                </c:pt>
                <c:pt idx="247">
                  <c:v>1.0033500837520939</c:v>
                </c:pt>
                <c:pt idx="248">
                  <c:v>1.0061976549413736</c:v>
                </c:pt>
                <c:pt idx="249">
                  <c:v>1.0090452261306533</c:v>
                </c:pt>
                <c:pt idx="250">
                  <c:v>1.011892797319933</c:v>
                </c:pt>
                <c:pt idx="251">
                  <c:v>1.0147403685092127</c:v>
                </c:pt>
                <c:pt idx="252">
                  <c:v>1.0175879396984926</c:v>
                </c:pt>
                <c:pt idx="253">
                  <c:v>1.0204355108877723</c:v>
                </c:pt>
                <c:pt idx="254">
                  <c:v>1.023283082077052</c:v>
                </c:pt>
                <c:pt idx="255">
                  <c:v>1.0261306532663317</c:v>
                </c:pt>
                <c:pt idx="256">
                  <c:v>1.0289782244556114</c:v>
                </c:pt>
                <c:pt idx="257">
                  <c:v>1.0318257956448911</c:v>
                </c:pt>
                <c:pt idx="258">
                  <c:v>1.034673366834171</c:v>
                </c:pt>
                <c:pt idx="259">
                  <c:v>1.0375209380234507</c:v>
                </c:pt>
                <c:pt idx="260">
                  <c:v>1.0403685092127304</c:v>
                </c:pt>
                <c:pt idx="261">
                  <c:v>1.0432160804020101</c:v>
                </c:pt>
                <c:pt idx="262">
                  <c:v>1.0460636515912898</c:v>
                </c:pt>
                <c:pt idx="263">
                  <c:v>1.0489112227805695</c:v>
                </c:pt>
                <c:pt idx="264">
                  <c:v>1.0517587939698494</c:v>
                </c:pt>
                <c:pt idx="265">
                  <c:v>1.0546063651591291</c:v>
                </c:pt>
                <c:pt idx="266">
                  <c:v>1.0574539363484088</c:v>
                </c:pt>
                <c:pt idx="267">
                  <c:v>1.0603015075376885</c:v>
                </c:pt>
                <c:pt idx="268">
                  <c:v>1.0631490787269684</c:v>
                </c:pt>
                <c:pt idx="269">
                  <c:v>1.0659966499162479</c:v>
                </c:pt>
                <c:pt idx="270">
                  <c:v>1.0688442211055278</c:v>
                </c:pt>
                <c:pt idx="271">
                  <c:v>1.0716917922948075</c:v>
                </c:pt>
                <c:pt idx="272">
                  <c:v>1.0745393634840872</c:v>
                </c:pt>
                <c:pt idx="273">
                  <c:v>1.0773869346733669</c:v>
                </c:pt>
                <c:pt idx="274">
                  <c:v>1.0802345058626468</c:v>
                </c:pt>
                <c:pt idx="275">
                  <c:v>1.0830820770519263</c:v>
                </c:pt>
                <c:pt idx="276">
                  <c:v>1.085929648241206</c:v>
                </c:pt>
                <c:pt idx="277">
                  <c:v>1.0887772194304859</c:v>
                </c:pt>
                <c:pt idx="278">
                  <c:v>1.0916247906197656</c:v>
                </c:pt>
                <c:pt idx="279">
                  <c:v>1.0944723618090453</c:v>
                </c:pt>
                <c:pt idx="280">
                  <c:v>1.097319932998325</c:v>
                </c:pt>
                <c:pt idx="281">
                  <c:v>1.1001675041876047</c:v>
                </c:pt>
                <c:pt idx="282">
                  <c:v>1.1030150753768844</c:v>
                </c:pt>
                <c:pt idx="283">
                  <c:v>1.1058626465661643</c:v>
                </c:pt>
                <c:pt idx="284">
                  <c:v>1.108710217755444</c:v>
                </c:pt>
                <c:pt idx="285">
                  <c:v>1.1115577889447237</c:v>
                </c:pt>
                <c:pt idx="286">
                  <c:v>1.1144053601340034</c:v>
                </c:pt>
                <c:pt idx="287">
                  <c:v>1.1172529313232833</c:v>
                </c:pt>
                <c:pt idx="288">
                  <c:v>1.1201005025125628</c:v>
                </c:pt>
                <c:pt idx="289">
                  <c:v>1.1229480737018427</c:v>
                </c:pt>
                <c:pt idx="290">
                  <c:v>1.1257956448911224</c:v>
                </c:pt>
                <c:pt idx="291">
                  <c:v>1.1286432160804021</c:v>
                </c:pt>
                <c:pt idx="292">
                  <c:v>1.1314907872696818</c:v>
                </c:pt>
                <c:pt idx="293">
                  <c:v>1.1343383584589617</c:v>
                </c:pt>
                <c:pt idx="294">
                  <c:v>1.1371859296482412</c:v>
                </c:pt>
                <c:pt idx="295">
                  <c:v>1.1400335008375211</c:v>
                </c:pt>
                <c:pt idx="296">
                  <c:v>1.1428810720268008</c:v>
                </c:pt>
                <c:pt idx="297">
                  <c:v>1.1457286432160805</c:v>
                </c:pt>
                <c:pt idx="298">
                  <c:v>1.1485762144053602</c:v>
                </c:pt>
                <c:pt idx="299">
                  <c:v>1.1514237855946401</c:v>
                </c:pt>
                <c:pt idx="300">
                  <c:v>1.1542713567839198</c:v>
                </c:pt>
                <c:pt idx="301">
                  <c:v>1.1571189279731993</c:v>
                </c:pt>
                <c:pt idx="302">
                  <c:v>1.1599664991624792</c:v>
                </c:pt>
                <c:pt idx="303">
                  <c:v>1.1628140703517589</c:v>
                </c:pt>
                <c:pt idx="304">
                  <c:v>1.1656616415410386</c:v>
                </c:pt>
                <c:pt idx="305">
                  <c:v>1.1685092127303183</c:v>
                </c:pt>
                <c:pt idx="306">
                  <c:v>1.1713567839195982</c:v>
                </c:pt>
                <c:pt idx="307">
                  <c:v>1.1742043551088777</c:v>
                </c:pt>
                <c:pt idx="308">
                  <c:v>1.1770519262981576</c:v>
                </c:pt>
                <c:pt idx="309">
                  <c:v>1.1798994974874373</c:v>
                </c:pt>
                <c:pt idx="310">
                  <c:v>1.182747068676717</c:v>
                </c:pt>
                <c:pt idx="311">
                  <c:v>1.1855946398659967</c:v>
                </c:pt>
                <c:pt idx="312">
                  <c:v>1.1884422110552766</c:v>
                </c:pt>
                <c:pt idx="313">
                  <c:v>1.1912897822445561</c:v>
                </c:pt>
                <c:pt idx="314">
                  <c:v>1.194137353433836</c:v>
                </c:pt>
                <c:pt idx="315">
                  <c:v>1.1969849246231157</c:v>
                </c:pt>
                <c:pt idx="316">
                  <c:v>1.1998324958123954</c:v>
                </c:pt>
                <c:pt idx="317">
                  <c:v>1.2026800670016751</c:v>
                </c:pt>
                <c:pt idx="318">
                  <c:v>1.205527638190955</c:v>
                </c:pt>
                <c:pt idx="319">
                  <c:v>1.2083752093802347</c:v>
                </c:pt>
                <c:pt idx="320">
                  <c:v>1.2112227805695144</c:v>
                </c:pt>
                <c:pt idx="321">
                  <c:v>1.2140703517587941</c:v>
                </c:pt>
                <c:pt idx="322">
                  <c:v>1.2169179229480738</c:v>
                </c:pt>
                <c:pt idx="323">
                  <c:v>1.2197654941373535</c:v>
                </c:pt>
                <c:pt idx="324">
                  <c:v>1.2226130653266334</c:v>
                </c:pt>
                <c:pt idx="325">
                  <c:v>1.2254606365159131</c:v>
                </c:pt>
                <c:pt idx="326">
                  <c:v>1.2283082077051926</c:v>
                </c:pt>
                <c:pt idx="327">
                  <c:v>1.2311557788944725</c:v>
                </c:pt>
                <c:pt idx="328">
                  <c:v>1.2340033500837522</c:v>
                </c:pt>
                <c:pt idx="329">
                  <c:v>1.2368509212730319</c:v>
                </c:pt>
                <c:pt idx="330">
                  <c:v>1.2396984924623116</c:v>
                </c:pt>
                <c:pt idx="331">
                  <c:v>1.2425460636515915</c:v>
                </c:pt>
                <c:pt idx="332">
                  <c:v>1.245393634840871</c:v>
                </c:pt>
                <c:pt idx="333">
                  <c:v>1.2482412060301509</c:v>
                </c:pt>
                <c:pt idx="334">
                  <c:v>1.2510887772194306</c:v>
                </c:pt>
                <c:pt idx="335">
                  <c:v>1.2539363484087103</c:v>
                </c:pt>
                <c:pt idx="336">
                  <c:v>1.25678391959799</c:v>
                </c:pt>
                <c:pt idx="337">
                  <c:v>1.2596314907872699</c:v>
                </c:pt>
                <c:pt idx="338">
                  <c:v>1.2624790619765496</c:v>
                </c:pt>
                <c:pt idx="339">
                  <c:v>1.2653266331658293</c:v>
                </c:pt>
                <c:pt idx="340">
                  <c:v>1.268174204355109</c:v>
                </c:pt>
                <c:pt idx="341">
                  <c:v>1.2710217755443887</c:v>
                </c:pt>
                <c:pt idx="342">
                  <c:v>1.2738693467336684</c:v>
                </c:pt>
                <c:pt idx="343">
                  <c:v>1.2767169179229483</c:v>
                </c:pt>
                <c:pt idx="344">
                  <c:v>1.279564489112228</c:v>
                </c:pt>
                <c:pt idx="345">
                  <c:v>1.2824120603015077</c:v>
                </c:pt>
                <c:pt idx="346">
                  <c:v>1.2852596314907874</c:v>
                </c:pt>
                <c:pt idx="347">
                  <c:v>1.2881072026800671</c:v>
                </c:pt>
                <c:pt idx="348">
                  <c:v>1.2909547738693468</c:v>
                </c:pt>
                <c:pt idx="349">
                  <c:v>1.2938023450586267</c:v>
                </c:pt>
                <c:pt idx="350">
                  <c:v>1.2966499162479064</c:v>
                </c:pt>
                <c:pt idx="351">
                  <c:v>1.2994974874371861</c:v>
                </c:pt>
                <c:pt idx="352">
                  <c:v>1.3023450586264658</c:v>
                </c:pt>
                <c:pt idx="353">
                  <c:v>1.3051926298157455</c:v>
                </c:pt>
                <c:pt idx="354">
                  <c:v>1.3080402010050254</c:v>
                </c:pt>
                <c:pt idx="355">
                  <c:v>1.3108877721943049</c:v>
                </c:pt>
                <c:pt idx="356">
                  <c:v>1.3137353433835848</c:v>
                </c:pt>
                <c:pt idx="357">
                  <c:v>1.3165829145728645</c:v>
                </c:pt>
                <c:pt idx="358">
                  <c:v>1.3194304857621442</c:v>
                </c:pt>
                <c:pt idx="359">
                  <c:v>1.3222780569514239</c:v>
                </c:pt>
                <c:pt idx="360">
                  <c:v>1.3251256281407038</c:v>
                </c:pt>
                <c:pt idx="361">
                  <c:v>1.3279731993299835</c:v>
                </c:pt>
                <c:pt idx="362">
                  <c:v>1.3308207705192632</c:v>
                </c:pt>
                <c:pt idx="363">
                  <c:v>1.3336683417085429</c:v>
                </c:pt>
                <c:pt idx="364">
                  <c:v>1.3365159128978226</c:v>
                </c:pt>
                <c:pt idx="365">
                  <c:v>1.3393634840871023</c:v>
                </c:pt>
                <c:pt idx="366">
                  <c:v>1.3422110552763822</c:v>
                </c:pt>
                <c:pt idx="367">
                  <c:v>1.3450586264656619</c:v>
                </c:pt>
                <c:pt idx="368">
                  <c:v>1.3479061976549416</c:v>
                </c:pt>
                <c:pt idx="369">
                  <c:v>1.3507537688442213</c:v>
                </c:pt>
                <c:pt idx="370">
                  <c:v>1.353601340033501</c:v>
                </c:pt>
                <c:pt idx="371">
                  <c:v>1.3564489112227807</c:v>
                </c:pt>
                <c:pt idx="372">
                  <c:v>1.3592964824120606</c:v>
                </c:pt>
                <c:pt idx="373">
                  <c:v>1.3621440536013403</c:v>
                </c:pt>
                <c:pt idx="374">
                  <c:v>1.36499162479062</c:v>
                </c:pt>
                <c:pt idx="375">
                  <c:v>1.3678391959798997</c:v>
                </c:pt>
                <c:pt idx="376">
                  <c:v>1.3706867671691794</c:v>
                </c:pt>
                <c:pt idx="377">
                  <c:v>1.3735343383584591</c:v>
                </c:pt>
                <c:pt idx="378">
                  <c:v>1.3763819095477388</c:v>
                </c:pt>
                <c:pt idx="379">
                  <c:v>1.3792294807370187</c:v>
                </c:pt>
                <c:pt idx="380">
                  <c:v>1.3820770519262984</c:v>
                </c:pt>
                <c:pt idx="381">
                  <c:v>1.3849246231155781</c:v>
                </c:pt>
                <c:pt idx="382">
                  <c:v>1.3877721943048578</c:v>
                </c:pt>
                <c:pt idx="383">
                  <c:v>1.3906197654941375</c:v>
                </c:pt>
                <c:pt idx="384">
                  <c:v>1.3934673366834172</c:v>
                </c:pt>
                <c:pt idx="385">
                  <c:v>1.3963149078726971</c:v>
                </c:pt>
                <c:pt idx="386">
                  <c:v>1.3991624790619768</c:v>
                </c:pt>
                <c:pt idx="387">
                  <c:v>1.4020100502512565</c:v>
                </c:pt>
                <c:pt idx="388">
                  <c:v>1.4048576214405362</c:v>
                </c:pt>
                <c:pt idx="389">
                  <c:v>1.4077051926298159</c:v>
                </c:pt>
                <c:pt idx="390">
                  <c:v>1.4105527638190956</c:v>
                </c:pt>
                <c:pt idx="391">
                  <c:v>1.4134003350083755</c:v>
                </c:pt>
                <c:pt idx="392">
                  <c:v>1.4162479061976552</c:v>
                </c:pt>
                <c:pt idx="393">
                  <c:v>1.4190954773869349</c:v>
                </c:pt>
                <c:pt idx="394">
                  <c:v>1.4219430485762146</c:v>
                </c:pt>
                <c:pt idx="395">
                  <c:v>1.4247906197654943</c:v>
                </c:pt>
                <c:pt idx="396">
                  <c:v>1.427638190954774</c:v>
                </c:pt>
                <c:pt idx="397">
                  <c:v>1.4304857621440539</c:v>
                </c:pt>
                <c:pt idx="398">
                  <c:v>1.4333333333333336</c:v>
                </c:pt>
                <c:pt idx="399">
                  <c:v>1.4361809045226133</c:v>
                </c:pt>
                <c:pt idx="400">
                  <c:v>1.439028475711893</c:v>
                </c:pt>
                <c:pt idx="401">
                  <c:v>1.4418760469011727</c:v>
                </c:pt>
                <c:pt idx="402">
                  <c:v>1.4447236180904524</c:v>
                </c:pt>
                <c:pt idx="403">
                  <c:v>1.4475711892797323</c:v>
                </c:pt>
                <c:pt idx="404">
                  <c:v>1.450418760469012</c:v>
                </c:pt>
                <c:pt idx="405">
                  <c:v>1.4532663316582917</c:v>
                </c:pt>
                <c:pt idx="406">
                  <c:v>1.4561139028475711</c:v>
                </c:pt>
                <c:pt idx="407">
                  <c:v>1.4589614740368513</c:v>
                </c:pt>
                <c:pt idx="408">
                  <c:v>1.4618090452261308</c:v>
                </c:pt>
                <c:pt idx="409">
                  <c:v>1.4646566164154105</c:v>
                </c:pt>
                <c:pt idx="410">
                  <c:v>1.4675041876046901</c:v>
                </c:pt>
                <c:pt idx="411">
                  <c:v>1.4703517587939701</c:v>
                </c:pt>
                <c:pt idx="412">
                  <c:v>1.4731993299832498</c:v>
                </c:pt>
                <c:pt idx="413">
                  <c:v>1.4760469011725295</c:v>
                </c:pt>
                <c:pt idx="414">
                  <c:v>1.4788944723618092</c:v>
                </c:pt>
                <c:pt idx="415">
                  <c:v>1.4817420435510891</c:v>
                </c:pt>
                <c:pt idx="416">
                  <c:v>1.4845896147403688</c:v>
                </c:pt>
                <c:pt idx="417">
                  <c:v>1.4874371859296485</c:v>
                </c:pt>
                <c:pt idx="418">
                  <c:v>1.4902847571189282</c:v>
                </c:pt>
                <c:pt idx="419">
                  <c:v>1.4931323283082081</c:v>
                </c:pt>
                <c:pt idx="420">
                  <c:v>1.4959798994974876</c:v>
                </c:pt>
                <c:pt idx="421">
                  <c:v>1.4988274706867672</c:v>
                </c:pt>
                <c:pt idx="422">
                  <c:v>1.5016750418760469</c:v>
                </c:pt>
                <c:pt idx="423">
                  <c:v>1.5045226130653269</c:v>
                </c:pt>
                <c:pt idx="424">
                  <c:v>1.5073701842546066</c:v>
                </c:pt>
                <c:pt idx="425">
                  <c:v>1.5102177554438863</c:v>
                </c:pt>
                <c:pt idx="426">
                  <c:v>1.513065326633166</c:v>
                </c:pt>
                <c:pt idx="427">
                  <c:v>1.5159128978224456</c:v>
                </c:pt>
                <c:pt idx="428">
                  <c:v>1.5187604690117256</c:v>
                </c:pt>
                <c:pt idx="429">
                  <c:v>1.5216080402010053</c:v>
                </c:pt>
                <c:pt idx="430">
                  <c:v>1.524455611390285</c:v>
                </c:pt>
                <c:pt idx="431">
                  <c:v>1.5273031825795647</c:v>
                </c:pt>
                <c:pt idx="432">
                  <c:v>1.5301507537688446</c:v>
                </c:pt>
                <c:pt idx="433">
                  <c:v>1.532998324958124</c:v>
                </c:pt>
                <c:pt idx="434">
                  <c:v>1.5358458961474037</c:v>
                </c:pt>
                <c:pt idx="435">
                  <c:v>1.5386934673366834</c:v>
                </c:pt>
                <c:pt idx="436">
                  <c:v>1.5415410385259634</c:v>
                </c:pt>
                <c:pt idx="437">
                  <c:v>1.5443886097152431</c:v>
                </c:pt>
                <c:pt idx="438">
                  <c:v>1.5472361809045228</c:v>
                </c:pt>
                <c:pt idx="439">
                  <c:v>1.5500837520938024</c:v>
                </c:pt>
                <c:pt idx="440">
                  <c:v>1.5529313232830824</c:v>
                </c:pt>
                <c:pt idx="441">
                  <c:v>1.5557788944723621</c:v>
                </c:pt>
                <c:pt idx="442">
                  <c:v>1.5586264656616418</c:v>
                </c:pt>
                <c:pt idx="443">
                  <c:v>1.5614740368509215</c:v>
                </c:pt>
                <c:pt idx="444">
                  <c:v>1.5643216080402014</c:v>
                </c:pt>
                <c:pt idx="445">
                  <c:v>1.5671691792294811</c:v>
                </c:pt>
                <c:pt idx="446">
                  <c:v>1.5700167504187605</c:v>
                </c:pt>
                <c:pt idx="447">
                  <c:v>1.5728643216080402</c:v>
                </c:pt>
                <c:pt idx="448">
                  <c:v>1.5757118927973202</c:v>
                </c:pt>
                <c:pt idx="449">
                  <c:v>1.5785594639865999</c:v>
                </c:pt>
                <c:pt idx="450">
                  <c:v>1.5814070351758795</c:v>
                </c:pt>
                <c:pt idx="451">
                  <c:v>1.5842546063651592</c:v>
                </c:pt>
                <c:pt idx="452">
                  <c:v>1.5871021775544389</c:v>
                </c:pt>
                <c:pt idx="453">
                  <c:v>1.5899497487437189</c:v>
                </c:pt>
                <c:pt idx="454">
                  <c:v>1.5927973199329986</c:v>
                </c:pt>
                <c:pt idx="455">
                  <c:v>1.5956448911222783</c:v>
                </c:pt>
                <c:pt idx="456">
                  <c:v>1.5984924623115579</c:v>
                </c:pt>
                <c:pt idx="457">
                  <c:v>1.6013400335008379</c:v>
                </c:pt>
                <c:pt idx="458">
                  <c:v>1.6041876046901176</c:v>
                </c:pt>
                <c:pt idx="459">
                  <c:v>1.607035175879397</c:v>
                </c:pt>
                <c:pt idx="460">
                  <c:v>1.6098827470686767</c:v>
                </c:pt>
                <c:pt idx="461">
                  <c:v>1.6127303182579567</c:v>
                </c:pt>
                <c:pt idx="462">
                  <c:v>1.6155778894472363</c:v>
                </c:pt>
                <c:pt idx="463">
                  <c:v>1.618425460636516</c:v>
                </c:pt>
                <c:pt idx="464">
                  <c:v>1.6212730318257957</c:v>
                </c:pt>
                <c:pt idx="465">
                  <c:v>1.6241206030150757</c:v>
                </c:pt>
                <c:pt idx="466">
                  <c:v>1.6269681742043554</c:v>
                </c:pt>
                <c:pt idx="467">
                  <c:v>1.6298157453936351</c:v>
                </c:pt>
                <c:pt idx="468">
                  <c:v>1.6326633165829147</c:v>
                </c:pt>
                <c:pt idx="469">
                  <c:v>1.6355108877721947</c:v>
                </c:pt>
                <c:pt idx="470">
                  <c:v>1.6383584589614744</c:v>
                </c:pt>
                <c:pt idx="471">
                  <c:v>1.6412060301507538</c:v>
                </c:pt>
                <c:pt idx="472">
                  <c:v>1.6440536013400335</c:v>
                </c:pt>
                <c:pt idx="473">
                  <c:v>1.6469011725293135</c:v>
                </c:pt>
                <c:pt idx="474">
                  <c:v>1.6497487437185931</c:v>
                </c:pt>
                <c:pt idx="475">
                  <c:v>1.6525963149078728</c:v>
                </c:pt>
                <c:pt idx="476">
                  <c:v>1.6554438860971525</c:v>
                </c:pt>
                <c:pt idx="477">
                  <c:v>1.6582914572864322</c:v>
                </c:pt>
                <c:pt idx="478">
                  <c:v>1.6611390284757122</c:v>
                </c:pt>
                <c:pt idx="479">
                  <c:v>1.6639865996649919</c:v>
                </c:pt>
                <c:pt idx="480">
                  <c:v>1.6668341708542715</c:v>
                </c:pt>
                <c:pt idx="481">
                  <c:v>1.6696817420435512</c:v>
                </c:pt>
                <c:pt idx="482">
                  <c:v>1.6725293132328312</c:v>
                </c:pt>
                <c:pt idx="483">
                  <c:v>1.6753768844221109</c:v>
                </c:pt>
                <c:pt idx="484">
                  <c:v>1.6782244556113903</c:v>
                </c:pt>
                <c:pt idx="485">
                  <c:v>1.68107202680067</c:v>
                </c:pt>
                <c:pt idx="486">
                  <c:v>1.6839195979899499</c:v>
                </c:pt>
                <c:pt idx="487">
                  <c:v>1.6867671691792296</c:v>
                </c:pt>
                <c:pt idx="488">
                  <c:v>1.6896147403685093</c:v>
                </c:pt>
                <c:pt idx="489">
                  <c:v>1.692462311557789</c:v>
                </c:pt>
                <c:pt idx="490">
                  <c:v>1.695309882747069</c:v>
                </c:pt>
                <c:pt idx="491">
                  <c:v>1.6981574539363486</c:v>
                </c:pt>
                <c:pt idx="492">
                  <c:v>1.7010050251256283</c:v>
                </c:pt>
                <c:pt idx="493">
                  <c:v>1.703852596314908</c:v>
                </c:pt>
                <c:pt idx="494">
                  <c:v>1.706700167504188</c:v>
                </c:pt>
                <c:pt idx="495">
                  <c:v>1.7095477386934677</c:v>
                </c:pt>
                <c:pt idx="496">
                  <c:v>1.7123953098827474</c:v>
                </c:pt>
                <c:pt idx="497">
                  <c:v>1.7152428810720268</c:v>
                </c:pt>
                <c:pt idx="498">
                  <c:v>1.7180904522613067</c:v>
                </c:pt>
                <c:pt idx="499">
                  <c:v>1.7209380234505864</c:v>
                </c:pt>
                <c:pt idx="500">
                  <c:v>1.7237855946398661</c:v>
                </c:pt>
                <c:pt idx="501">
                  <c:v>1.7266331658291458</c:v>
                </c:pt>
                <c:pt idx="502">
                  <c:v>1.7294807370184255</c:v>
                </c:pt>
                <c:pt idx="503">
                  <c:v>1.7323283082077054</c:v>
                </c:pt>
                <c:pt idx="504">
                  <c:v>1.7351758793969851</c:v>
                </c:pt>
                <c:pt idx="505">
                  <c:v>1.7380234505862648</c:v>
                </c:pt>
                <c:pt idx="506">
                  <c:v>1.7408710217755445</c:v>
                </c:pt>
                <c:pt idx="507">
                  <c:v>1.7437185929648245</c:v>
                </c:pt>
                <c:pt idx="508">
                  <c:v>1.7465661641541042</c:v>
                </c:pt>
                <c:pt idx="509">
                  <c:v>1.7494137353433838</c:v>
                </c:pt>
                <c:pt idx="510">
                  <c:v>1.7522613065326633</c:v>
                </c:pt>
                <c:pt idx="511">
                  <c:v>1.7551088777219432</c:v>
                </c:pt>
                <c:pt idx="512">
                  <c:v>1.7579564489112229</c:v>
                </c:pt>
                <c:pt idx="513">
                  <c:v>1.7608040201005026</c:v>
                </c:pt>
                <c:pt idx="514">
                  <c:v>1.7636515912897823</c:v>
                </c:pt>
                <c:pt idx="515">
                  <c:v>1.7664991624790622</c:v>
                </c:pt>
                <c:pt idx="516">
                  <c:v>1.7693467336683419</c:v>
                </c:pt>
                <c:pt idx="517">
                  <c:v>1.7721943048576216</c:v>
                </c:pt>
                <c:pt idx="518">
                  <c:v>1.7750418760469013</c:v>
                </c:pt>
                <c:pt idx="519">
                  <c:v>1.7778894472361813</c:v>
                </c:pt>
                <c:pt idx="520">
                  <c:v>1.7807370184254609</c:v>
                </c:pt>
                <c:pt idx="521">
                  <c:v>1.7835845896147406</c:v>
                </c:pt>
                <c:pt idx="522">
                  <c:v>1.7864321608040203</c:v>
                </c:pt>
                <c:pt idx="523">
                  <c:v>1.7892797319933003</c:v>
                </c:pt>
                <c:pt idx="524">
                  <c:v>1.7921273031825797</c:v>
                </c:pt>
                <c:pt idx="525">
                  <c:v>1.7949748743718594</c:v>
                </c:pt>
                <c:pt idx="526">
                  <c:v>1.7978224455611391</c:v>
                </c:pt>
                <c:pt idx="527">
                  <c:v>1.8006700167504188</c:v>
                </c:pt>
                <c:pt idx="528">
                  <c:v>1.8035175879396987</c:v>
                </c:pt>
                <c:pt idx="529">
                  <c:v>1.8063651591289784</c:v>
                </c:pt>
                <c:pt idx="530">
                  <c:v>1.8092127303182581</c:v>
                </c:pt>
                <c:pt idx="531">
                  <c:v>1.8120603015075378</c:v>
                </c:pt>
                <c:pt idx="532">
                  <c:v>1.8149078726968177</c:v>
                </c:pt>
                <c:pt idx="533">
                  <c:v>1.8177554438860974</c:v>
                </c:pt>
                <c:pt idx="534">
                  <c:v>1.8206030150753771</c:v>
                </c:pt>
                <c:pt idx="535">
                  <c:v>1.8234505862646566</c:v>
                </c:pt>
                <c:pt idx="536">
                  <c:v>1.8262981574539368</c:v>
                </c:pt>
                <c:pt idx="537">
                  <c:v>1.8291457286432162</c:v>
                </c:pt>
                <c:pt idx="538">
                  <c:v>1.8319932998324959</c:v>
                </c:pt>
                <c:pt idx="539">
                  <c:v>1.8348408710217756</c:v>
                </c:pt>
                <c:pt idx="540">
                  <c:v>1.8376884422110555</c:v>
                </c:pt>
                <c:pt idx="541">
                  <c:v>1.8405360134003352</c:v>
                </c:pt>
                <c:pt idx="542">
                  <c:v>1.8433835845896149</c:v>
                </c:pt>
                <c:pt idx="543">
                  <c:v>1.8462311557788946</c:v>
                </c:pt>
                <c:pt idx="544">
                  <c:v>1.8490787269681745</c:v>
                </c:pt>
                <c:pt idx="545">
                  <c:v>1.8519262981574542</c:v>
                </c:pt>
                <c:pt idx="546">
                  <c:v>1.8547738693467339</c:v>
                </c:pt>
                <c:pt idx="547">
                  <c:v>1.8576214405360136</c:v>
                </c:pt>
                <c:pt idx="548">
                  <c:v>1.8604690117252936</c:v>
                </c:pt>
                <c:pt idx="549">
                  <c:v>1.863316582914573</c:v>
                </c:pt>
                <c:pt idx="550">
                  <c:v>1.8661641541038527</c:v>
                </c:pt>
                <c:pt idx="551">
                  <c:v>1.8690117252931324</c:v>
                </c:pt>
                <c:pt idx="552">
                  <c:v>1.8718592964824121</c:v>
                </c:pt>
                <c:pt idx="553">
                  <c:v>1.874706867671692</c:v>
                </c:pt>
                <c:pt idx="554">
                  <c:v>1.8775544388609717</c:v>
                </c:pt>
                <c:pt idx="555">
                  <c:v>1.8804020100502514</c:v>
                </c:pt>
                <c:pt idx="556">
                  <c:v>1.8832495812395311</c:v>
                </c:pt>
                <c:pt idx="557">
                  <c:v>1.886097152428811</c:v>
                </c:pt>
                <c:pt idx="558">
                  <c:v>1.8889447236180907</c:v>
                </c:pt>
                <c:pt idx="559">
                  <c:v>1.8917922948073704</c:v>
                </c:pt>
                <c:pt idx="560">
                  <c:v>1.8946398659966501</c:v>
                </c:pt>
                <c:pt idx="561">
                  <c:v>1.89748743718593</c:v>
                </c:pt>
                <c:pt idx="562">
                  <c:v>1.9003350083752095</c:v>
                </c:pt>
                <c:pt idx="563">
                  <c:v>1.9031825795644892</c:v>
                </c:pt>
                <c:pt idx="564">
                  <c:v>1.9060301507537689</c:v>
                </c:pt>
                <c:pt idx="565">
                  <c:v>1.9088777219430488</c:v>
                </c:pt>
                <c:pt idx="566">
                  <c:v>1.9117252931323285</c:v>
                </c:pt>
                <c:pt idx="567">
                  <c:v>1.9145728643216082</c:v>
                </c:pt>
                <c:pt idx="568">
                  <c:v>1.9174204355108879</c:v>
                </c:pt>
                <c:pt idx="569">
                  <c:v>1.9202680067001678</c:v>
                </c:pt>
                <c:pt idx="570">
                  <c:v>1.9231155778894475</c:v>
                </c:pt>
                <c:pt idx="571">
                  <c:v>1.9259631490787272</c:v>
                </c:pt>
                <c:pt idx="572">
                  <c:v>1.9288107202680069</c:v>
                </c:pt>
                <c:pt idx="573">
                  <c:v>1.9316582914572868</c:v>
                </c:pt>
                <c:pt idx="574">
                  <c:v>1.9345058626465665</c:v>
                </c:pt>
                <c:pt idx="575">
                  <c:v>1.937353433835846</c:v>
                </c:pt>
                <c:pt idx="576">
                  <c:v>1.9402010050251257</c:v>
                </c:pt>
                <c:pt idx="577">
                  <c:v>1.9430485762144054</c:v>
                </c:pt>
                <c:pt idx="578">
                  <c:v>1.9458961474036853</c:v>
                </c:pt>
                <c:pt idx="579">
                  <c:v>1.948743718592965</c:v>
                </c:pt>
                <c:pt idx="580">
                  <c:v>1.9515912897822447</c:v>
                </c:pt>
                <c:pt idx="581">
                  <c:v>1.9544388609715244</c:v>
                </c:pt>
                <c:pt idx="582">
                  <c:v>1.9572864321608043</c:v>
                </c:pt>
                <c:pt idx="583">
                  <c:v>1.960134003350084</c:v>
                </c:pt>
                <c:pt idx="584">
                  <c:v>1.9629815745393637</c:v>
                </c:pt>
                <c:pt idx="585">
                  <c:v>1.9658291457286434</c:v>
                </c:pt>
                <c:pt idx="586">
                  <c:v>1.9686767169179233</c:v>
                </c:pt>
                <c:pt idx="587">
                  <c:v>1.971524288107203</c:v>
                </c:pt>
                <c:pt idx="588">
                  <c:v>1.9743718592964825</c:v>
                </c:pt>
                <c:pt idx="589">
                  <c:v>1.9772194304857622</c:v>
                </c:pt>
                <c:pt idx="590">
                  <c:v>1.9800670016750421</c:v>
                </c:pt>
                <c:pt idx="591">
                  <c:v>1.9829145728643218</c:v>
                </c:pt>
                <c:pt idx="592">
                  <c:v>1.9857621440536015</c:v>
                </c:pt>
                <c:pt idx="593">
                  <c:v>1.9886097152428812</c:v>
                </c:pt>
                <c:pt idx="594">
                  <c:v>1.9914572864321611</c:v>
                </c:pt>
                <c:pt idx="595">
                  <c:v>1.9943048576214408</c:v>
                </c:pt>
                <c:pt idx="596">
                  <c:v>1.9971524288107205</c:v>
                </c:pt>
                <c:pt idx="597">
                  <c:v>2</c:v>
                </c:pt>
              </c:numCache>
            </c:numRef>
          </c:xVal>
          <c:yVal>
            <c:numRef>
              <c:f>'CPT data reduction'!$A$3:$A$600</c:f>
              <c:numCache>
                <c:formatCode>General</c:formatCode>
                <c:ptCount val="59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1-4DA9-AC51-D68F1E61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74544"/>
        <c:axId val="1265672880"/>
      </c:scatterChart>
      <c:valAx>
        <c:axId val="1265674544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2880"/>
        <c:crosses val="autoZero"/>
        <c:crossBetween val="midCat"/>
      </c:valAx>
      <c:valAx>
        <c:axId val="1265672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37062541822961E-2"/>
          <c:y val="4.2537832900257928E-2"/>
          <c:w val="0.87239920055381825"/>
          <c:h val="0.859078221184657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'CPT data reduction'!$I$2</c:f>
              <c:strCache>
                <c:ptCount val="1"/>
                <c:pt idx="0">
                  <c:v>g (kN/m3)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'CPT data reduction'!$I$3:$I$600</c:f>
              <c:numCache>
                <c:formatCode>0.00</c:formatCode>
                <c:ptCount val="598"/>
                <c:pt idx="0">
                  <c:v>13.748105335565709</c:v>
                </c:pt>
                <c:pt idx="1">
                  <c:v>16.022748466347128</c:v>
                </c:pt>
                <c:pt idx="2">
                  <c:v>16.452462415834482</c:v>
                </c:pt>
                <c:pt idx="3">
                  <c:v>16.772857066125862</c:v>
                </c:pt>
                <c:pt idx="4">
                  <c:v>16.95386469333986</c:v>
                </c:pt>
                <c:pt idx="5">
                  <c:v>17.191458062502669</c:v>
                </c:pt>
                <c:pt idx="6">
                  <c:v>17.350678110836913</c:v>
                </c:pt>
                <c:pt idx="7">
                  <c:v>17.411967531161594</c:v>
                </c:pt>
                <c:pt idx="8">
                  <c:v>17.257394615578363</c:v>
                </c:pt>
                <c:pt idx="9">
                  <c:v>17.106712911973663</c:v>
                </c:pt>
                <c:pt idx="10">
                  <c:v>16.937148182640946</c:v>
                </c:pt>
                <c:pt idx="11">
                  <c:v>16.913259359648382</c:v>
                </c:pt>
                <c:pt idx="12">
                  <c:v>16.979588749418681</c:v>
                </c:pt>
                <c:pt idx="13">
                  <c:v>17.090009624823193</c:v>
                </c:pt>
                <c:pt idx="14">
                  <c:v>17.357376861867202</c:v>
                </c:pt>
                <c:pt idx="15">
                  <c:v>17.371161871343539</c:v>
                </c:pt>
                <c:pt idx="16">
                  <c:v>17.37656707758735</c:v>
                </c:pt>
                <c:pt idx="17">
                  <c:v>17.388310343520939</c:v>
                </c:pt>
                <c:pt idx="18">
                  <c:v>17.418024360365095</c:v>
                </c:pt>
                <c:pt idx="19">
                  <c:v>17.436591424421731</c:v>
                </c:pt>
                <c:pt idx="20">
                  <c:v>17.493931140468828</c:v>
                </c:pt>
                <c:pt idx="21">
                  <c:v>17.551510627765001</c:v>
                </c:pt>
                <c:pt idx="22">
                  <c:v>17.583293131650258</c:v>
                </c:pt>
                <c:pt idx="23">
                  <c:v>17.57565211776425</c:v>
                </c:pt>
                <c:pt idx="24">
                  <c:v>17.554476239204856</c:v>
                </c:pt>
                <c:pt idx="25">
                  <c:v>17.472781811903371</c:v>
                </c:pt>
                <c:pt idx="26">
                  <c:v>17.411877151343994</c:v>
                </c:pt>
                <c:pt idx="27">
                  <c:v>17.339215921414212</c:v>
                </c:pt>
                <c:pt idx="28">
                  <c:v>17.272466669248267</c:v>
                </c:pt>
                <c:pt idx="29">
                  <c:v>17.236591315070555</c:v>
                </c:pt>
                <c:pt idx="30">
                  <c:v>17.179618878285556</c:v>
                </c:pt>
                <c:pt idx="31">
                  <c:v>17.085366830834683</c:v>
                </c:pt>
                <c:pt idx="32">
                  <c:v>17.047576057511275</c:v>
                </c:pt>
                <c:pt idx="33">
                  <c:v>17.020345926244616</c:v>
                </c:pt>
                <c:pt idx="34">
                  <c:v>16.990975501252517</c:v>
                </c:pt>
                <c:pt idx="35">
                  <c:v>16.982887726694102</c:v>
                </c:pt>
                <c:pt idx="36">
                  <c:v>16.965486807063556</c:v>
                </c:pt>
                <c:pt idx="37">
                  <c:v>16.88230852625211</c:v>
                </c:pt>
                <c:pt idx="38">
                  <c:v>16.833883213087727</c:v>
                </c:pt>
                <c:pt idx="39">
                  <c:v>16.744578769769237</c:v>
                </c:pt>
                <c:pt idx="40">
                  <c:v>16.713515713021472</c:v>
                </c:pt>
                <c:pt idx="41">
                  <c:v>16.698950371658562</c:v>
                </c:pt>
                <c:pt idx="42">
                  <c:v>16.64625782196477</c:v>
                </c:pt>
                <c:pt idx="43">
                  <c:v>16.588780187555564</c:v>
                </c:pt>
                <c:pt idx="44">
                  <c:v>16.54387976460368</c:v>
                </c:pt>
                <c:pt idx="45">
                  <c:v>16.480844244915733</c:v>
                </c:pt>
                <c:pt idx="46">
                  <c:v>16.44448475694632</c:v>
                </c:pt>
                <c:pt idx="47">
                  <c:v>16.508472980703448</c:v>
                </c:pt>
                <c:pt idx="48">
                  <c:v>16.585677896654936</c:v>
                </c:pt>
                <c:pt idx="49">
                  <c:v>16.787157488876879</c:v>
                </c:pt>
                <c:pt idx="50">
                  <c:v>16.905718137861246</c:v>
                </c:pt>
                <c:pt idx="51">
                  <c:v>16.947426158944278</c:v>
                </c:pt>
                <c:pt idx="52">
                  <c:v>17.026359753910501</c:v>
                </c:pt>
                <c:pt idx="53">
                  <c:v>16.974110147645206</c:v>
                </c:pt>
                <c:pt idx="54">
                  <c:v>16.880496862914352</c:v>
                </c:pt>
                <c:pt idx="55">
                  <c:v>16.907519638246459</c:v>
                </c:pt>
                <c:pt idx="56">
                  <c:v>16.941169777487463</c:v>
                </c:pt>
                <c:pt idx="57">
                  <c:v>16.86858464431694</c:v>
                </c:pt>
                <c:pt idx="58">
                  <c:v>16.727119030746621</c:v>
                </c:pt>
                <c:pt idx="59">
                  <c:v>16.727119030746621</c:v>
                </c:pt>
                <c:pt idx="60">
                  <c:v>16.642219770392135</c:v>
                </c:pt>
                <c:pt idx="61">
                  <c:v>16.8143235279524</c:v>
                </c:pt>
                <c:pt idx="62">
                  <c:v>16.8143235279524</c:v>
                </c:pt>
                <c:pt idx="63">
                  <c:v>17.142289763809337</c:v>
                </c:pt>
                <c:pt idx="64">
                  <c:v>17.144584976976017</c:v>
                </c:pt>
                <c:pt idx="65">
                  <c:v>17.095985289590509</c:v>
                </c:pt>
                <c:pt idx="66">
                  <c:v>16.908114867735645</c:v>
                </c:pt>
                <c:pt idx="67">
                  <c:v>16.727897818480862</c:v>
                </c:pt>
                <c:pt idx="68">
                  <c:v>16.516359904750558</c:v>
                </c:pt>
                <c:pt idx="69">
                  <c:v>16.343840309664873</c:v>
                </c:pt>
                <c:pt idx="70">
                  <c:v>16.129216790323248</c:v>
                </c:pt>
                <c:pt idx="71">
                  <c:v>15.895919700773817</c:v>
                </c:pt>
                <c:pt idx="72">
                  <c:v>15.635516939988488</c:v>
                </c:pt>
                <c:pt idx="73">
                  <c:v>15.418444800909146</c:v>
                </c:pt>
                <c:pt idx="74">
                  <c:v>15.386858634645447</c:v>
                </c:pt>
                <c:pt idx="75">
                  <c:v>15.361822145820497</c:v>
                </c:pt>
                <c:pt idx="76">
                  <c:v>15.31779084450111</c:v>
                </c:pt>
                <c:pt idx="77">
                  <c:v>15.307739289454863</c:v>
                </c:pt>
                <c:pt idx="78">
                  <c:v>15.234998091041255</c:v>
                </c:pt>
                <c:pt idx="79">
                  <c:v>15.180119808076419</c:v>
                </c:pt>
                <c:pt idx="80">
                  <c:v>15.239974344543866</c:v>
                </c:pt>
                <c:pt idx="81">
                  <c:v>15.176772472088317</c:v>
                </c:pt>
                <c:pt idx="82">
                  <c:v>15.115394162109238</c:v>
                </c:pt>
                <c:pt idx="83">
                  <c:v>15.087399106211098</c:v>
                </c:pt>
                <c:pt idx="84">
                  <c:v>15.038175452607943</c:v>
                </c:pt>
                <c:pt idx="85">
                  <c:v>14.968883229902762</c:v>
                </c:pt>
                <c:pt idx="86">
                  <c:v>14.984654336443365</c:v>
                </c:pt>
                <c:pt idx="87">
                  <c:v>15.01183469092406</c:v>
                </c:pt>
                <c:pt idx="88">
                  <c:v>15.012129281577534</c:v>
                </c:pt>
                <c:pt idx="89">
                  <c:v>14.897219264747335</c:v>
                </c:pt>
                <c:pt idx="90">
                  <c:v>14.802755889340576</c:v>
                </c:pt>
                <c:pt idx="91">
                  <c:v>14.743776740520355</c:v>
                </c:pt>
                <c:pt idx="92">
                  <c:v>14.750087250029161</c:v>
                </c:pt>
                <c:pt idx="93">
                  <c:v>14.75900323034247</c:v>
                </c:pt>
                <c:pt idx="94">
                  <c:v>14.79707298732729</c:v>
                </c:pt>
                <c:pt idx="95">
                  <c:v>14.785071969967225</c:v>
                </c:pt>
                <c:pt idx="96">
                  <c:v>14.762884524199919</c:v>
                </c:pt>
                <c:pt idx="97">
                  <c:v>14.743722226718562</c:v>
                </c:pt>
                <c:pt idx="98">
                  <c:v>14.762258468272913</c:v>
                </c:pt>
                <c:pt idx="99">
                  <c:v>14.738723283455618</c:v>
                </c:pt>
                <c:pt idx="100">
                  <c:v>14.680575209487872</c:v>
                </c:pt>
                <c:pt idx="101">
                  <c:v>14.682543717333747</c:v>
                </c:pt>
                <c:pt idx="102">
                  <c:v>14.673557633845165</c:v>
                </c:pt>
                <c:pt idx="103">
                  <c:v>14.668311319054434</c:v>
                </c:pt>
                <c:pt idx="104">
                  <c:v>14.684557730292568</c:v>
                </c:pt>
                <c:pt idx="105">
                  <c:v>14.667904752354131</c:v>
                </c:pt>
                <c:pt idx="106">
                  <c:v>14.64980992775333</c:v>
                </c:pt>
                <c:pt idx="107">
                  <c:v>14.634404460459235</c:v>
                </c:pt>
                <c:pt idx="108">
                  <c:v>14.718094468697224</c:v>
                </c:pt>
                <c:pt idx="109">
                  <c:v>14.716078615541088</c:v>
                </c:pt>
                <c:pt idx="110">
                  <c:v>14.689748582341359</c:v>
                </c:pt>
                <c:pt idx="111">
                  <c:v>14.670617694671076</c:v>
                </c:pt>
                <c:pt idx="112">
                  <c:v>14.674506963544449</c:v>
                </c:pt>
                <c:pt idx="113">
                  <c:v>14.68063143681939</c:v>
                </c:pt>
                <c:pt idx="114">
                  <c:v>14.6747637979184</c:v>
                </c:pt>
                <c:pt idx="115">
                  <c:v>14.674892150621989</c:v>
                </c:pt>
                <c:pt idx="116">
                  <c:v>14.664973970365319</c:v>
                </c:pt>
                <c:pt idx="117">
                  <c:v>14.664845660612293</c:v>
                </c:pt>
                <c:pt idx="118">
                  <c:v>14.67194723344446</c:v>
                </c:pt>
                <c:pt idx="119">
                  <c:v>14.647532843433778</c:v>
                </c:pt>
                <c:pt idx="120">
                  <c:v>14.637624151228465</c:v>
                </c:pt>
                <c:pt idx="121">
                  <c:v>14.641673484017105</c:v>
                </c:pt>
                <c:pt idx="122">
                  <c:v>14.661964043067234</c:v>
                </c:pt>
                <c:pt idx="123">
                  <c:v>14.665998905611438</c:v>
                </c:pt>
                <c:pt idx="124">
                  <c:v>14.652339201444594</c:v>
                </c:pt>
                <c:pt idx="125">
                  <c:v>14.662518254497295</c:v>
                </c:pt>
                <c:pt idx="126">
                  <c:v>14.672224955312757</c:v>
                </c:pt>
                <c:pt idx="127">
                  <c:v>14.713890828654048</c:v>
                </c:pt>
                <c:pt idx="128">
                  <c:v>14.784036340064819</c:v>
                </c:pt>
                <c:pt idx="129">
                  <c:v>14.824854836583715</c:v>
                </c:pt>
                <c:pt idx="130">
                  <c:v>14.840215558538002</c:v>
                </c:pt>
                <c:pt idx="131">
                  <c:v>14.824542177794747</c:v>
                </c:pt>
                <c:pt idx="132">
                  <c:v>14.824631316028606</c:v>
                </c:pt>
                <c:pt idx="133">
                  <c:v>14.781100380811251</c:v>
                </c:pt>
                <c:pt idx="134">
                  <c:v>14.719290207032381</c:v>
                </c:pt>
                <c:pt idx="135">
                  <c:v>14.707509021409862</c:v>
                </c:pt>
                <c:pt idx="136">
                  <c:v>14.649883680993037</c:v>
                </c:pt>
                <c:pt idx="137">
                  <c:v>14.615683919353121</c:v>
                </c:pt>
                <c:pt idx="138">
                  <c:v>14.57305882094674</c:v>
                </c:pt>
                <c:pt idx="139">
                  <c:v>14.545537139557485</c:v>
                </c:pt>
                <c:pt idx="140">
                  <c:v>14.52250683613709</c:v>
                </c:pt>
                <c:pt idx="141">
                  <c:v>14.48689086598508</c:v>
                </c:pt>
                <c:pt idx="142">
                  <c:v>14.456772665327687</c:v>
                </c:pt>
                <c:pt idx="143">
                  <c:v>14.444727363704352</c:v>
                </c:pt>
                <c:pt idx="144">
                  <c:v>14.456772665327687</c:v>
                </c:pt>
                <c:pt idx="145">
                  <c:v>14.500771054434102</c:v>
                </c:pt>
                <c:pt idx="146">
                  <c:v>14.54202108641865</c:v>
                </c:pt>
                <c:pt idx="147">
                  <c:v>14.572413126000578</c:v>
                </c:pt>
                <c:pt idx="148">
                  <c:v>14.567223432455709</c:v>
                </c:pt>
                <c:pt idx="149">
                  <c:v>14.584829931096529</c:v>
                </c:pt>
                <c:pt idx="150">
                  <c:v>14.584829931096529</c:v>
                </c:pt>
                <c:pt idx="151">
                  <c:v>14.607393299452951</c:v>
                </c:pt>
                <c:pt idx="152">
                  <c:v>14.601238820948677</c:v>
                </c:pt>
                <c:pt idx="153">
                  <c:v>14.612246711594544</c:v>
                </c:pt>
                <c:pt idx="154">
                  <c:v>14.57856542599899</c:v>
                </c:pt>
                <c:pt idx="155">
                  <c:v>14.509169986125148</c:v>
                </c:pt>
                <c:pt idx="156">
                  <c:v>14.478051570939503</c:v>
                </c:pt>
                <c:pt idx="157">
                  <c:v>14.490096766683928</c:v>
                </c:pt>
                <c:pt idx="158">
                  <c:v>14.484183265538547</c:v>
                </c:pt>
                <c:pt idx="159">
                  <c:v>14.800270717497845</c:v>
                </c:pt>
                <c:pt idx="160">
                  <c:v>14.766152868302788</c:v>
                </c:pt>
                <c:pt idx="161">
                  <c:v>14.745989783736414</c:v>
                </c:pt>
                <c:pt idx="162">
                  <c:v>14.735647117184998</c:v>
                </c:pt>
                <c:pt idx="163">
                  <c:v>14.73526333642015</c:v>
                </c:pt>
                <c:pt idx="164">
                  <c:v>14.744214586469722</c:v>
                </c:pt>
                <c:pt idx="165">
                  <c:v>14.751610880081913</c:v>
                </c:pt>
                <c:pt idx="166">
                  <c:v>14.73225248340164</c:v>
                </c:pt>
                <c:pt idx="167">
                  <c:v>14.721348934521387</c:v>
                </c:pt>
                <c:pt idx="168">
                  <c:v>14.69957277623524</c:v>
                </c:pt>
                <c:pt idx="169">
                  <c:v>14.71018008756643</c:v>
                </c:pt>
                <c:pt idx="170">
                  <c:v>14.739424284009489</c:v>
                </c:pt>
                <c:pt idx="171">
                  <c:v>14.772159745511004</c:v>
                </c:pt>
                <c:pt idx="172">
                  <c:v>14.791406369510698</c:v>
                </c:pt>
                <c:pt idx="173">
                  <c:v>14.791567615661355</c:v>
                </c:pt>
                <c:pt idx="174">
                  <c:v>14.766289888254693</c:v>
                </c:pt>
                <c:pt idx="175">
                  <c:v>14.77281900799121</c:v>
                </c:pt>
                <c:pt idx="176">
                  <c:v>14.791567615661355</c:v>
                </c:pt>
                <c:pt idx="177">
                  <c:v>14.794090950674581</c:v>
                </c:pt>
                <c:pt idx="178">
                  <c:v>14.779453280383347</c:v>
                </c:pt>
                <c:pt idx="179">
                  <c:v>14.774939261353861</c:v>
                </c:pt>
                <c:pt idx="180">
                  <c:v>14.779619631187723</c:v>
                </c:pt>
                <c:pt idx="181">
                  <c:v>14.747681990085315</c:v>
                </c:pt>
                <c:pt idx="182">
                  <c:v>14.718949594836621</c:v>
                </c:pt>
                <c:pt idx="183">
                  <c:v>14.710566513513193</c:v>
                </c:pt>
                <c:pt idx="184">
                  <c:v>14.69942783481283</c:v>
                </c:pt>
                <c:pt idx="185">
                  <c:v>14.703849001174975</c:v>
                </c:pt>
                <c:pt idx="186">
                  <c:v>14.692764762028128</c:v>
                </c:pt>
                <c:pt idx="187">
                  <c:v>14.66517148482863</c:v>
                </c:pt>
                <c:pt idx="188">
                  <c:v>14.674125627251435</c:v>
                </c:pt>
                <c:pt idx="189">
                  <c:v>14.678606580736867</c:v>
                </c:pt>
                <c:pt idx="190">
                  <c:v>14.690167640806338</c:v>
                </c:pt>
                <c:pt idx="191">
                  <c:v>14.709875702166684</c:v>
                </c:pt>
                <c:pt idx="192">
                  <c:v>14.706818981420723</c:v>
                </c:pt>
                <c:pt idx="193">
                  <c:v>14.706818981420723</c:v>
                </c:pt>
                <c:pt idx="194">
                  <c:v>14.707328256004601</c:v>
                </c:pt>
                <c:pt idx="195">
                  <c:v>14.711216149888855</c:v>
                </c:pt>
                <c:pt idx="196">
                  <c:v>14.699355361306925</c:v>
                </c:pt>
                <c:pt idx="197">
                  <c:v>14.707594582104862</c:v>
                </c:pt>
                <c:pt idx="198">
                  <c:v>14.707749514157625</c:v>
                </c:pt>
                <c:pt idx="199">
                  <c:v>14.719118078694553</c:v>
                </c:pt>
                <c:pt idx="200">
                  <c:v>14.711300295816885</c:v>
                </c:pt>
                <c:pt idx="201">
                  <c:v>14.731086928044624</c:v>
                </c:pt>
                <c:pt idx="202">
                  <c:v>14.735264448980301</c:v>
                </c:pt>
                <c:pt idx="203">
                  <c:v>14.735338713492796</c:v>
                </c:pt>
                <c:pt idx="204">
                  <c:v>14.723892690754711</c:v>
                </c:pt>
                <c:pt idx="205">
                  <c:v>14.708455088119726</c:v>
                </c:pt>
                <c:pt idx="206">
                  <c:v>14.708530092649692</c:v>
                </c:pt>
                <c:pt idx="207">
                  <c:v>14.704614727727149</c:v>
                </c:pt>
                <c:pt idx="208">
                  <c:v>14.708605082510871</c:v>
                </c:pt>
                <c:pt idx="209">
                  <c:v>14.877041484156981</c:v>
                </c:pt>
                <c:pt idx="210">
                  <c:v>14.82188368722468</c:v>
                </c:pt>
                <c:pt idx="211">
                  <c:v>14.800381831393196</c:v>
                </c:pt>
                <c:pt idx="212">
                  <c:v>14.804413356547943</c:v>
                </c:pt>
                <c:pt idx="213">
                  <c:v>14.79742843127776</c:v>
                </c:pt>
                <c:pt idx="214">
                  <c:v>14.815641778878657</c:v>
                </c:pt>
                <c:pt idx="215">
                  <c:v>14.78642218650123</c:v>
                </c:pt>
                <c:pt idx="216">
                  <c:v>14.790190873256114</c:v>
                </c:pt>
                <c:pt idx="217">
                  <c:v>14.830577644280416</c:v>
                </c:pt>
                <c:pt idx="218">
                  <c:v>14.865946598447833</c:v>
                </c:pt>
                <c:pt idx="219">
                  <c:v>14.903236905433442</c:v>
                </c:pt>
                <c:pt idx="220">
                  <c:v>14.924087684237048</c:v>
                </c:pt>
                <c:pt idx="221">
                  <c:v>14.928198713242994</c:v>
                </c:pt>
                <c:pt idx="222">
                  <c:v>14.925108456640411</c:v>
                </c:pt>
                <c:pt idx="223">
                  <c:v>14.931887633654092</c:v>
                </c:pt>
                <c:pt idx="224">
                  <c:v>14.93818878501644</c:v>
                </c:pt>
                <c:pt idx="225">
                  <c:v>14.94838505777388</c:v>
                </c:pt>
                <c:pt idx="226">
                  <c:v>14.96492403074893</c:v>
                </c:pt>
                <c:pt idx="227">
                  <c:v>14.949134130093995</c:v>
                </c:pt>
                <c:pt idx="228">
                  <c:v>14.95256709766422</c:v>
                </c:pt>
                <c:pt idx="229">
                  <c:v>14.94617649092017</c:v>
                </c:pt>
                <c:pt idx="230">
                  <c:v>14.955791846521935</c:v>
                </c:pt>
                <c:pt idx="231">
                  <c:v>14.955976855617353</c:v>
                </c:pt>
                <c:pt idx="232">
                  <c:v>14.969247755702121</c:v>
                </c:pt>
                <c:pt idx="233">
                  <c:v>14.989033982227955</c:v>
                </c:pt>
                <c:pt idx="234">
                  <c:v>14.985780146184682</c:v>
                </c:pt>
                <c:pt idx="235">
                  <c:v>15.013919576299321</c:v>
                </c:pt>
                <c:pt idx="236">
                  <c:v>15.04818114536573</c:v>
                </c:pt>
                <c:pt idx="237">
                  <c:v>15.071724445886129</c:v>
                </c:pt>
                <c:pt idx="238">
                  <c:v>15.055182099105847</c:v>
                </c:pt>
                <c:pt idx="239">
                  <c:v>15.077080835945234</c:v>
                </c:pt>
                <c:pt idx="240">
                  <c:v>15.095033644209108</c:v>
                </c:pt>
                <c:pt idx="241">
                  <c:v>15.053792544488601</c:v>
                </c:pt>
                <c:pt idx="242">
                  <c:v>15.016018377034614</c:v>
                </c:pt>
                <c:pt idx="243">
                  <c:v>14.996963392547647</c:v>
                </c:pt>
                <c:pt idx="244">
                  <c:v>14.987400207457236</c:v>
                </c:pt>
                <c:pt idx="245">
                  <c:v>14.964492712234625</c:v>
                </c:pt>
                <c:pt idx="246">
                  <c:v>14.923299627934426</c:v>
                </c:pt>
                <c:pt idx="247">
                  <c:v>14.909923215236935</c:v>
                </c:pt>
                <c:pt idx="248">
                  <c:v>14.950656202684081</c:v>
                </c:pt>
                <c:pt idx="249">
                  <c:v>14.978743736027974</c:v>
                </c:pt>
                <c:pt idx="250">
                  <c:v>14.996265497589986</c:v>
                </c:pt>
                <c:pt idx="251">
                  <c:v>15.017443103305025</c:v>
                </c:pt>
                <c:pt idx="252">
                  <c:v>15.03545540964129</c:v>
                </c:pt>
                <c:pt idx="253">
                  <c:v>15.05798579398105</c:v>
                </c:pt>
                <c:pt idx="254">
                  <c:v>15.100625159723466</c:v>
                </c:pt>
                <c:pt idx="255">
                  <c:v>15.138841048760204</c:v>
                </c:pt>
                <c:pt idx="256">
                  <c:v>15.141498051860703</c:v>
                </c:pt>
                <c:pt idx="257">
                  <c:v>15.155862456828876</c:v>
                </c:pt>
                <c:pt idx="258">
                  <c:v>15.157898391218316</c:v>
                </c:pt>
                <c:pt idx="259">
                  <c:v>15.343611441773508</c:v>
                </c:pt>
                <c:pt idx="260">
                  <c:v>15.306828240823585</c:v>
                </c:pt>
                <c:pt idx="261">
                  <c:v>15.266600433741047</c:v>
                </c:pt>
                <c:pt idx="262">
                  <c:v>15.255964808120638</c:v>
                </c:pt>
                <c:pt idx="263">
                  <c:v>15.244910930296491</c:v>
                </c:pt>
                <c:pt idx="264">
                  <c:v>15.258263325645263</c:v>
                </c:pt>
                <c:pt idx="265">
                  <c:v>15.242958794452909</c:v>
                </c:pt>
                <c:pt idx="266">
                  <c:v>15.262317037650501</c:v>
                </c:pt>
                <c:pt idx="267">
                  <c:v>15.270786656553216</c:v>
                </c:pt>
                <c:pt idx="268">
                  <c:v>15.277521150166026</c:v>
                </c:pt>
                <c:pt idx="269">
                  <c:v>15.286465790417749</c:v>
                </c:pt>
                <c:pt idx="270">
                  <c:v>15.290461634921332</c:v>
                </c:pt>
                <c:pt idx="271">
                  <c:v>15.295423019680374</c:v>
                </c:pt>
                <c:pt idx="272">
                  <c:v>15.308775295577735</c:v>
                </c:pt>
                <c:pt idx="273">
                  <c:v>15.344289526232156</c:v>
                </c:pt>
                <c:pt idx="274">
                  <c:v>15.356220982006208</c:v>
                </c:pt>
                <c:pt idx="275">
                  <c:v>15.355588550905614</c:v>
                </c:pt>
                <c:pt idx="276">
                  <c:v>15.369317179499976</c:v>
                </c:pt>
                <c:pt idx="277">
                  <c:v>15.381857760916663</c:v>
                </c:pt>
                <c:pt idx="278">
                  <c:v>15.386405879437131</c:v>
                </c:pt>
                <c:pt idx="279">
                  <c:v>15.387209499284387</c:v>
                </c:pt>
                <c:pt idx="280">
                  <c:v>15.39175517176052</c:v>
                </c:pt>
                <c:pt idx="281">
                  <c:v>15.373429202526664</c:v>
                </c:pt>
                <c:pt idx="282">
                  <c:v>15.377457678155642</c:v>
                </c:pt>
                <c:pt idx="283">
                  <c:v>15.375271798992712</c:v>
                </c:pt>
                <c:pt idx="284">
                  <c:v>15.364529910730679</c:v>
                </c:pt>
                <c:pt idx="285">
                  <c:v>15.339989082842306</c:v>
                </c:pt>
                <c:pt idx="286">
                  <c:v>15.334810559566941</c:v>
                </c:pt>
                <c:pt idx="287">
                  <c:v>15.322789378874896</c:v>
                </c:pt>
                <c:pt idx="288">
                  <c:v>15.29719930982986</c:v>
                </c:pt>
                <c:pt idx="289">
                  <c:v>15.306368722391257</c:v>
                </c:pt>
                <c:pt idx="290">
                  <c:v>15.335657872812451</c:v>
                </c:pt>
                <c:pt idx="291">
                  <c:v>15.350106615600669</c:v>
                </c:pt>
                <c:pt idx="292">
                  <c:v>15.36485034167125</c:v>
                </c:pt>
                <c:pt idx="293">
                  <c:v>15.367071584046572</c:v>
                </c:pt>
                <c:pt idx="294">
                  <c:v>15.37457504787259</c:v>
                </c:pt>
                <c:pt idx="295">
                  <c:v>15.382405610738925</c:v>
                </c:pt>
                <c:pt idx="296">
                  <c:v>15.403499853862909</c:v>
                </c:pt>
                <c:pt idx="297">
                  <c:v>15.401902738042251</c:v>
                </c:pt>
                <c:pt idx="298">
                  <c:v>15.409054127505216</c:v>
                </c:pt>
                <c:pt idx="299">
                  <c:v>15.413521911383835</c:v>
                </c:pt>
                <c:pt idx="300">
                  <c:v>15.415805219330231</c:v>
                </c:pt>
                <c:pt idx="301">
                  <c:v>15.423584270837305</c:v>
                </c:pt>
                <c:pt idx="302">
                  <c:v>15.405950928663961</c:v>
                </c:pt>
                <c:pt idx="303">
                  <c:v>15.412141450396005</c:v>
                </c:pt>
                <c:pt idx="304">
                  <c:v>15.411987842736085</c:v>
                </c:pt>
                <c:pt idx="305">
                  <c:v>15.414206907040702</c:v>
                </c:pt>
                <c:pt idx="306">
                  <c:v>15.396505070263753</c:v>
                </c:pt>
                <c:pt idx="307">
                  <c:v>15.386105904115237</c:v>
                </c:pt>
                <c:pt idx="308">
                  <c:v>15.380938054935351</c:v>
                </c:pt>
                <c:pt idx="309">
                  <c:v>15.546505050354577</c:v>
                </c:pt>
                <c:pt idx="310">
                  <c:v>15.501023381937047</c:v>
                </c:pt>
                <c:pt idx="311">
                  <c:v>15.486262097452169</c:v>
                </c:pt>
                <c:pt idx="312">
                  <c:v>15.499201422816244</c:v>
                </c:pt>
                <c:pt idx="313">
                  <c:v>15.49336730803919</c:v>
                </c:pt>
                <c:pt idx="314">
                  <c:v>15.47404110504843</c:v>
                </c:pt>
                <c:pt idx="315">
                  <c:v>15.472269374172685</c:v>
                </c:pt>
                <c:pt idx="316">
                  <c:v>15.482479819997486</c:v>
                </c:pt>
                <c:pt idx="317">
                  <c:v>15.497431302359567</c:v>
                </c:pt>
                <c:pt idx="318">
                  <c:v>15.478476045354906</c:v>
                </c:pt>
                <c:pt idx="319">
                  <c:v>15.462326097291877</c:v>
                </c:pt>
                <c:pt idx="320">
                  <c:v>15.460654000076909</c:v>
                </c:pt>
                <c:pt idx="321">
                  <c:v>15.452634228562683</c:v>
                </c:pt>
                <c:pt idx="322">
                  <c:v>15.425982205733781</c:v>
                </c:pt>
                <c:pt idx="323">
                  <c:v>15.398595409923509</c:v>
                </c:pt>
                <c:pt idx="324">
                  <c:v>15.408625576515648</c:v>
                </c:pt>
                <c:pt idx="325">
                  <c:v>15.428370381665777</c:v>
                </c:pt>
                <c:pt idx="326">
                  <c:v>15.441496170193419</c:v>
                </c:pt>
                <c:pt idx="327">
                  <c:v>15.417038196150493</c:v>
                </c:pt>
                <c:pt idx="328">
                  <c:v>15.425075743272014</c:v>
                </c:pt>
                <c:pt idx="329">
                  <c:v>15.44503881284399</c:v>
                </c:pt>
                <c:pt idx="330">
                  <c:v>15.446827560799376</c:v>
                </c:pt>
                <c:pt idx="331">
                  <c:v>15.446930620210223</c:v>
                </c:pt>
                <c:pt idx="332">
                  <c:v>15.452283775471528</c:v>
                </c:pt>
                <c:pt idx="333">
                  <c:v>15.469590522836464</c:v>
                </c:pt>
                <c:pt idx="334">
                  <c:v>15.480913246554081</c:v>
                </c:pt>
                <c:pt idx="335">
                  <c:v>15.486134668248942</c:v>
                </c:pt>
                <c:pt idx="336">
                  <c:v>15.487884135474287</c:v>
                </c:pt>
                <c:pt idx="337">
                  <c:v>15.499105960806864</c:v>
                </c:pt>
                <c:pt idx="338">
                  <c:v>15.496067837632618</c:v>
                </c:pt>
                <c:pt idx="339">
                  <c:v>15.497850977277537</c:v>
                </c:pt>
                <c:pt idx="340">
                  <c:v>15.515247602428692</c:v>
                </c:pt>
                <c:pt idx="341">
                  <c:v>15.519982933513134</c:v>
                </c:pt>
                <c:pt idx="342">
                  <c:v>15.540188239729575</c:v>
                </c:pt>
                <c:pt idx="343">
                  <c:v>15.547865274372089</c:v>
                </c:pt>
                <c:pt idx="344">
                  <c:v>15.554185967737753</c:v>
                </c:pt>
                <c:pt idx="345">
                  <c:v>15.597130073359263</c:v>
                </c:pt>
                <c:pt idx="346">
                  <c:v>15.630014716581208</c:v>
                </c:pt>
                <c:pt idx="347">
                  <c:v>15.656129105136948</c:v>
                </c:pt>
                <c:pt idx="348">
                  <c:v>15.680749211642341</c:v>
                </c:pt>
                <c:pt idx="349">
                  <c:v>15.705339909792693</c:v>
                </c:pt>
                <c:pt idx="350">
                  <c:v>15.726827404326343</c:v>
                </c:pt>
                <c:pt idx="351">
                  <c:v>15.719958902979533</c:v>
                </c:pt>
                <c:pt idx="352">
                  <c:v>15.72492670856907</c:v>
                </c:pt>
                <c:pt idx="353">
                  <c:v>15.697299743299771</c:v>
                </c:pt>
                <c:pt idx="354">
                  <c:v>15.669716254898734</c:v>
                </c:pt>
                <c:pt idx="355">
                  <c:v>15.679846375432939</c:v>
                </c:pt>
                <c:pt idx="356">
                  <c:v>15.672802143498261</c:v>
                </c:pt>
                <c:pt idx="357">
                  <c:v>15.672884857850773</c:v>
                </c:pt>
                <c:pt idx="358">
                  <c:v>15.699280703746449</c:v>
                </c:pt>
                <c:pt idx="359">
                  <c:v>15.719224476589632</c:v>
                </c:pt>
                <c:pt idx="360">
                  <c:v>15.652476711161034</c:v>
                </c:pt>
                <c:pt idx="361">
                  <c:v>15.634178737843687</c:v>
                </c:pt>
                <c:pt idx="362">
                  <c:v>15.616824436701485</c:v>
                </c:pt>
                <c:pt idx="363">
                  <c:v>15.608882385755873</c:v>
                </c:pt>
                <c:pt idx="364">
                  <c:v>15.597404325242277</c:v>
                </c:pt>
                <c:pt idx="365">
                  <c:v>15.568006932911432</c:v>
                </c:pt>
                <c:pt idx="366">
                  <c:v>15.555241005212318</c:v>
                </c:pt>
                <c:pt idx="367">
                  <c:v>15.58110106400669</c:v>
                </c:pt>
                <c:pt idx="368">
                  <c:v>15.625350890347477</c:v>
                </c:pt>
                <c:pt idx="369">
                  <c:v>15.641036568640983</c:v>
                </c:pt>
                <c:pt idx="370">
                  <c:v>15.673539308056524</c:v>
                </c:pt>
                <c:pt idx="371">
                  <c:v>15.835765629496139</c:v>
                </c:pt>
                <c:pt idx="372">
                  <c:v>16.025474545782959</c:v>
                </c:pt>
                <c:pt idx="373">
                  <c:v>16.136109546804736</c:v>
                </c:pt>
                <c:pt idx="374">
                  <c:v>16.20040499592001</c:v>
                </c:pt>
                <c:pt idx="375">
                  <c:v>16.528473767020046</c:v>
                </c:pt>
                <c:pt idx="376">
                  <c:v>16.659971369098308</c:v>
                </c:pt>
                <c:pt idx="377">
                  <c:v>16.745642060524567</c:v>
                </c:pt>
                <c:pt idx="378">
                  <c:v>16.596183312280459</c:v>
                </c:pt>
                <c:pt idx="379">
                  <c:v>16.698353470874554</c:v>
                </c:pt>
                <c:pt idx="380">
                  <c:v>16.736724319514874</c:v>
                </c:pt>
                <c:pt idx="381">
                  <c:v>16.51054728708041</c:v>
                </c:pt>
                <c:pt idx="382">
                  <c:v>16.318905242980883</c:v>
                </c:pt>
                <c:pt idx="383">
                  <c:v>16.528171461613582</c:v>
                </c:pt>
                <c:pt idx="384">
                  <c:v>16.706948217498326</c:v>
                </c:pt>
                <c:pt idx="385">
                  <c:v>16.666054614627335</c:v>
                </c:pt>
                <c:pt idx="386">
                  <c:v>16.959122744998233</c:v>
                </c:pt>
                <c:pt idx="387">
                  <c:v>16.874436537788601</c:v>
                </c:pt>
                <c:pt idx="388">
                  <c:v>16.836315201998062</c:v>
                </c:pt>
                <c:pt idx="389">
                  <c:v>16.905554220813077</c:v>
                </c:pt>
                <c:pt idx="390">
                  <c:v>17.001431032993146</c:v>
                </c:pt>
                <c:pt idx="391">
                  <c:v>17.001054204538427</c:v>
                </c:pt>
                <c:pt idx="392">
                  <c:v>17.0719564960011</c:v>
                </c:pt>
                <c:pt idx="393">
                  <c:v>17.075718815999142</c:v>
                </c:pt>
                <c:pt idx="394">
                  <c:v>17.064825408108273</c:v>
                </c:pt>
                <c:pt idx="395">
                  <c:v>16.939238860981071</c:v>
                </c:pt>
                <c:pt idx="396">
                  <c:v>17.185185380951335</c:v>
                </c:pt>
                <c:pt idx="397">
                  <c:v>17.086868667973061</c:v>
                </c:pt>
                <c:pt idx="398">
                  <c:v>17.424224223721613</c:v>
                </c:pt>
                <c:pt idx="399">
                  <c:v>17.428230560507423</c:v>
                </c:pt>
                <c:pt idx="400">
                  <c:v>17.601455196430276</c:v>
                </c:pt>
                <c:pt idx="401">
                  <c:v>17.655628476140119</c:v>
                </c:pt>
                <c:pt idx="402">
                  <c:v>17.773509547801943</c:v>
                </c:pt>
                <c:pt idx="403">
                  <c:v>17.409003329886747</c:v>
                </c:pt>
                <c:pt idx="404">
                  <c:v>17.114525353035727</c:v>
                </c:pt>
                <c:pt idx="405">
                  <c:v>17.195261893418508</c:v>
                </c:pt>
                <c:pt idx="406">
                  <c:v>17.497564218053359</c:v>
                </c:pt>
                <c:pt idx="407">
                  <c:v>17.422006097827584</c:v>
                </c:pt>
                <c:pt idx="408">
                  <c:v>17.393674741337556</c:v>
                </c:pt>
                <c:pt idx="409">
                  <c:v>17.152383781827552</c:v>
                </c:pt>
                <c:pt idx="410">
                  <c:v>17.286289121625092</c:v>
                </c:pt>
                <c:pt idx="411">
                  <c:v>17.356631362786512</c:v>
                </c:pt>
                <c:pt idx="412">
                  <c:v>17.309902899220717</c:v>
                </c:pt>
                <c:pt idx="413">
                  <c:v>17.277944819039952</c:v>
                </c:pt>
                <c:pt idx="414">
                  <c:v>17.355452514174686</c:v>
                </c:pt>
                <c:pt idx="415">
                  <c:v>17.387350598008958</c:v>
                </c:pt>
                <c:pt idx="416">
                  <c:v>17.254084388957033</c:v>
                </c:pt>
                <c:pt idx="417">
                  <c:v>17.235752842188305</c:v>
                </c:pt>
                <c:pt idx="418">
                  <c:v>17.326636456716837</c:v>
                </c:pt>
                <c:pt idx="419">
                  <c:v>17.184663672641257</c:v>
                </c:pt>
                <c:pt idx="420">
                  <c:v>17.0328056649786</c:v>
                </c:pt>
                <c:pt idx="421">
                  <c:v>16.834910904291885</c:v>
                </c:pt>
                <c:pt idx="422">
                  <c:v>16.769189254513027</c:v>
                </c:pt>
                <c:pt idx="423">
                  <c:v>17.039342430480247</c:v>
                </c:pt>
                <c:pt idx="424">
                  <c:v>17.321149285530385</c:v>
                </c:pt>
                <c:pt idx="425">
                  <c:v>17.412097082803459</c:v>
                </c:pt>
                <c:pt idx="426">
                  <c:v>17.517433428992852</c:v>
                </c:pt>
                <c:pt idx="427">
                  <c:v>17.402166465100056</c:v>
                </c:pt>
                <c:pt idx="428">
                  <c:v>17.239407296827725</c:v>
                </c:pt>
                <c:pt idx="429">
                  <c:v>17.21567644998056</c:v>
                </c:pt>
                <c:pt idx="430">
                  <c:v>17.503736975435952</c:v>
                </c:pt>
                <c:pt idx="431">
                  <c:v>17.574199028823692</c:v>
                </c:pt>
                <c:pt idx="432">
                  <c:v>17.414143937169833</c:v>
                </c:pt>
                <c:pt idx="433">
                  <c:v>17.438605101698087</c:v>
                </c:pt>
                <c:pt idx="434">
                  <c:v>17.477088217068882</c:v>
                </c:pt>
                <c:pt idx="435">
                  <c:v>17.48320424698047</c:v>
                </c:pt>
                <c:pt idx="436">
                  <c:v>17.393624762468036</c:v>
                </c:pt>
                <c:pt idx="437">
                  <c:v>17.395165902109351</c:v>
                </c:pt>
                <c:pt idx="438">
                  <c:v>17.489763473561055</c:v>
                </c:pt>
                <c:pt idx="439">
                  <c:v>17.61778337783641</c:v>
                </c:pt>
                <c:pt idx="440">
                  <c:v>17.459533132082449</c:v>
                </c:pt>
                <c:pt idx="441">
                  <c:v>17.463477623121673</c:v>
                </c:pt>
                <c:pt idx="442">
                  <c:v>17.564703332519791</c:v>
                </c:pt>
                <c:pt idx="443">
                  <c:v>17.436605056444719</c:v>
                </c:pt>
                <c:pt idx="444">
                  <c:v>17.583455074880487</c:v>
                </c:pt>
                <c:pt idx="445">
                  <c:v>17.434414619372127</c:v>
                </c:pt>
                <c:pt idx="446">
                  <c:v>17.019683101110765</c:v>
                </c:pt>
                <c:pt idx="447">
                  <c:v>17.049942926956383</c:v>
                </c:pt>
                <c:pt idx="448">
                  <c:v>17.15174195738064</c:v>
                </c:pt>
                <c:pt idx="449">
                  <c:v>17.087608218958358</c:v>
                </c:pt>
                <c:pt idx="450">
                  <c:v>16.905678624576414</c:v>
                </c:pt>
                <c:pt idx="451">
                  <c:v>16.762825111937072</c:v>
                </c:pt>
                <c:pt idx="452">
                  <c:v>16.659757637450824</c:v>
                </c:pt>
                <c:pt idx="453">
                  <c:v>16.561096795286641</c:v>
                </c:pt>
                <c:pt idx="454">
                  <c:v>16.368833714495587</c:v>
                </c:pt>
                <c:pt idx="455">
                  <c:v>16.038062988237705</c:v>
                </c:pt>
                <c:pt idx="456">
                  <c:v>15.722310797761653</c:v>
                </c:pt>
                <c:pt idx="457">
                  <c:v>15.696199624061592</c:v>
                </c:pt>
                <c:pt idx="458">
                  <c:v>15.688400264635897</c:v>
                </c:pt>
                <c:pt idx="459">
                  <c:v>16.07427462032949</c:v>
                </c:pt>
                <c:pt idx="460">
                  <c:v>15.995709598242073</c:v>
                </c:pt>
                <c:pt idx="461">
                  <c:v>15.86176233540402</c:v>
                </c:pt>
                <c:pt idx="462">
                  <c:v>15.750379784149265</c:v>
                </c:pt>
                <c:pt idx="463">
                  <c:v>15.667695084125121</c:v>
                </c:pt>
                <c:pt idx="464">
                  <c:v>15.646386095467514</c:v>
                </c:pt>
                <c:pt idx="465">
                  <c:v>15.62361265666099</c:v>
                </c:pt>
                <c:pt idx="466">
                  <c:v>15.622989736299344</c:v>
                </c:pt>
                <c:pt idx="467">
                  <c:v>15.659174599011282</c:v>
                </c:pt>
                <c:pt idx="468">
                  <c:v>15.683030613748473</c:v>
                </c:pt>
                <c:pt idx="469">
                  <c:v>15.705397544638894</c:v>
                </c:pt>
                <c:pt idx="470">
                  <c:v>15.73091521266741</c:v>
                </c:pt>
                <c:pt idx="471">
                  <c:v>15.756836424153637</c:v>
                </c:pt>
                <c:pt idx="472">
                  <c:v>15.759906759325606</c:v>
                </c:pt>
                <c:pt idx="473">
                  <c:v>15.752838300114478</c:v>
                </c:pt>
                <c:pt idx="474">
                  <c:v>15.767814543843436</c:v>
                </c:pt>
                <c:pt idx="475">
                  <c:v>15.769914409314719</c:v>
                </c:pt>
                <c:pt idx="476">
                  <c:v>15.778530618180659</c:v>
                </c:pt>
                <c:pt idx="477">
                  <c:v>15.800019441320945</c:v>
                </c:pt>
                <c:pt idx="478">
                  <c:v>15.817529567732294</c:v>
                </c:pt>
                <c:pt idx="479">
                  <c:v>15.986697906032012</c:v>
                </c:pt>
                <c:pt idx="480">
                  <c:v>15.993494325337544</c:v>
                </c:pt>
                <c:pt idx="481">
                  <c:v>16.033314968460989</c:v>
                </c:pt>
                <c:pt idx="482">
                  <c:v>16.366359929132329</c:v>
                </c:pt>
                <c:pt idx="483">
                  <c:v>16.35624865371199</c:v>
                </c:pt>
                <c:pt idx="484">
                  <c:v>16.280922663546384</c:v>
                </c:pt>
                <c:pt idx="485">
                  <c:v>16.223362354076819</c:v>
                </c:pt>
                <c:pt idx="486">
                  <c:v>16.193980174755364</c:v>
                </c:pt>
                <c:pt idx="487">
                  <c:v>16.269590498578406</c:v>
                </c:pt>
                <c:pt idx="488">
                  <c:v>16.09879518731428</c:v>
                </c:pt>
                <c:pt idx="489">
                  <c:v>15.939566368419662</c:v>
                </c:pt>
                <c:pt idx="490">
                  <c:v>15.806764896949508</c:v>
                </c:pt>
                <c:pt idx="491">
                  <c:v>15.775546755194286</c:v>
                </c:pt>
                <c:pt idx="492">
                  <c:v>15.802707383239776</c:v>
                </c:pt>
                <c:pt idx="493">
                  <c:v>15.831750271335604</c:v>
                </c:pt>
                <c:pt idx="494">
                  <c:v>15.819659971347985</c:v>
                </c:pt>
                <c:pt idx="495">
                  <c:v>15.858941265437986</c:v>
                </c:pt>
                <c:pt idx="496">
                  <c:v>15.891755566782319</c:v>
                </c:pt>
                <c:pt idx="497">
                  <c:v>15.949060075456272</c:v>
                </c:pt>
                <c:pt idx="498">
                  <c:v>16.031813414717295</c:v>
                </c:pt>
                <c:pt idx="499">
                  <c:v>16.294546321339229</c:v>
                </c:pt>
                <c:pt idx="500">
                  <c:v>16.513157262477538</c:v>
                </c:pt>
                <c:pt idx="501">
                  <c:v>16.580405589842439</c:v>
                </c:pt>
                <c:pt idx="502">
                  <c:v>16.476828281417262</c:v>
                </c:pt>
                <c:pt idx="503">
                  <c:v>16.651281476405494</c:v>
                </c:pt>
                <c:pt idx="504">
                  <c:v>17.073232247960281</c:v>
                </c:pt>
                <c:pt idx="505">
                  <c:v>17.080740412686165</c:v>
                </c:pt>
                <c:pt idx="506">
                  <c:v>16.960130237197248</c:v>
                </c:pt>
                <c:pt idx="507">
                  <c:v>16.900005374672048</c:v>
                </c:pt>
                <c:pt idx="508">
                  <c:v>16.827691300234292</c:v>
                </c:pt>
                <c:pt idx="509">
                  <c:v>16.827691300234292</c:v>
                </c:pt>
                <c:pt idx="510">
                  <c:v>16.49176846513576</c:v>
                </c:pt>
                <c:pt idx="511">
                  <c:v>16.148385580179031</c:v>
                </c:pt>
                <c:pt idx="512">
                  <c:v>16.022272924377564</c:v>
                </c:pt>
                <c:pt idx="513">
                  <c:v>16.02417605904898</c:v>
                </c:pt>
                <c:pt idx="514">
                  <c:v>16.075338469817069</c:v>
                </c:pt>
                <c:pt idx="515">
                  <c:v>15.943070919685972</c:v>
                </c:pt>
                <c:pt idx="516">
                  <c:v>16.02084231020519</c:v>
                </c:pt>
                <c:pt idx="517">
                  <c:v>16.040147634925884</c:v>
                </c:pt>
                <c:pt idx="518">
                  <c:v>16.070863298789355</c:v>
                </c:pt>
                <c:pt idx="519">
                  <c:v>16.180945644650361</c:v>
                </c:pt>
                <c:pt idx="520">
                  <c:v>16.152415061331997</c:v>
                </c:pt>
                <c:pt idx="521">
                  <c:v>16.139358382407224</c:v>
                </c:pt>
                <c:pt idx="522">
                  <c:v>16.147299101484798</c:v>
                </c:pt>
                <c:pt idx="523">
                  <c:v>16.153066304344353</c:v>
                </c:pt>
                <c:pt idx="524">
                  <c:v>16.164107642229848</c:v>
                </c:pt>
                <c:pt idx="525">
                  <c:v>16.200450068079594</c:v>
                </c:pt>
                <c:pt idx="526">
                  <c:v>16.120386467192251</c:v>
                </c:pt>
                <c:pt idx="527">
                  <c:v>16.073539867268479</c:v>
                </c:pt>
                <c:pt idx="528">
                  <c:v>16.149766302523958</c:v>
                </c:pt>
                <c:pt idx="529">
                  <c:v>16.169377223832885</c:v>
                </c:pt>
                <c:pt idx="530">
                  <c:v>16.328593112471612</c:v>
                </c:pt>
                <c:pt idx="531">
                  <c:v>16.539897031156304</c:v>
                </c:pt>
                <c:pt idx="532">
                  <c:v>16.460555591299467</c:v>
                </c:pt>
                <c:pt idx="533">
                  <c:v>16.388869994910696</c:v>
                </c:pt>
                <c:pt idx="534">
                  <c:v>16.355648789189534</c:v>
                </c:pt>
                <c:pt idx="535">
                  <c:v>16.325341203229588</c:v>
                </c:pt>
                <c:pt idx="536">
                  <c:v>16.314344941332816</c:v>
                </c:pt>
                <c:pt idx="537">
                  <c:v>16.344710692241968</c:v>
                </c:pt>
                <c:pt idx="538">
                  <c:v>15.887493856796635</c:v>
                </c:pt>
                <c:pt idx="539">
                  <c:v>15.898930565805721</c:v>
                </c:pt>
                <c:pt idx="540">
                  <c:v>15.892344480476108</c:v>
                </c:pt>
                <c:pt idx="541">
                  <c:v>15.889020227580184</c:v>
                </c:pt>
                <c:pt idx="542">
                  <c:v>15.900384453816601</c:v>
                </c:pt>
                <c:pt idx="543">
                  <c:v>15.911656707847493</c:v>
                </c:pt>
                <c:pt idx="544">
                  <c:v>15.913134636640896</c:v>
                </c:pt>
                <c:pt idx="545">
                  <c:v>15.929601204248955</c:v>
                </c:pt>
                <c:pt idx="546">
                  <c:v>15.943908396579388</c:v>
                </c:pt>
                <c:pt idx="547">
                  <c:v>15.952951961286084</c:v>
                </c:pt>
                <c:pt idx="548">
                  <c:v>15.964072670400176</c:v>
                </c:pt>
                <c:pt idx="549">
                  <c:v>16.000230312110812</c:v>
                </c:pt>
                <c:pt idx="550">
                  <c:v>15.995661819437771</c:v>
                </c:pt>
                <c:pt idx="551">
                  <c:v>16.082096734681972</c:v>
                </c:pt>
                <c:pt idx="552">
                  <c:v>16.110277386828759</c:v>
                </c:pt>
                <c:pt idx="553">
                  <c:v>16.220939289303349</c:v>
                </c:pt>
                <c:pt idx="554">
                  <c:v>16.631588436047107</c:v>
                </c:pt>
                <c:pt idx="555">
                  <c:v>16.525810077266019</c:v>
                </c:pt>
                <c:pt idx="556">
                  <c:v>16.594506996282423</c:v>
                </c:pt>
                <c:pt idx="557">
                  <c:v>17.241239831897431</c:v>
                </c:pt>
                <c:pt idx="558">
                  <c:v>17.722498320895262</c:v>
                </c:pt>
                <c:pt idx="559">
                  <c:v>17.407011628149391</c:v>
                </c:pt>
                <c:pt idx="560">
                  <c:v>17.349621125383106</c:v>
                </c:pt>
                <c:pt idx="561">
                  <c:v>17.60258682018549</c:v>
                </c:pt>
                <c:pt idx="562">
                  <c:v>17.717663868780829</c:v>
                </c:pt>
                <c:pt idx="563">
                  <c:v>17.719220635753359</c:v>
                </c:pt>
                <c:pt idx="564">
                  <c:v>17.606877909999568</c:v>
                </c:pt>
                <c:pt idx="565">
                  <c:v>17.465385629715062</c:v>
                </c:pt>
                <c:pt idx="566">
                  <c:v>17.423832375000998</c:v>
                </c:pt>
                <c:pt idx="567">
                  <c:v>17.301941308230887</c:v>
                </c:pt>
                <c:pt idx="568">
                  <c:v>16.996879395685582</c:v>
                </c:pt>
                <c:pt idx="569">
                  <c:v>16.880171290866894</c:v>
                </c:pt>
                <c:pt idx="570">
                  <c:v>16.484655847520937</c:v>
                </c:pt>
                <c:pt idx="571">
                  <c:v>17.022613313598669</c:v>
                </c:pt>
                <c:pt idx="572">
                  <c:v>17.291841442217766</c:v>
                </c:pt>
                <c:pt idx="573">
                  <c:v>17.190777808946688</c:v>
                </c:pt>
                <c:pt idx="574">
                  <c:v>17.201452927237145</c:v>
                </c:pt>
                <c:pt idx="575">
                  <c:v>17.408165758770945</c:v>
                </c:pt>
                <c:pt idx="576">
                  <c:v>17.498168838143165</c:v>
                </c:pt>
                <c:pt idx="577">
                  <c:v>17.660135170651152</c:v>
                </c:pt>
                <c:pt idx="578">
                  <c:v>17.660135170651152</c:v>
                </c:pt>
                <c:pt idx="579">
                  <c:v>17.660135170651152</c:v>
                </c:pt>
                <c:pt idx="580">
                  <c:v>17.660135170651152</c:v>
                </c:pt>
                <c:pt idx="581">
                  <c:v>17.660135170651152</c:v>
                </c:pt>
                <c:pt idx="582">
                  <c:v>17.660135170651152</c:v>
                </c:pt>
                <c:pt idx="583">
                  <c:v>17.660135170651152</c:v>
                </c:pt>
                <c:pt idx="584">
                  <c:v>17.660135170651152</c:v>
                </c:pt>
                <c:pt idx="585">
                  <c:v>17.660135170651152</c:v>
                </c:pt>
                <c:pt idx="586">
                  <c:v>17.660135170651152</c:v>
                </c:pt>
                <c:pt idx="587">
                  <c:v>17.660135170651152</c:v>
                </c:pt>
                <c:pt idx="588">
                  <c:v>17.660135170651152</c:v>
                </c:pt>
                <c:pt idx="589">
                  <c:v>17.660135170651152</c:v>
                </c:pt>
                <c:pt idx="590">
                  <c:v>17.660135170651152</c:v>
                </c:pt>
                <c:pt idx="591">
                  <c:v>17.660135170651152</c:v>
                </c:pt>
                <c:pt idx="592">
                  <c:v>17.660135170651152</c:v>
                </c:pt>
                <c:pt idx="593">
                  <c:v>17.660135170651152</c:v>
                </c:pt>
                <c:pt idx="594">
                  <c:v>17.660135170651152</c:v>
                </c:pt>
                <c:pt idx="595">
                  <c:v>17.660135170651152</c:v>
                </c:pt>
                <c:pt idx="596">
                  <c:v>17.660135170651152</c:v>
                </c:pt>
                <c:pt idx="597">
                  <c:v>17.660135170651152</c:v>
                </c:pt>
              </c:numCache>
            </c:numRef>
          </c:xVal>
          <c:yVal>
            <c:numRef>
              <c:f>'CPT data reduction'!$A$3:$A$600</c:f>
              <c:numCache>
                <c:formatCode>General</c:formatCode>
                <c:ptCount val="59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3-BF4A-B9C3-16AF791C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74544"/>
        <c:axId val="1265672880"/>
      </c:scatterChart>
      <c:valAx>
        <c:axId val="1265674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2880"/>
        <c:crosses val="autoZero"/>
        <c:crossBetween val="midCat"/>
      </c:valAx>
      <c:valAx>
        <c:axId val="1265672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'CPT data reduction'!$Z$2</c:f>
              <c:strCache>
                <c:ptCount val="1"/>
                <c:pt idx="0">
                  <c:v>Es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'CPT data reduction'!$Z$3:$Z$368</c:f>
              <c:numCache>
                <c:formatCode>0.0</c:formatCode>
                <c:ptCount val="366"/>
                <c:pt idx="0">
                  <c:v>0.54400000000000004</c:v>
                </c:pt>
                <c:pt idx="1">
                  <c:v>2.3128000000000002</c:v>
                </c:pt>
                <c:pt idx="2">
                  <c:v>3.25</c:v>
                </c:pt>
                <c:pt idx="3">
                  <c:v>4.5452000000000004</c:v>
                </c:pt>
                <c:pt idx="4">
                  <c:v>6.0612000000000004</c:v>
                </c:pt>
                <c:pt idx="5">
                  <c:v>7.6444000000000001</c:v>
                </c:pt>
                <c:pt idx="6">
                  <c:v>9.4939999999999998</c:v>
                </c:pt>
                <c:pt idx="7">
                  <c:v>10.8384</c:v>
                </c:pt>
                <c:pt idx="8">
                  <c:v>10.1396</c:v>
                </c:pt>
                <c:pt idx="9">
                  <c:v>8.3567999999999998</c:v>
                </c:pt>
                <c:pt idx="10">
                  <c:v>6.9703999999999997</c:v>
                </c:pt>
                <c:pt idx="11">
                  <c:v>5.8963999999999999</c:v>
                </c:pt>
                <c:pt idx="12">
                  <c:v>4.91</c:v>
                </c:pt>
                <c:pt idx="13">
                  <c:v>4.1660000000000004</c:v>
                </c:pt>
                <c:pt idx="14">
                  <c:v>3.5728</c:v>
                </c:pt>
                <c:pt idx="15">
                  <c:v>3.1516000000000002</c:v>
                </c:pt>
                <c:pt idx="16">
                  <c:v>2.9308000000000001</c:v>
                </c:pt>
                <c:pt idx="17">
                  <c:v>2.9411999999999998</c:v>
                </c:pt>
                <c:pt idx="18">
                  <c:v>2.8111999999999999</c:v>
                </c:pt>
                <c:pt idx="19">
                  <c:v>2.5236000000000001</c:v>
                </c:pt>
                <c:pt idx="20">
                  <c:v>2.4500000000000002</c:v>
                </c:pt>
                <c:pt idx="21">
                  <c:v>2.3656000000000001</c:v>
                </c:pt>
                <c:pt idx="22">
                  <c:v>2.2604000000000002</c:v>
                </c:pt>
                <c:pt idx="23">
                  <c:v>2.1339999999999999</c:v>
                </c:pt>
                <c:pt idx="24">
                  <c:v>2.0568</c:v>
                </c:pt>
                <c:pt idx="25">
                  <c:v>1.9408000000000001</c:v>
                </c:pt>
                <c:pt idx="26">
                  <c:v>1.8635999999999999</c:v>
                </c:pt>
                <c:pt idx="27">
                  <c:v>1.7827999999999999</c:v>
                </c:pt>
                <c:pt idx="28">
                  <c:v>1.7444</c:v>
                </c:pt>
                <c:pt idx="29">
                  <c:v>1.8111999999999999</c:v>
                </c:pt>
                <c:pt idx="30">
                  <c:v>1.748</c:v>
                </c:pt>
                <c:pt idx="31">
                  <c:v>1.5092000000000001</c:v>
                </c:pt>
                <c:pt idx="32">
                  <c:v>1.4076</c:v>
                </c:pt>
                <c:pt idx="33">
                  <c:v>1.3196000000000001</c:v>
                </c:pt>
                <c:pt idx="34">
                  <c:v>1.302</c:v>
                </c:pt>
                <c:pt idx="35">
                  <c:v>1.3968</c:v>
                </c:pt>
                <c:pt idx="36">
                  <c:v>1.4672000000000001</c:v>
                </c:pt>
                <c:pt idx="37">
                  <c:v>1.5304</c:v>
                </c:pt>
                <c:pt idx="38">
                  <c:v>1.4496</c:v>
                </c:pt>
                <c:pt idx="39">
                  <c:v>1.4004000000000001</c:v>
                </c:pt>
                <c:pt idx="40">
                  <c:v>1.3371999999999999</c:v>
                </c:pt>
                <c:pt idx="41">
                  <c:v>1.2072000000000001</c:v>
                </c:pt>
                <c:pt idx="42">
                  <c:v>1.1055999999999999</c:v>
                </c:pt>
                <c:pt idx="43">
                  <c:v>1.018</c:v>
                </c:pt>
                <c:pt idx="44">
                  <c:v>0.96160000000000001</c:v>
                </c:pt>
                <c:pt idx="45">
                  <c:v>0.92320000000000002</c:v>
                </c:pt>
                <c:pt idx="46">
                  <c:v>0.84919999999999995</c:v>
                </c:pt>
                <c:pt idx="47">
                  <c:v>1.0284</c:v>
                </c:pt>
                <c:pt idx="48">
                  <c:v>1.5548</c:v>
                </c:pt>
                <c:pt idx="49">
                  <c:v>2.1972</c:v>
                </c:pt>
                <c:pt idx="50">
                  <c:v>2.3235999999999999</c:v>
                </c:pt>
                <c:pt idx="51">
                  <c:v>2.2604000000000002</c:v>
                </c:pt>
                <c:pt idx="52">
                  <c:v>1.976</c:v>
                </c:pt>
                <c:pt idx="53">
                  <c:v>1.7023999999999999</c:v>
                </c:pt>
                <c:pt idx="54">
                  <c:v>1.288</c:v>
                </c:pt>
                <c:pt idx="55">
                  <c:v>1.204</c:v>
                </c:pt>
                <c:pt idx="56">
                  <c:v>1.4319999999999999</c:v>
                </c:pt>
                <c:pt idx="57">
                  <c:v>1.6636</c:v>
                </c:pt>
                <c:pt idx="58">
                  <c:v>1.9516</c:v>
                </c:pt>
                <c:pt idx="59">
                  <c:v>1.9516</c:v>
                </c:pt>
                <c:pt idx="60">
                  <c:v>1.6392</c:v>
                </c:pt>
                <c:pt idx="61">
                  <c:v>1.6883999999999999</c:v>
                </c:pt>
                <c:pt idx="62">
                  <c:v>1.6883999999999999</c:v>
                </c:pt>
                <c:pt idx="63">
                  <c:v>1.502</c:v>
                </c:pt>
                <c:pt idx="64">
                  <c:v>1.2108000000000001</c:v>
                </c:pt>
                <c:pt idx="65">
                  <c:v>0.99319999999999997</c:v>
                </c:pt>
                <c:pt idx="66">
                  <c:v>0.84919999999999995</c:v>
                </c:pt>
                <c:pt idx="67">
                  <c:v>0.7792</c:v>
                </c:pt>
                <c:pt idx="68">
                  <c:v>0.66679999999999995</c:v>
                </c:pt>
                <c:pt idx="69">
                  <c:v>0.56840000000000002</c:v>
                </c:pt>
                <c:pt idx="70">
                  <c:v>0.47399999999999998</c:v>
                </c:pt>
                <c:pt idx="71">
                  <c:v>0.42799999999999999</c:v>
                </c:pt>
                <c:pt idx="72">
                  <c:v>0.36840000000000001</c:v>
                </c:pt>
                <c:pt idx="73">
                  <c:v>0.32640000000000002</c:v>
                </c:pt>
                <c:pt idx="74">
                  <c:v>0.34039999999999998</c:v>
                </c:pt>
                <c:pt idx="75">
                  <c:v>0.34039999999999998</c:v>
                </c:pt>
                <c:pt idx="76">
                  <c:v>0.36520000000000002</c:v>
                </c:pt>
                <c:pt idx="77">
                  <c:v>0.36840000000000001</c:v>
                </c:pt>
                <c:pt idx="78">
                  <c:v>0.31919999999999998</c:v>
                </c:pt>
                <c:pt idx="79">
                  <c:v>0.28439999999999999</c:v>
                </c:pt>
                <c:pt idx="80">
                  <c:v>0.32279999999999998</c:v>
                </c:pt>
                <c:pt idx="81">
                  <c:v>0.31240000000000001</c:v>
                </c:pt>
                <c:pt idx="82">
                  <c:v>0.29480000000000001</c:v>
                </c:pt>
                <c:pt idx="83">
                  <c:v>0.28079999999999999</c:v>
                </c:pt>
                <c:pt idx="84">
                  <c:v>0.27360000000000001</c:v>
                </c:pt>
                <c:pt idx="85">
                  <c:v>0.27039999999999997</c:v>
                </c:pt>
                <c:pt idx="86">
                  <c:v>0.28079999999999999</c:v>
                </c:pt>
                <c:pt idx="87">
                  <c:v>0.28799999999999998</c:v>
                </c:pt>
                <c:pt idx="88">
                  <c:v>0.28799999999999998</c:v>
                </c:pt>
                <c:pt idx="89">
                  <c:v>0.27360000000000001</c:v>
                </c:pt>
                <c:pt idx="90">
                  <c:v>0.2492</c:v>
                </c:pt>
                <c:pt idx="91">
                  <c:v>0.2316</c:v>
                </c:pt>
                <c:pt idx="92">
                  <c:v>0.23519999999999999</c:v>
                </c:pt>
                <c:pt idx="93">
                  <c:v>0.24560000000000001</c:v>
                </c:pt>
                <c:pt idx="94">
                  <c:v>0.24560000000000001</c:v>
                </c:pt>
                <c:pt idx="95">
                  <c:v>0.23880000000000001</c:v>
                </c:pt>
                <c:pt idx="96">
                  <c:v>0.2316</c:v>
                </c:pt>
                <c:pt idx="97">
                  <c:v>0.24199999999999999</c:v>
                </c:pt>
                <c:pt idx="98">
                  <c:v>0.25280000000000002</c:v>
                </c:pt>
                <c:pt idx="99">
                  <c:v>0.25640000000000002</c:v>
                </c:pt>
                <c:pt idx="100">
                  <c:v>0.24560000000000001</c:v>
                </c:pt>
                <c:pt idx="101">
                  <c:v>0.25280000000000002</c:v>
                </c:pt>
                <c:pt idx="102">
                  <c:v>0.27360000000000001</c:v>
                </c:pt>
                <c:pt idx="103">
                  <c:v>0.2772</c:v>
                </c:pt>
                <c:pt idx="104">
                  <c:v>0.26679999999999998</c:v>
                </c:pt>
                <c:pt idx="105">
                  <c:v>0.25640000000000002</c:v>
                </c:pt>
                <c:pt idx="106">
                  <c:v>0.24560000000000001</c:v>
                </c:pt>
                <c:pt idx="107">
                  <c:v>0.2492</c:v>
                </c:pt>
                <c:pt idx="108">
                  <c:v>0.21759999999999999</c:v>
                </c:pt>
                <c:pt idx="109">
                  <c:v>0.22120000000000001</c:v>
                </c:pt>
                <c:pt idx="110">
                  <c:v>0.21759999999999999</c:v>
                </c:pt>
                <c:pt idx="111">
                  <c:v>0.21759999999999999</c:v>
                </c:pt>
                <c:pt idx="112">
                  <c:v>0.2248</c:v>
                </c:pt>
                <c:pt idx="113">
                  <c:v>0.22800000000000001</c:v>
                </c:pt>
                <c:pt idx="114">
                  <c:v>0.2248</c:v>
                </c:pt>
                <c:pt idx="115">
                  <c:v>0.2248</c:v>
                </c:pt>
                <c:pt idx="116">
                  <c:v>0.2248</c:v>
                </c:pt>
                <c:pt idx="117">
                  <c:v>0.2248</c:v>
                </c:pt>
                <c:pt idx="118">
                  <c:v>0.21759999999999999</c:v>
                </c:pt>
                <c:pt idx="119">
                  <c:v>0.2104</c:v>
                </c:pt>
                <c:pt idx="120">
                  <c:v>0.2104</c:v>
                </c:pt>
                <c:pt idx="121">
                  <c:v>0.21759999999999999</c:v>
                </c:pt>
                <c:pt idx="122">
                  <c:v>0.22800000000000001</c:v>
                </c:pt>
                <c:pt idx="123">
                  <c:v>0.2248</c:v>
                </c:pt>
                <c:pt idx="124">
                  <c:v>0.21759999999999999</c:v>
                </c:pt>
                <c:pt idx="125">
                  <c:v>0.21759999999999999</c:v>
                </c:pt>
                <c:pt idx="126">
                  <c:v>0.22800000000000001</c:v>
                </c:pt>
                <c:pt idx="127">
                  <c:v>0.24560000000000001</c:v>
                </c:pt>
                <c:pt idx="128">
                  <c:v>0.27039999999999997</c:v>
                </c:pt>
                <c:pt idx="129">
                  <c:v>0.28439999999999999</c:v>
                </c:pt>
                <c:pt idx="130">
                  <c:v>0.30199999999999999</c:v>
                </c:pt>
                <c:pt idx="131">
                  <c:v>0.31240000000000001</c:v>
                </c:pt>
                <c:pt idx="132">
                  <c:v>0.31240000000000001</c:v>
                </c:pt>
                <c:pt idx="133">
                  <c:v>0.28079999999999999</c:v>
                </c:pt>
                <c:pt idx="134">
                  <c:v>0.26679999999999998</c:v>
                </c:pt>
                <c:pt idx="135">
                  <c:v>0.2596</c:v>
                </c:pt>
                <c:pt idx="136">
                  <c:v>0.2316</c:v>
                </c:pt>
                <c:pt idx="137">
                  <c:v>0.2248</c:v>
                </c:pt>
                <c:pt idx="138">
                  <c:v>0.2248</c:v>
                </c:pt>
                <c:pt idx="139">
                  <c:v>0.22800000000000001</c:v>
                </c:pt>
                <c:pt idx="140">
                  <c:v>0.22800000000000001</c:v>
                </c:pt>
                <c:pt idx="141">
                  <c:v>0.22120000000000001</c:v>
                </c:pt>
                <c:pt idx="142">
                  <c:v>0.21759999999999999</c:v>
                </c:pt>
                <c:pt idx="143">
                  <c:v>0.21759999999999999</c:v>
                </c:pt>
                <c:pt idx="144">
                  <c:v>0.21759999999999999</c:v>
                </c:pt>
                <c:pt idx="145">
                  <c:v>0.22800000000000001</c:v>
                </c:pt>
                <c:pt idx="146">
                  <c:v>0.2316</c:v>
                </c:pt>
                <c:pt idx="147">
                  <c:v>0.24199999999999999</c:v>
                </c:pt>
                <c:pt idx="148">
                  <c:v>0.24560000000000001</c:v>
                </c:pt>
                <c:pt idx="149">
                  <c:v>0.2492</c:v>
                </c:pt>
                <c:pt idx="150">
                  <c:v>0.2492</c:v>
                </c:pt>
                <c:pt idx="151">
                  <c:v>0.2492</c:v>
                </c:pt>
                <c:pt idx="152">
                  <c:v>0.24560000000000001</c:v>
                </c:pt>
                <c:pt idx="153">
                  <c:v>0.24560000000000001</c:v>
                </c:pt>
                <c:pt idx="154">
                  <c:v>0.23880000000000001</c:v>
                </c:pt>
                <c:pt idx="155">
                  <c:v>0.23880000000000001</c:v>
                </c:pt>
                <c:pt idx="156">
                  <c:v>0.22800000000000001</c:v>
                </c:pt>
                <c:pt idx="157">
                  <c:v>0.22800000000000001</c:v>
                </c:pt>
                <c:pt idx="158">
                  <c:v>0.2248</c:v>
                </c:pt>
                <c:pt idx="159">
                  <c:v>0.2772</c:v>
                </c:pt>
                <c:pt idx="160">
                  <c:v>0.28079999999999999</c:v>
                </c:pt>
                <c:pt idx="161">
                  <c:v>0.28079999999999999</c:v>
                </c:pt>
                <c:pt idx="162">
                  <c:v>0.28799999999999998</c:v>
                </c:pt>
                <c:pt idx="163">
                  <c:v>0.29480000000000001</c:v>
                </c:pt>
                <c:pt idx="164">
                  <c:v>0.30880000000000002</c:v>
                </c:pt>
                <c:pt idx="165">
                  <c:v>0.32279999999999998</c:v>
                </c:pt>
                <c:pt idx="166">
                  <c:v>0.316</c:v>
                </c:pt>
                <c:pt idx="167">
                  <c:v>0.316</c:v>
                </c:pt>
                <c:pt idx="168">
                  <c:v>0.316</c:v>
                </c:pt>
                <c:pt idx="169">
                  <c:v>0.33360000000000001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0.33679999999999999</c:v>
                </c:pt>
                <c:pt idx="173">
                  <c:v>0.33679999999999999</c:v>
                </c:pt>
                <c:pt idx="174">
                  <c:v>0.33360000000000001</c:v>
                </c:pt>
                <c:pt idx="175">
                  <c:v>0.33</c:v>
                </c:pt>
                <c:pt idx="176">
                  <c:v>0.33679999999999999</c:v>
                </c:pt>
                <c:pt idx="177">
                  <c:v>0.33</c:v>
                </c:pt>
                <c:pt idx="178">
                  <c:v>0.32640000000000002</c:v>
                </c:pt>
                <c:pt idx="179">
                  <c:v>0.32279999999999998</c:v>
                </c:pt>
                <c:pt idx="180">
                  <c:v>0.32640000000000002</c:v>
                </c:pt>
                <c:pt idx="181">
                  <c:v>0.32640000000000002</c:v>
                </c:pt>
                <c:pt idx="182">
                  <c:v>0.33</c:v>
                </c:pt>
                <c:pt idx="183">
                  <c:v>0.32279999999999998</c:v>
                </c:pt>
                <c:pt idx="184">
                  <c:v>0.32279999999999998</c:v>
                </c:pt>
                <c:pt idx="185">
                  <c:v>0.32640000000000002</c:v>
                </c:pt>
                <c:pt idx="186">
                  <c:v>0.32640000000000002</c:v>
                </c:pt>
                <c:pt idx="187">
                  <c:v>0.32279999999999998</c:v>
                </c:pt>
                <c:pt idx="188">
                  <c:v>0.33</c:v>
                </c:pt>
                <c:pt idx="189">
                  <c:v>0.33360000000000001</c:v>
                </c:pt>
                <c:pt idx="190">
                  <c:v>0.33360000000000001</c:v>
                </c:pt>
                <c:pt idx="191">
                  <c:v>0.34039999999999998</c:v>
                </c:pt>
                <c:pt idx="192">
                  <c:v>0.34760000000000002</c:v>
                </c:pt>
                <c:pt idx="193">
                  <c:v>0.34760000000000002</c:v>
                </c:pt>
                <c:pt idx="194">
                  <c:v>0.35799999999999998</c:v>
                </c:pt>
                <c:pt idx="195">
                  <c:v>0.36159999999999998</c:v>
                </c:pt>
                <c:pt idx="196">
                  <c:v>0.3508</c:v>
                </c:pt>
                <c:pt idx="197">
                  <c:v>0.34760000000000002</c:v>
                </c:pt>
                <c:pt idx="198">
                  <c:v>0.34760000000000002</c:v>
                </c:pt>
                <c:pt idx="199">
                  <c:v>0.34760000000000002</c:v>
                </c:pt>
                <c:pt idx="200">
                  <c:v>0.3508</c:v>
                </c:pt>
                <c:pt idx="201">
                  <c:v>0.35799999999999998</c:v>
                </c:pt>
                <c:pt idx="202">
                  <c:v>0.36159999999999998</c:v>
                </c:pt>
                <c:pt idx="203">
                  <c:v>0.36159999999999998</c:v>
                </c:pt>
                <c:pt idx="204">
                  <c:v>0.36159999999999998</c:v>
                </c:pt>
                <c:pt idx="205">
                  <c:v>0.35799999999999998</c:v>
                </c:pt>
                <c:pt idx="206">
                  <c:v>0.35799999999999998</c:v>
                </c:pt>
                <c:pt idx="207">
                  <c:v>0.35439999999999999</c:v>
                </c:pt>
                <c:pt idx="208">
                  <c:v>0.35799999999999998</c:v>
                </c:pt>
                <c:pt idx="209">
                  <c:v>0.372</c:v>
                </c:pt>
                <c:pt idx="210">
                  <c:v>0.36840000000000001</c:v>
                </c:pt>
                <c:pt idx="211">
                  <c:v>0.36840000000000001</c:v>
                </c:pt>
                <c:pt idx="212">
                  <c:v>0.372</c:v>
                </c:pt>
                <c:pt idx="213">
                  <c:v>0.37559999999999999</c:v>
                </c:pt>
                <c:pt idx="214">
                  <c:v>0.38240000000000002</c:v>
                </c:pt>
                <c:pt idx="215">
                  <c:v>0.38600000000000001</c:v>
                </c:pt>
                <c:pt idx="216">
                  <c:v>0.3896</c:v>
                </c:pt>
                <c:pt idx="217">
                  <c:v>0.39679999999999999</c:v>
                </c:pt>
                <c:pt idx="218">
                  <c:v>0.4108</c:v>
                </c:pt>
                <c:pt idx="219">
                  <c:v>0.42799999999999999</c:v>
                </c:pt>
                <c:pt idx="220">
                  <c:v>0.42799999999999999</c:v>
                </c:pt>
                <c:pt idx="221">
                  <c:v>0.42120000000000002</c:v>
                </c:pt>
                <c:pt idx="222">
                  <c:v>0.41760000000000003</c:v>
                </c:pt>
                <c:pt idx="223">
                  <c:v>0.42480000000000001</c:v>
                </c:pt>
                <c:pt idx="224">
                  <c:v>0.43159999999999998</c:v>
                </c:pt>
                <c:pt idx="225">
                  <c:v>0.43159999999999998</c:v>
                </c:pt>
                <c:pt idx="226">
                  <c:v>0.43880000000000002</c:v>
                </c:pt>
                <c:pt idx="227">
                  <c:v>0.42120000000000002</c:v>
                </c:pt>
                <c:pt idx="228">
                  <c:v>0.42480000000000001</c:v>
                </c:pt>
                <c:pt idx="229">
                  <c:v>0.41760000000000003</c:v>
                </c:pt>
                <c:pt idx="230">
                  <c:v>0.42799999999999999</c:v>
                </c:pt>
                <c:pt idx="231">
                  <c:v>0.42799999999999999</c:v>
                </c:pt>
                <c:pt idx="232">
                  <c:v>0.43159999999999998</c:v>
                </c:pt>
                <c:pt idx="233">
                  <c:v>0.43159999999999998</c:v>
                </c:pt>
                <c:pt idx="234">
                  <c:v>0.43880000000000002</c:v>
                </c:pt>
                <c:pt idx="235">
                  <c:v>0.45960000000000001</c:v>
                </c:pt>
                <c:pt idx="236">
                  <c:v>0.47720000000000001</c:v>
                </c:pt>
                <c:pt idx="237">
                  <c:v>0.49480000000000002</c:v>
                </c:pt>
                <c:pt idx="238">
                  <c:v>0.47399999999999998</c:v>
                </c:pt>
                <c:pt idx="239">
                  <c:v>0.47720000000000001</c:v>
                </c:pt>
                <c:pt idx="240">
                  <c:v>0.48799999999999999</c:v>
                </c:pt>
                <c:pt idx="241">
                  <c:v>0.44919999999999999</c:v>
                </c:pt>
                <c:pt idx="242">
                  <c:v>0.42799999999999999</c:v>
                </c:pt>
                <c:pt idx="243">
                  <c:v>0.41760000000000003</c:v>
                </c:pt>
                <c:pt idx="244">
                  <c:v>0.41760000000000003</c:v>
                </c:pt>
                <c:pt idx="245">
                  <c:v>0.41399999999999998</c:v>
                </c:pt>
                <c:pt idx="246">
                  <c:v>0.43519999999999998</c:v>
                </c:pt>
                <c:pt idx="247">
                  <c:v>0.43159999999999998</c:v>
                </c:pt>
                <c:pt idx="248">
                  <c:v>0.44240000000000002</c:v>
                </c:pt>
                <c:pt idx="249">
                  <c:v>0.4632</c:v>
                </c:pt>
                <c:pt idx="250">
                  <c:v>0.4844</c:v>
                </c:pt>
                <c:pt idx="251">
                  <c:v>0.49840000000000001</c:v>
                </c:pt>
                <c:pt idx="252">
                  <c:v>0.50880000000000003</c:v>
                </c:pt>
                <c:pt idx="253">
                  <c:v>0.51239999999999997</c:v>
                </c:pt>
                <c:pt idx="254">
                  <c:v>0.54400000000000004</c:v>
                </c:pt>
                <c:pt idx="255">
                  <c:v>0.55800000000000005</c:v>
                </c:pt>
                <c:pt idx="256">
                  <c:v>0.56159999999999999</c:v>
                </c:pt>
                <c:pt idx="257">
                  <c:v>0.58279999999999998</c:v>
                </c:pt>
                <c:pt idx="258">
                  <c:v>0.6</c:v>
                </c:pt>
                <c:pt idx="259">
                  <c:v>0.61439999999999995</c:v>
                </c:pt>
                <c:pt idx="260">
                  <c:v>0.62119999999999997</c:v>
                </c:pt>
                <c:pt idx="261">
                  <c:v>0.61080000000000001</c:v>
                </c:pt>
                <c:pt idx="262">
                  <c:v>0.60719999999999996</c:v>
                </c:pt>
                <c:pt idx="263">
                  <c:v>0.61760000000000004</c:v>
                </c:pt>
                <c:pt idx="264">
                  <c:v>0.62480000000000002</c:v>
                </c:pt>
                <c:pt idx="265">
                  <c:v>0.62839999999999996</c:v>
                </c:pt>
                <c:pt idx="266">
                  <c:v>0.64559999999999995</c:v>
                </c:pt>
                <c:pt idx="267">
                  <c:v>0.66</c:v>
                </c:pt>
                <c:pt idx="268">
                  <c:v>0.65639999999999998</c:v>
                </c:pt>
                <c:pt idx="269">
                  <c:v>0.65639999999999998</c:v>
                </c:pt>
                <c:pt idx="270">
                  <c:v>0.66320000000000001</c:v>
                </c:pt>
                <c:pt idx="271">
                  <c:v>0.65639999999999998</c:v>
                </c:pt>
                <c:pt idx="272">
                  <c:v>0.63519999999999999</c:v>
                </c:pt>
                <c:pt idx="273">
                  <c:v>0.62480000000000002</c:v>
                </c:pt>
                <c:pt idx="274">
                  <c:v>0.61760000000000004</c:v>
                </c:pt>
                <c:pt idx="275">
                  <c:v>0.60360000000000003</c:v>
                </c:pt>
                <c:pt idx="276">
                  <c:v>0.6</c:v>
                </c:pt>
                <c:pt idx="277">
                  <c:v>0.60719999999999996</c:v>
                </c:pt>
                <c:pt idx="278">
                  <c:v>0.61439999999999995</c:v>
                </c:pt>
                <c:pt idx="279">
                  <c:v>0.62839999999999996</c:v>
                </c:pt>
                <c:pt idx="280">
                  <c:v>0.6492</c:v>
                </c:pt>
                <c:pt idx="281">
                  <c:v>0.63160000000000005</c:v>
                </c:pt>
                <c:pt idx="282">
                  <c:v>0.62480000000000002</c:v>
                </c:pt>
                <c:pt idx="283">
                  <c:v>0.62119999999999997</c:v>
                </c:pt>
                <c:pt idx="284">
                  <c:v>0.60360000000000003</c:v>
                </c:pt>
                <c:pt idx="285">
                  <c:v>0.58960000000000001</c:v>
                </c:pt>
                <c:pt idx="286">
                  <c:v>0.60719999999999996</c:v>
                </c:pt>
                <c:pt idx="287">
                  <c:v>0.61439999999999995</c:v>
                </c:pt>
                <c:pt idx="288">
                  <c:v>0.6</c:v>
                </c:pt>
                <c:pt idx="289">
                  <c:v>0.61439999999999995</c:v>
                </c:pt>
                <c:pt idx="290">
                  <c:v>0.63519999999999999</c:v>
                </c:pt>
                <c:pt idx="291">
                  <c:v>0.63160000000000005</c:v>
                </c:pt>
                <c:pt idx="292">
                  <c:v>0.65639999999999998</c:v>
                </c:pt>
                <c:pt idx="293">
                  <c:v>0.66</c:v>
                </c:pt>
                <c:pt idx="294">
                  <c:v>0.68799999999999994</c:v>
                </c:pt>
                <c:pt idx="295">
                  <c:v>0.70199999999999996</c:v>
                </c:pt>
                <c:pt idx="296">
                  <c:v>0.72640000000000005</c:v>
                </c:pt>
                <c:pt idx="297">
                  <c:v>0.72319999999999995</c:v>
                </c:pt>
                <c:pt idx="298">
                  <c:v>0.7056</c:v>
                </c:pt>
                <c:pt idx="299">
                  <c:v>0.68440000000000001</c:v>
                </c:pt>
                <c:pt idx="300">
                  <c:v>0.67400000000000004</c:v>
                </c:pt>
                <c:pt idx="301">
                  <c:v>0.66</c:v>
                </c:pt>
                <c:pt idx="302">
                  <c:v>0.65639999999999998</c:v>
                </c:pt>
                <c:pt idx="303">
                  <c:v>0.66679999999999995</c:v>
                </c:pt>
                <c:pt idx="304">
                  <c:v>0.66679999999999995</c:v>
                </c:pt>
                <c:pt idx="305">
                  <c:v>0.6704</c:v>
                </c:pt>
                <c:pt idx="306">
                  <c:v>0.66679999999999995</c:v>
                </c:pt>
                <c:pt idx="307">
                  <c:v>0.69159999999999999</c:v>
                </c:pt>
                <c:pt idx="308">
                  <c:v>0.71240000000000003</c:v>
                </c:pt>
                <c:pt idx="309">
                  <c:v>0.71599999999999997</c:v>
                </c:pt>
                <c:pt idx="310">
                  <c:v>0.69840000000000002</c:v>
                </c:pt>
                <c:pt idx="311">
                  <c:v>0.68440000000000001</c:v>
                </c:pt>
                <c:pt idx="312">
                  <c:v>0.73719999999999997</c:v>
                </c:pt>
                <c:pt idx="313">
                  <c:v>0.74039999999999995</c:v>
                </c:pt>
                <c:pt idx="314">
                  <c:v>0.74760000000000004</c:v>
                </c:pt>
                <c:pt idx="315">
                  <c:v>0.74399999999999999</c:v>
                </c:pt>
                <c:pt idx="316">
                  <c:v>0.73360000000000003</c:v>
                </c:pt>
                <c:pt idx="317">
                  <c:v>0.74760000000000004</c:v>
                </c:pt>
                <c:pt idx="318">
                  <c:v>0.74039999999999995</c:v>
                </c:pt>
                <c:pt idx="319">
                  <c:v>0.70879999999999999</c:v>
                </c:pt>
                <c:pt idx="320">
                  <c:v>0.67720000000000002</c:v>
                </c:pt>
                <c:pt idx="321">
                  <c:v>0.6492</c:v>
                </c:pt>
                <c:pt idx="322">
                  <c:v>0.64239999999999997</c:v>
                </c:pt>
                <c:pt idx="323">
                  <c:v>0.6492</c:v>
                </c:pt>
                <c:pt idx="324">
                  <c:v>0.66679999999999995</c:v>
                </c:pt>
                <c:pt idx="325">
                  <c:v>0.68799999999999994</c:v>
                </c:pt>
                <c:pt idx="326">
                  <c:v>0.71240000000000003</c:v>
                </c:pt>
                <c:pt idx="327">
                  <c:v>0.72640000000000005</c:v>
                </c:pt>
                <c:pt idx="328">
                  <c:v>0.72640000000000005</c:v>
                </c:pt>
                <c:pt idx="329">
                  <c:v>0.73360000000000003</c:v>
                </c:pt>
                <c:pt idx="330">
                  <c:v>0.73719999999999997</c:v>
                </c:pt>
                <c:pt idx="331">
                  <c:v>0.73719999999999997</c:v>
                </c:pt>
                <c:pt idx="332">
                  <c:v>0.74760000000000004</c:v>
                </c:pt>
                <c:pt idx="333">
                  <c:v>0.78280000000000005</c:v>
                </c:pt>
                <c:pt idx="334">
                  <c:v>0.78959999999999997</c:v>
                </c:pt>
                <c:pt idx="335">
                  <c:v>0.8004</c:v>
                </c:pt>
                <c:pt idx="336">
                  <c:v>0.82120000000000004</c:v>
                </c:pt>
                <c:pt idx="337">
                  <c:v>0.82840000000000003</c:v>
                </c:pt>
                <c:pt idx="338">
                  <c:v>0.82120000000000004</c:v>
                </c:pt>
                <c:pt idx="339">
                  <c:v>0.82479999999999998</c:v>
                </c:pt>
                <c:pt idx="340">
                  <c:v>0.84599999999999997</c:v>
                </c:pt>
                <c:pt idx="341">
                  <c:v>0.83879999999999999</c:v>
                </c:pt>
                <c:pt idx="342">
                  <c:v>0.83199999999999996</c:v>
                </c:pt>
                <c:pt idx="343">
                  <c:v>0.84919999999999995</c:v>
                </c:pt>
                <c:pt idx="344">
                  <c:v>0.86360000000000003</c:v>
                </c:pt>
                <c:pt idx="345">
                  <c:v>0.93</c:v>
                </c:pt>
                <c:pt idx="346">
                  <c:v>0.97560000000000002</c:v>
                </c:pt>
                <c:pt idx="347">
                  <c:v>1.046</c:v>
                </c:pt>
                <c:pt idx="348">
                  <c:v>1.0528</c:v>
                </c:pt>
                <c:pt idx="349">
                  <c:v>1.0811999999999999</c:v>
                </c:pt>
                <c:pt idx="350">
                  <c:v>1.1020000000000001</c:v>
                </c:pt>
                <c:pt idx="351">
                  <c:v>1.0811999999999999</c:v>
                </c:pt>
                <c:pt idx="352">
                  <c:v>1.0351999999999999</c:v>
                </c:pt>
                <c:pt idx="353">
                  <c:v>0.97919999999999996</c:v>
                </c:pt>
                <c:pt idx="354">
                  <c:v>0.94399999999999995</c:v>
                </c:pt>
                <c:pt idx="355">
                  <c:v>0.93359999999999999</c:v>
                </c:pt>
                <c:pt idx="356">
                  <c:v>0.91600000000000004</c:v>
                </c:pt>
                <c:pt idx="357">
                  <c:v>0.91600000000000004</c:v>
                </c:pt>
                <c:pt idx="358">
                  <c:v>0.91239999999999999</c:v>
                </c:pt>
                <c:pt idx="359">
                  <c:v>0.874</c:v>
                </c:pt>
                <c:pt idx="360">
                  <c:v>0.87760000000000005</c:v>
                </c:pt>
                <c:pt idx="361">
                  <c:v>0.88439999999999996</c:v>
                </c:pt>
                <c:pt idx="362">
                  <c:v>0.89480000000000004</c:v>
                </c:pt>
                <c:pt idx="363">
                  <c:v>0.93</c:v>
                </c:pt>
                <c:pt idx="364">
                  <c:v>0.91959999999999997</c:v>
                </c:pt>
                <c:pt idx="365">
                  <c:v>0.88439999999999996</c:v>
                </c:pt>
              </c:numCache>
            </c:numRef>
          </c:xVal>
          <c:yVal>
            <c:numRef>
              <c:f>'CPT data reduction'!$A$3:$A$368</c:f>
              <c:numCache>
                <c:formatCode>General</c:formatCode>
                <c:ptCount val="36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8-6740-9B23-FA054501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74544"/>
        <c:axId val="1265672880"/>
      </c:scatterChart>
      <c:valAx>
        <c:axId val="1265674544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2880"/>
        <c:crosses val="autoZero"/>
        <c:crossBetween val="midCat"/>
      </c:valAx>
      <c:valAx>
        <c:axId val="1265672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'CPT data reduction'!$X$2</c:f>
              <c:strCache>
                <c:ptCount val="1"/>
                <c:pt idx="0">
                  <c:v>cu (kPa)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'CPT data reduction'!$Z$3:$Z$600</c:f>
              <c:numCache>
                <c:formatCode>0.0</c:formatCode>
                <c:ptCount val="598"/>
                <c:pt idx="0">
                  <c:v>0.54400000000000004</c:v>
                </c:pt>
                <c:pt idx="1">
                  <c:v>2.3128000000000002</c:v>
                </c:pt>
                <c:pt idx="2">
                  <c:v>3.25</c:v>
                </c:pt>
                <c:pt idx="3">
                  <c:v>4.5452000000000004</c:v>
                </c:pt>
                <c:pt idx="4">
                  <c:v>6.0612000000000004</c:v>
                </c:pt>
                <c:pt idx="5">
                  <c:v>7.6444000000000001</c:v>
                </c:pt>
                <c:pt idx="6">
                  <c:v>9.4939999999999998</c:v>
                </c:pt>
                <c:pt idx="7">
                  <c:v>10.8384</c:v>
                </c:pt>
                <c:pt idx="8">
                  <c:v>10.1396</c:v>
                </c:pt>
                <c:pt idx="9">
                  <c:v>8.3567999999999998</c:v>
                </c:pt>
                <c:pt idx="10">
                  <c:v>6.9703999999999997</c:v>
                </c:pt>
                <c:pt idx="11">
                  <c:v>5.8963999999999999</c:v>
                </c:pt>
                <c:pt idx="12">
                  <c:v>4.91</c:v>
                </c:pt>
                <c:pt idx="13">
                  <c:v>4.1660000000000004</c:v>
                </c:pt>
                <c:pt idx="14">
                  <c:v>3.5728</c:v>
                </c:pt>
                <c:pt idx="15">
                  <c:v>3.1516000000000002</c:v>
                </c:pt>
                <c:pt idx="16">
                  <c:v>2.9308000000000001</c:v>
                </c:pt>
                <c:pt idx="17">
                  <c:v>2.9411999999999998</c:v>
                </c:pt>
                <c:pt idx="18">
                  <c:v>2.8111999999999999</c:v>
                </c:pt>
                <c:pt idx="19">
                  <c:v>2.5236000000000001</c:v>
                </c:pt>
                <c:pt idx="20">
                  <c:v>2.4500000000000002</c:v>
                </c:pt>
                <c:pt idx="21">
                  <c:v>2.3656000000000001</c:v>
                </c:pt>
                <c:pt idx="22">
                  <c:v>2.2604000000000002</c:v>
                </c:pt>
                <c:pt idx="23">
                  <c:v>2.1339999999999999</c:v>
                </c:pt>
                <c:pt idx="24">
                  <c:v>2.0568</c:v>
                </c:pt>
                <c:pt idx="25">
                  <c:v>1.9408000000000001</c:v>
                </c:pt>
                <c:pt idx="26">
                  <c:v>1.8635999999999999</c:v>
                </c:pt>
                <c:pt idx="27">
                  <c:v>1.7827999999999999</c:v>
                </c:pt>
                <c:pt idx="28">
                  <c:v>1.7444</c:v>
                </c:pt>
                <c:pt idx="29">
                  <c:v>1.8111999999999999</c:v>
                </c:pt>
                <c:pt idx="30">
                  <c:v>1.748</c:v>
                </c:pt>
                <c:pt idx="31">
                  <c:v>1.5092000000000001</c:v>
                </c:pt>
                <c:pt idx="32">
                  <c:v>1.4076</c:v>
                </c:pt>
                <c:pt idx="33">
                  <c:v>1.3196000000000001</c:v>
                </c:pt>
                <c:pt idx="34">
                  <c:v>1.302</c:v>
                </c:pt>
                <c:pt idx="35">
                  <c:v>1.3968</c:v>
                </c:pt>
                <c:pt idx="36">
                  <c:v>1.4672000000000001</c:v>
                </c:pt>
                <c:pt idx="37">
                  <c:v>1.5304</c:v>
                </c:pt>
                <c:pt idx="38">
                  <c:v>1.4496</c:v>
                </c:pt>
                <c:pt idx="39">
                  <c:v>1.4004000000000001</c:v>
                </c:pt>
                <c:pt idx="40">
                  <c:v>1.3371999999999999</c:v>
                </c:pt>
                <c:pt idx="41">
                  <c:v>1.2072000000000001</c:v>
                </c:pt>
                <c:pt idx="42">
                  <c:v>1.1055999999999999</c:v>
                </c:pt>
                <c:pt idx="43">
                  <c:v>1.018</c:v>
                </c:pt>
                <c:pt idx="44">
                  <c:v>0.96160000000000001</c:v>
                </c:pt>
                <c:pt idx="45">
                  <c:v>0.92320000000000002</c:v>
                </c:pt>
                <c:pt idx="46">
                  <c:v>0.84919999999999995</c:v>
                </c:pt>
                <c:pt idx="47">
                  <c:v>1.0284</c:v>
                </c:pt>
                <c:pt idx="48">
                  <c:v>1.5548</c:v>
                </c:pt>
                <c:pt idx="49">
                  <c:v>2.1972</c:v>
                </c:pt>
                <c:pt idx="50">
                  <c:v>2.3235999999999999</c:v>
                </c:pt>
                <c:pt idx="51">
                  <c:v>2.2604000000000002</c:v>
                </c:pt>
                <c:pt idx="52">
                  <c:v>1.976</c:v>
                </c:pt>
                <c:pt idx="53">
                  <c:v>1.7023999999999999</c:v>
                </c:pt>
                <c:pt idx="54">
                  <c:v>1.288</c:v>
                </c:pt>
                <c:pt idx="55">
                  <c:v>1.204</c:v>
                </c:pt>
                <c:pt idx="56">
                  <c:v>1.4319999999999999</c:v>
                </c:pt>
                <c:pt idx="57">
                  <c:v>1.6636</c:v>
                </c:pt>
                <c:pt idx="58">
                  <c:v>1.9516</c:v>
                </c:pt>
                <c:pt idx="59">
                  <c:v>1.9516</c:v>
                </c:pt>
                <c:pt idx="60">
                  <c:v>1.6392</c:v>
                </c:pt>
                <c:pt idx="61">
                  <c:v>1.6883999999999999</c:v>
                </c:pt>
                <c:pt idx="62">
                  <c:v>1.6883999999999999</c:v>
                </c:pt>
                <c:pt idx="63">
                  <c:v>1.502</c:v>
                </c:pt>
                <c:pt idx="64">
                  <c:v>1.2108000000000001</c:v>
                </c:pt>
                <c:pt idx="65">
                  <c:v>0.99319999999999997</c:v>
                </c:pt>
                <c:pt idx="66">
                  <c:v>0.84919999999999995</c:v>
                </c:pt>
                <c:pt idx="67">
                  <c:v>0.7792</c:v>
                </c:pt>
                <c:pt idx="68">
                  <c:v>0.66679999999999995</c:v>
                </c:pt>
                <c:pt idx="69">
                  <c:v>0.56840000000000002</c:v>
                </c:pt>
                <c:pt idx="70">
                  <c:v>0.47399999999999998</c:v>
                </c:pt>
                <c:pt idx="71">
                  <c:v>0.42799999999999999</c:v>
                </c:pt>
                <c:pt idx="72">
                  <c:v>0.36840000000000001</c:v>
                </c:pt>
                <c:pt idx="73">
                  <c:v>0.32640000000000002</c:v>
                </c:pt>
                <c:pt idx="74">
                  <c:v>0.34039999999999998</c:v>
                </c:pt>
                <c:pt idx="75">
                  <c:v>0.34039999999999998</c:v>
                </c:pt>
                <c:pt idx="76">
                  <c:v>0.36520000000000002</c:v>
                </c:pt>
                <c:pt idx="77">
                  <c:v>0.36840000000000001</c:v>
                </c:pt>
                <c:pt idx="78">
                  <c:v>0.31919999999999998</c:v>
                </c:pt>
                <c:pt idx="79">
                  <c:v>0.28439999999999999</c:v>
                </c:pt>
                <c:pt idx="80">
                  <c:v>0.32279999999999998</c:v>
                </c:pt>
                <c:pt idx="81">
                  <c:v>0.31240000000000001</c:v>
                </c:pt>
                <c:pt idx="82">
                  <c:v>0.29480000000000001</c:v>
                </c:pt>
                <c:pt idx="83">
                  <c:v>0.28079999999999999</c:v>
                </c:pt>
                <c:pt idx="84">
                  <c:v>0.27360000000000001</c:v>
                </c:pt>
                <c:pt idx="85">
                  <c:v>0.27039999999999997</c:v>
                </c:pt>
                <c:pt idx="86">
                  <c:v>0.28079999999999999</c:v>
                </c:pt>
                <c:pt idx="87">
                  <c:v>0.28799999999999998</c:v>
                </c:pt>
                <c:pt idx="88">
                  <c:v>0.28799999999999998</c:v>
                </c:pt>
                <c:pt idx="89">
                  <c:v>0.27360000000000001</c:v>
                </c:pt>
                <c:pt idx="90">
                  <c:v>0.2492</c:v>
                </c:pt>
                <c:pt idx="91">
                  <c:v>0.2316</c:v>
                </c:pt>
                <c:pt idx="92">
                  <c:v>0.23519999999999999</c:v>
                </c:pt>
                <c:pt idx="93">
                  <c:v>0.24560000000000001</c:v>
                </c:pt>
                <c:pt idx="94">
                  <c:v>0.24560000000000001</c:v>
                </c:pt>
                <c:pt idx="95">
                  <c:v>0.23880000000000001</c:v>
                </c:pt>
                <c:pt idx="96">
                  <c:v>0.2316</c:v>
                </c:pt>
                <c:pt idx="97">
                  <c:v>0.24199999999999999</c:v>
                </c:pt>
                <c:pt idx="98">
                  <c:v>0.25280000000000002</c:v>
                </c:pt>
                <c:pt idx="99">
                  <c:v>0.25640000000000002</c:v>
                </c:pt>
                <c:pt idx="100">
                  <c:v>0.24560000000000001</c:v>
                </c:pt>
                <c:pt idx="101">
                  <c:v>0.25280000000000002</c:v>
                </c:pt>
                <c:pt idx="102">
                  <c:v>0.27360000000000001</c:v>
                </c:pt>
                <c:pt idx="103">
                  <c:v>0.2772</c:v>
                </c:pt>
                <c:pt idx="104">
                  <c:v>0.26679999999999998</c:v>
                </c:pt>
                <c:pt idx="105">
                  <c:v>0.25640000000000002</c:v>
                </c:pt>
                <c:pt idx="106">
                  <c:v>0.24560000000000001</c:v>
                </c:pt>
                <c:pt idx="107">
                  <c:v>0.2492</c:v>
                </c:pt>
                <c:pt idx="108">
                  <c:v>0.21759999999999999</c:v>
                </c:pt>
                <c:pt idx="109">
                  <c:v>0.22120000000000001</c:v>
                </c:pt>
                <c:pt idx="110">
                  <c:v>0.21759999999999999</c:v>
                </c:pt>
                <c:pt idx="111">
                  <c:v>0.21759999999999999</c:v>
                </c:pt>
                <c:pt idx="112">
                  <c:v>0.2248</c:v>
                </c:pt>
                <c:pt idx="113">
                  <c:v>0.22800000000000001</c:v>
                </c:pt>
                <c:pt idx="114">
                  <c:v>0.2248</c:v>
                </c:pt>
                <c:pt idx="115">
                  <c:v>0.2248</c:v>
                </c:pt>
                <c:pt idx="116">
                  <c:v>0.2248</c:v>
                </c:pt>
                <c:pt idx="117">
                  <c:v>0.2248</c:v>
                </c:pt>
                <c:pt idx="118">
                  <c:v>0.21759999999999999</c:v>
                </c:pt>
                <c:pt idx="119">
                  <c:v>0.2104</c:v>
                </c:pt>
                <c:pt idx="120">
                  <c:v>0.2104</c:v>
                </c:pt>
                <c:pt idx="121">
                  <c:v>0.21759999999999999</c:v>
                </c:pt>
                <c:pt idx="122">
                  <c:v>0.22800000000000001</c:v>
                </c:pt>
                <c:pt idx="123">
                  <c:v>0.2248</c:v>
                </c:pt>
                <c:pt idx="124">
                  <c:v>0.21759999999999999</c:v>
                </c:pt>
                <c:pt idx="125">
                  <c:v>0.21759999999999999</c:v>
                </c:pt>
                <c:pt idx="126">
                  <c:v>0.22800000000000001</c:v>
                </c:pt>
                <c:pt idx="127">
                  <c:v>0.24560000000000001</c:v>
                </c:pt>
                <c:pt idx="128">
                  <c:v>0.27039999999999997</c:v>
                </c:pt>
                <c:pt idx="129">
                  <c:v>0.28439999999999999</c:v>
                </c:pt>
                <c:pt idx="130">
                  <c:v>0.30199999999999999</c:v>
                </c:pt>
                <c:pt idx="131">
                  <c:v>0.31240000000000001</c:v>
                </c:pt>
                <c:pt idx="132">
                  <c:v>0.31240000000000001</c:v>
                </c:pt>
                <c:pt idx="133">
                  <c:v>0.28079999999999999</c:v>
                </c:pt>
                <c:pt idx="134">
                  <c:v>0.26679999999999998</c:v>
                </c:pt>
                <c:pt idx="135">
                  <c:v>0.2596</c:v>
                </c:pt>
                <c:pt idx="136">
                  <c:v>0.2316</c:v>
                </c:pt>
                <c:pt idx="137">
                  <c:v>0.2248</c:v>
                </c:pt>
                <c:pt idx="138">
                  <c:v>0.2248</c:v>
                </c:pt>
                <c:pt idx="139">
                  <c:v>0.22800000000000001</c:v>
                </c:pt>
                <c:pt idx="140">
                  <c:v>0.22800000000000001</c:v>
                </c:pt>
                <c:pt idx="141">
                  <c:v>0.22120000000000001</c:v>
                </c:pt>
                <c:pt idx="142">
                  <c:v>0.21759999999999999</c:v>
                </c:pt>
                <c:pt idx="143">
                  <c:v>0.21759999999999999</c:v>
                </c:pt>
                <c:pt idx="144">
                  <c:v>0.21759999999999999</c:v>
                </c:pt>
                <c:pt idx="145">
                  <c:v>0.22800000000000001</c:v>
                </c:pt>
                <c:pt idx="146">
                  <c:v>0.2316</c:v>
                </c:pt>
                <c:pt idx="147">
                  <c:v>0.24199999999999999</c:v>
                </c:pt>
                <c:pt idx="148">
                  <c:v>0.24560000000000001</c:v>
                </c:pt>
                <c:pt idx="149">
                  <c:v>0.2492</c:v>
                </c:pt>
                <c:pt idx="150">
                  <c:v>0.2492</c:v>
                </c:pt>
                <c:pt idx="151">
                  <c:v>0.2492</c:v>
                </c:pt>
                <c:pt idx="152">
                  <c:v>0.24560000000000001</c:v>
                </c:pt>
                <c:pt idx="153">
                  <c:v>0.24560000000000001</c:v>
                </c:pt>
                <c:pt idx="154">
                  <c:v>0.23880000000000001</c:v>
                </c:pt>
                <c:pt idx="155">
                  <c:v>0.23880000000000001</c:v>
                </c:pt>
                <c:pt idx="156">
                  <c:v>0.22800000000000001</c:v>
                </c:pt>
                <c:pt idx="157">
                  <c:v>0.22800000000000001</c:v>
                </c:pt>
                <c:pt idx="158">
                  <c:v>0.2248</c:v>
                </c:pt>
                <c:pt idx="159">
                  <c:v>0.2772</c:v>
                </c:pt>
                <c:pt idx="160">
                  <c:v>0.28079999999999999</c:v>
                </c:pt>
                <c:pt idx="161">
                  <c:v>0.28079999999999999</c:v>
                </c:pt>
                <c:pt idx="162">
                  <c:v>0.28799999999999998</c:v>
                </c:pt>
                <c:pt idx="163">
                  <c:v>0.29480000000000001</c:v>
                </c:pt>
                <c:pt idx="164">
                  <c:v>0.30880000000000002</c:v>
                </c:pt>
                <c:pt idx="165">
                  <c:v>0.32279999999999998</c:v>
                </c:pt>
                <c:pt idx="166">
                  <c:v>0.316</c:v>
                </c:pt>
                <c:pt idx="167">
                  <c:v>0.316</c:v>
                </c:pt>
                <c:pt idx="168">
                  <c:v>0.316</c:v>
                </c:pt>
                <c:pt idx="169">
                  <c:v>0.33360000000000001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0.33679999999999999</c:v>
                </c:pt>
                <c:pt idx="173">
                  <c:v>0.33679999999999999</c:v>
                </c:pt>
                <c:pt idx="174">
                  <c:v>0.33360000000000001</c:v>
                </c:pt>
                <c:pt idx="175">
                  <c:v>0.33</c:v>
                </c:pt>
                <c:pt idx="176">
                  <c:v>0.33679999999999999</c:v>
                </c:pt>
                <c:pt idx="177">
                  <c:v>0.33</c:v>
                </c:pt>
                <c:pt idx="178">
                  <c:v>0.32640000000000002</c:v>
                </c:pt>
                <c:pt idx="179">
                  <c:v>0.32279999999999998</c:v>
                </c:pt>
                <c:pt idx="180">
                  <c:v>0.32640000000000002</c:v>
                </c:pt>
                <c:pt idx="181">
                  <c:v>0.32640000000000002</c:v>
                </c:pt>
                <c:pt idx="182">
                  <c:v>0.33</c:v>
                </c:pt>
                <c:pt idx="183">
                  <c:v>0.32279999999999998</c:v>
                </c:pt>
                <c:pt idx="184">
                  <c:v>0.32279999999999998</c:v>
                </c:pt>
                <c:pt idx="185">
                  <c:v>0.32640000000000002</c:v>
                </c:pt>
                <c:pt idx="186">
                  <c:v>0.32640000000000002</c:v>
                </c:pt>
                <c:pt idx="187">
                  <c:v>0.32279999999999998</c:v>
                </c:pt>
                <c:pt idx="188">
                  <c:v>0.33</c:v>
                </c:pt>
                <c:pt idx="189">
                  <c:v>0.33360000000000001</c:v>
                </c:pt>
                <c:pt idx="190">
                  <c:v>0.33360000000000001</c:v>
                </c:pt>
                <c:pt idx="191">
                  <c:v>0.34039999999999998</c:v>
                </c:pt>
                <c:pt idx="192">
                  <c:v>0.34760000000000002</c:v>
                </c:pt>
                <c:pt idx="193">
                  <c:v>0.34760000000000002</c:v>
                </c:pt>
                <c:pt idx="194">
                  <c:v>0.35799999999999998</c:v>
                </c:pt>
                <c:pt idx="195">
                  <c:v>0.36159999999999998</c:v>
                </c:pt>
                <c:pt idx="196">
                  <c:v>0.3508</c:v>
                </c:pt>
                <c:pt idx="197">
                  <c:v>0.34760000000000002</c:v>
                </c:pt>
                <c:pt idx="198">
                  <c:v>0.34760000000000002</c:v>
                </c:pt>
                <c:pt idx="199">
                  <c:v>0.34760000000000002</c:v>
                </c:pt>
                <c:pt idx="200">
                  <c:v>0.3508</c:v>
                </c:pt>
                <c:pt idx="201">
                  <c:v>0.35799999999999998</c:v>
                </c:pt>
                <c:pt idx="202">
                  <c:v>0.36159999999999998</c:v>
                </c:pt>
                <c:pt idx="203">
                  <c:v>0.36159999999999998</c:v>
                </c:pt>
                <c:pt idx="204">
                  <c:v>0.36159999999999998</c:v>
                </c:pt>
                <c:pt idx="205">
                  <c:v>0.35799999999999998</c:v>
                </c:pt>
                <c:pt idx="206">
                  <c:v>0.35799999999999998</c:v>
                </c:pt>
                <c:pt idx="207">
                  <c:v>0.35439999999999999</c:v>
                </c:pt>
                <c:pt idx="208">
                  <c:v>0.35799999999999998</c:v>
                </c:pt>
                <c:pt idx="209">
                  <c:v>0.372</c:v>
                </c:pt>
                <c:pt idx="210">
                  <c:v>0.36840000000000001</c:v>
                </c:pt>
                <c:pt idx="211">
                  <c:v>0.36840000000000001</c:v>
                </c:pt>
                <c:pt idx="212">
                  <c:v>0.372</c:v>
                </c:pt>
                <c:pt idx="213">
                  <c:v>0.37559999999999999</c:v>
                </c:pt>
                <c:pt idx="214">
                  <c:v>0.38240000000000002</c:v>
                </c:pt>
                <c:pt idx="215">
                  <c:v>0.38600000000000001</c:v>
                </c:pt>
                <c:pt idx="216">
                  <c:v>0.3896</c:v>
                </c:pt>
                <c:pt idx="217">
                  <c:v>0.39679999999999999</c:v>
                </c:pt>
                <c:pt idx="218">
                  <c:v>0.4108</c:v>
                </c:pt>
                <c:pt idx="219">
                  <c:v>0.42799999999999999</c:v>
                </c:pt>
                <c:pt idx="220">
                  <c:v>0.42799999999999999</c:v>
                </c:pt>
                <c:pt idx="221">
                  <c:v>0.42120000000000002</c:v>
                </c:pt>
                <c:pt idx="222">
                  <c:v>0.41760000000000003</c:v>
                </c:pt>
                <c:pt idx="223">
                  <c:v>0.42480000000000001</c:v>
                </c:pt>
                <c:pt idx="224">
                  <c:v>0.43159999999999998</c:v>
                </c:pt>
                <c:pt idx="225">
                  <c:v>0.43159999999999998</c:v>
                </c:pt>
                <c:pt idx="226">
                  <c:v>0.43880000000000002</c:v>
                </c:pt>
                <c:pt idx="227">
                  <c:v>0.42120000000000002</c:v>
                </c:pt>
                <c:pt idx="228">
                  <c:v>0.42480000000000001</c:v>
                </c:pt>
                <c:pt idx="229">
                  <c:v>0.41760000000000003</c:v>
                </c:pt>
                <c:pt idx="230">
                  <c:v>0.42799999999999999</c:v>
                </c:pt>
                <c:pt idx="231">
                  <c:v>0.42799999999999999</c:v>
                </c:pt>
                <c:pt idx="232">
                  <c:v>0.43159999999999998</c:v>
                </c:pt>
                <c:pt idx="233">
                  <c:v>0.43159999999999998</c:v>
                </c:pt>
                <c:pt idx="234">
                  <c:v>0.43880000000000002</c:v>
                </c:pt>
                <c:pt idx="235">
                  <c:v>0.45960000000000001</c:v>
                </c:pt>
                <c:pt idx="236">
                  <c:v>0.47720000000000001</c:v>
                </c:pt>
                <c:pt idx="237">
                  <c:v>0.49480000000000002</c:v>
                </c:pt>
                <c:pt idx="238">
                  <c:v>0.47399999999999998</c:v>
                </c:pt>
                <c:pt idx="239">
                  <c:v>0.47720000000000001</c:v>
                </c:pt>
                <c:pt idx="240">
                  <c:v>0.48799999999999999</c:v>
                </c:pt>
                <c:pt idx="241">
                  <c:v>0.44919999999999999</c:v>
                </c:pt>
                <c:pt idx="242">
                  <c:v>0.42799999999999999</c:v>
                </c:pt>
                <c:pt idx="243">
                  <c:v>0.41760000000000003</c:v>
                </c:pt>
                <c:pt idx="244">
                  <c:v>0.41760000000000003</c:v>
                </c:pt>
                <c:pt idx="245">
                  <c:v>0.41399999999999998</c:v>
                </c:pt>
                <c:pt idx="246">
                  <c:v>0.43519999999999998</c:v>
                </c:pt>
                <c:pt idx="247">
                  <c:v>0.43159999999999998</c:v>
                </c:pt>
                <c:pt idx="248">
                  <c:v>0.44240000000000002</c:v>
                </c:pt>
                <c:pt idx="249">
                  <c:v>0.4632</c:v>
                </c:pt>
                <c:pt idx="250">
                  <c:v>0.4844</c:v>
                </c:pt>
                <c:pt idx="251">
                  <c:v>0.49840000000000001</c:v>
                </c:pt>
                <c:pt idx="252">
                  <c:v>0.50880000000000003</c:v>
                </c:pt>
                <c:pt idx="253">
                  <c:v>0.51239999999999997</c:v>
                </c:pt>
                <c:pt idx="254">
                  <c:v>0.54400000000000004</c:v>
                </c:pt>
                <c:pt idx="255">
                  <c:v>0.55800000000000005</c:v>
                </c:pt>
                <c:pt idx="256">
                  <c:v>0.56159999999999999</c:v>
                </c:pt>
                <c:pt idx="257">
                  <c:v>0.58279999999999998</c:v>
                </c:pt>
                <c:pt idx="258">
                  <c:v>0.6</c:v>
                </c:pt>
                <c:pt idx="259">
                  <c:v>0.61439999999999995</c:v>
                </c:pt>
                <c:pt idx="260">
                  <c:v>0.62119999999999997</c:v>
                </c:pt>
                <c:pt idx="261">
                  <c:v>0.61080000000000001</c:v>
                </c:pt>
                <c:pt idx="262">
                  <c:v>0.60719999999999996</c:v>
                </c:pt>
                <c:pt idx="263">
                  <c:v>0.61760000000000004</c:v>
                </c:pt>
                <c:pt idx="264">
                  <c:v>0.62480000000000002</c:v>
                </c:pt>
                <c:pt idx="265">
                  <c:v>0.62839999999999996</c:v>
                </c:pt>
                <c:pt idx="266">
                  <c:v>0.64559999999999995</c:v>
                </c:pt>
                <c:pt idx="267">
                  <c:v>0.66</c:v>
                </c:pt>
                <c:pt idx="268">
                  <c:v>0.65639999999999998</c:v>
                </c:pt>
                <c:pt idx="269">
                  <c:v>0.65639999999999998</c:v>
                </c:pt>
                <c:pt idx="270">
                  <c:v>0.66320000000000001</c:v>
                </c:pt>
                <c:pt idx="271">
                  <c:v>0.65639999999999998</c:v>
                </c:pt>
                <c:pt idx="272">
                  <c:v>0.63519999999999999</c:v>
                </c:pt>
                <c:pt idx="273">
                  <c:v>0.62480000000000002</c:v>
                </c:pt>
                <c:pt idx="274">
                  <c:v>0.61760000000000004</c:v>
                </c:pt>
                <c:pt idx="275">
                  <c:v>0.60360000000000003</c:v>
                </c:pt>
                <c:pt idx="276">
                  <c:v>0.6</c:v>
                </c:pt>
                <c:pt idx="277">
                  <c:v>0.60719999999999996</c:v>
                </c:pt>
                <c:pt idx="278">
                  <c:v>0.61439999999999995</c:v>
                </c:pt>
                <c:pt idx="279">
                  <c:v>0.62839999999999996</c:v>
                </c:pt>
                <c:pt idx="280">
                  <c:v>0.6492</c:v>
                </c:pt>
                <c:pt idx="281">
                  <c:v>0.63160000000000005</c:v>
                </c:pt>
                <c:pt idx="282">
                  <c:v>0.62480000000000002</c:v>
                </c:pt>
                <c:pt idx="283">
                  <c:v>0.62119999999999997</c:v>
                </c:pt>
                <c:pt idx="284">
                  <c:v>0.60360000000000003</c:v>
                </c:pt>
                <c:pt idx="285">
                  <c:v>0.58960000000000001</c:v>
                </c:pt>
                <c:pt idx="286">
                  <c:v>0.60719999999999996</c:v>
                </c:pt>
                <c:pt idx="287">
                  <c:v>0.61439999999999995</c:v>
                </c:pt>
                <c:pt idx="288">
                  <c:v>0.6</c:v>
                </c:pt>
                <c:pt idx="289">
                  <c:v>0.61439999999999995</c:v>
                </c:pt>
                <c:pt idx="290">
                  <c:v>0.63519999999999999</c:v>
                </c:pt>
                <c:pt idx="291">
                  <c:v>0.63160000000000005</c:v>
                </c:pt>
                <c:pt idx="292">
                  <c:v>0.65639999999999998</c:v>
                </c:pt>
                <c:pt idx="293">
                  <c:v>0.66</c:v>
                </c:pt>
                <c:pt idx="294">
                  <c:v>0.68799999999999994</c:v>
                </c:pt>
                <c:pt idx="295">
                  <c:v>0.70199999999999996</c:v>
                </c:pt>
                <c:pt idx="296">
                  <c:v>0.72640000000000005</c:v>
                </c:pt>
                <c:pt idx="297">
                  <c:v>0.72319999999999995</c:v>
                </c:pt>
                <c:pt idx="298">
                  <c:v>0.7056</c:v>
                </c:pt>
                <c:pt idx="299">
                  <c:v>0.68440000000000001</c:v>
                </c:pt>
                <c:pt idx="300">
                  <c:v>0.67400000000000004</c:v>
                </c:pt>
                <c:pt idx="301">
                  <c:v>0.66</c:v>
                </c:pt>
                <c:pt idx="302">
                  <c:v>0.65639999999999998</c:v>
                </c:pt>
                <c:pt idx="303">
                  <c:v>0.66679999999999995</c:v>
                </c:pt>
                <c:pt idx="304">
                  <c:v>0.66679999999999995</c:v>
                </c:pt>
                <c:pt idx="305">
                  <c:v>0.6704</c:v>
                </c:pt>
                <c:pt idx="306">
                  <c:v>0.66679999999999995</c:v>
                </c:pt>
                <c:pt idx="307">
                  <c:v>0.69159999999999999</c:v>
                </c:pt>
                <c:pt idx="308">
                  <c:v>0.71240000000000003</c:v>
                </c:pt>
                <c:pt idx="309">
                  <c:v>0.71599999999999997</c:v>
                </c:pt>
                <c:pt idx="310">
                  <c:v>0.69840000000000002</c:v>
                </c:pt>
                <c:pt idx="311">
                  <c:v>0.68440000000000001</c:v>
                </c:pt>
                <c:pt idx="312">
                  <c:v>0.73719999999999997</c:v>
                </c:pt>
                <c:pt idx="313">
                  <c:v>0.74039999999999995</c:v>
                </c:pt>
                <c:pt idx="314">
                  <c:v>0.74760000000000004</c:v>
                </c:pt>
                <c:pt idx="315">
                  <c:v>0.74399999999999999</c:v>
                </c:pt>
                <c:pt idx="316">
                  <c:v>0.73360000000000003</c:v>
                </c:pt>
                <c:pt idx="317">
                  <c:v>0.74760000000000004</c:v>
                </c:pt>
                <c:pt idx="318">
                  <c:v>0.74039999999999995</c:v>
                </c:pt>
                <c:pt idx="319">
                  <c:v>0.70879999999999999</c:v>
                </c:pt>
                <c:pt idx="320">
                  <c:v>0.67720000000000002</c:v>
                </c:pt>
                <c:pt idx="321">
                  <c:v>0.6492</c:v>
                </c:pt>
                <c:pt idx="322">
                  <c:v>0.64239999999999997</c:v>
                </c:pt>
                <c:pt idx="323">
                  <c:v>0.6492</c:v>
                </c:pt>
                <c:pt idx="324">
                  <c:v>0.66679999999999995</c:v>
                </c:pt>
                <c:pt idx="325">
                  <c:v>0.68799999999999994</c:v>
                </c:pt>
                <c:pt idx="326">
                  <c:v>0.71240000000000003</c:v>
                </c:pt>
                <c:pt idx="327">
                  <c:v>0.72640000000000005</c:v>
                </c:pt>
                <c:pt idx="328">
                  <c:v>0.72640000000000005</c:v>
                </c:pt>
                <c:pt idx="329">
                  <c:v>0.73360000000000003</c:v>
                </c:pt>
                <c:pt idx="330">
                  <c:v>0.73719999999999997</c:v>
                </c:pt>
                <c:pt idx="331">
                  <c:v>0.73719999999999997</c:v>
                </c:pt>
                <c:pt idx="332">
                  <c:v>0.74760000000000004</c:v>
                </c:pt>
                <c:pt idx="333">
                  <c:v>0.78280000000000005</c:v>
                </c:pt>
                <c:pt idx="334">
                  <c:v>0.78959999999999997</c:v>
                </c:pt>
                <c:pt idx="335">
                  <c:v>0.8004</c:v>
                </c:pt>
                <c:pt idx="336">
                  <c:v>0.82120000000000004</c:v>
                </c:pt>
                <c:pt idx="337">
                  <c:v>0.82840000000000003</c:v>
                </c:pt>
                <c:pt idx="338">
                  <c:v>0.82120000000000004</c:v>
                </c:pt>
                <c:pt idx="339">
                  <c:v>0.82479999999999998</c:v>
                </c:pt>
                <c:pt idx="340">
                  <c:v>0.84599999999999997</c:v>
                </c:pt>
                <c:pt idx="341">
                  <c:v>0.83879999999999999</c:v>
                </c:pt>
                <c:pt idx="342">
                  <c:v>0.83199999999999996</c:v>
                </c:pt>
                <c:pt idx="343">
                  <c:v>0.84919999999999995</c:v>
                </c:pt>
                <c:pt idx="344">
                  <c:v>0.86360000000000003</c:v>
                </c:pt>
                <c:pt idx="345">
                  <c:v>0.93</c:v>
                </c:pt>
                <c:pt idx="346">
                  <c:v>0.97560000000000002</c:v>
                </c:pt>
                <c:pt idx="347">
                  <c:v>1.046</c:v>
                </c:pt>
                <c:pt idx="348">
                  <c:v>1.0528</c:v>
                </c:pt>
                <c:pt idx="349">
                  <c:v>1.0811999999999999</c:v>
                </c:pt>
                <c:pt idx="350">
                  <c:v>1.1020000000000001</c:v>
                </c:pt>
                <c:pt idx="351">
                  <c:v>1.0811999999999999</c:v>
                </c:pt>
                <c:pt idx="352">
                  <c:v>1.0351999999999999</c:v>
                </c:pt>
                <c:pt idx="353">
                  <c:v>0.97919999999999996</c:v>
                </c:pt>
                <c:pt idx="354">
                  <c:v>0.94399999999999995</c:v>
                </c:pt>
                <c:pt idx="355">
                  <c:v>0.93359999999999999</c:v>
                </c:pt>
                <c:pt idx="356">
                  <c:v>0.91600000000000004</c:v>
                </c:pt>
                <c:pt idx="357">
                  <c:v>0.91600000000000004</c:v>
                </c:pt>
                <c:pt idx="358">
                  <c:v>0.91239999999999999</c:v>
                </c:pt>
                <c:pt idx="359">
                  <c:v>0.874</c:v>
                </c:pt>
                <c:pt idx="360">
                  <c:v>0.87760000000000005</c:v>
                </c:pt>
                <c:pt idx="361">
                  <c:v>0.88439999999999996</c:v>
                </c:pt>
                <c:pt idx="362">
                  <c:v>0.89480000000000004</c:v>
                </c:pt>
                <c:pt idx="363">
                  <c:v>0.93</c:v>
                </c:pt>
                <c:pt idx="364">
                  <c:v>0.91959999999999997</c:v>
                </c:pt>
                <c:pt idx="365">
                  <c:v>0.88439999999999996</c:v>
                </c:pt>
                <c:pt idx="366">
                  <c:v>0.90920000000000001</c:v>
                </c:pt>
                <c:pt idx="367">
                  <c:v>0.95479999999999998</c:v>
                </c:pt>
                <c:pt idx="368">
                  <c:v>1.032</c:v>
                </c:pt>
                <c:pt idx="369">
                  <c:v>1.0984</c:v>
                </c:pt>
                <c:pt idx="370">
                  <c:v>1.1268</c:v>
                </c:pt>
                <c:pt idx="371">
                  <c:v>1.7056</c:v>
                </c:pt>
                <c:pt idx="372">
                  <c:v>2.5619999999999998</c:v>
                </c:pt>
                <c:pt idx="373">
                  <c:v>3.0112000000000001</c:v>
                </c:pt>
                <c:pt idx="374">
                  <c:v>2.1516000000000002</c:v>
                </c:pt>
                <c:pt idx="375">
                  <c:v>2.218</c:v>
                </c:pt>
                <c:pt idx="376">
                  <c:v>3.0324</c:v>
                </c:pt>
                <c:pt idx="377">
                  <c:v>3.5484</c:v>
                </c:pt>
                <c:pt idx="378">
                  <c:v>3.1059999999999999</c:v>
                </c:pt>
                <c:pt idx="379">
                  <c:v>2.4356</c:v>
                </c:pt>
                <c:pt idx="380">
                  <c:v>2.032</c:v>
                </c:pt>
                <c:pt idx="381">
                  <c:v>1.3792</c:v>
                </c:pt>
                <c:pt idx="382">
                  <c:v>1.3371999999999999</c:v>
                </c:pt>
                <c:pt idx="383">
                  <c:v>2.3443999999999998</c:v>
                </c:pt>
                <c:pt idx="384">
                  <c:v>3.9064000000000001</c:v>
                </c:pt>
                <c:pt idx="385">
                  <c:v>4.2363999999999997</c:v>
                </c:pt>
                <c:pt idx="386">
                  <c:v>4.3239999999999998</c:v>
                </c:pt>
                <c:pt idx="387">
                  <c:v>3.222</c:v>
                </c:pt>
                <c:pt idx="388">
                  <c:v>2.4603999999999999</c:v>
                </c:pt>
                <c:pt idx="389">
                  <c:v>2.2324000000000002</c:v>
                </c:pt>
                <c:pt idx="390">
                  <c:v>2.6008</c:v>
                </c:pt>
                <c:pt idx="391">
                  <c:v>2.9236</c:v>
                </c:pt>
                <c:pt idx="392">
                  <c:v>2.2884000000000002</c:v>
                </c:pt>
                <c:pt idx="393">
                  <c:v>3.0888</c:v>
                </c:pt>
                <c:pt idx="394">
                  <c:v>3.4607999999999999</c:v>
                </c:pt>
                <c:pt idx="395">
                  <c:v>3.25</c:v>
                </c:pt>
                <c:pt idx="396">
                  <c:v>2.5095999999999998</c:v>
                </c:pt>
                <c:pt idx="397">
                  <c:v>1.7724</c:v>
                </c:pt>
                <c:pt idx="398">
                  <c:v>4.524</c:v>
                </c:pt>
                <c:pt idx="399">
                  <c:v>6.4652000000000003</c:v>
                </c:pt>
                <c:pt idx="400">
                  <c:v>8.9147999999999996</c:v>
                </c:pt>
                <c:pt idx="401">
                  <c:v>12.3124</c:v>
                </c:pt>
                <c:pt idx="402">
                  <c:v>12.073600000000001</c:v>
                </c:pt>
                <c:pt idx="403">
                  <c:v>10.3048</c:v>
                </c:pt>
                <c:pt idx="404">
                  <c:v>10.501200000000001</c:v>
                </c:pt>
                <c:pt idx="405">
                  <c:v>10.936400000000001</c:v>
                </c:pt>
                <c:pt idx="406">
                  <c:v>10.7296</c:v>
                </c:pt>
                <c:pt idx="407">
                  <c:v>10.7644</c:v>
                </c:pt>
                <c:pt idx="408">
                  <c:v>11.3752</c:v>
                </c:pt>
                <c:pt idx="409">
                  <c:v>9.2515999999999998</c:v>
                </c:pt>
                <c:pt idx="410">
                  <c:v>8.8339999999999996</c:v>
                </c:pt>
                <c:pt idx="411">
                  <c:v>8.5183999999999997</c:v>
                </c:pt>
                <c:pt idx="412">
                  <c:v>7.7392000000000003</c:v>
                </c:pt>
                <c:pt idx="413">
                  <c:v>6.6896000000000004</c:v>
                </c:pt>
                <c:pt idx="414">
                  <c:v>5.9279999999999999</c:v>
                </c:pt>
                <c:pt idx="415">
                  <c:v>4.2224000000000004</c:v>
                </c:pt>
                <c:pt idx="416">
                  <c:v>3.1764000000000001</c:v>
                </c:pt>
                <c:pt idx="417">
                  <c:v>2.4603999999999999</c:v>
                </c:pt>
                <c:pt idx="418">
                  <c:v>1.9723999999999999</c:v>
                </c:pt>
                <c:pt idx="419">
                  <c:v>1.8144</c:v>
                </c:pt>
                <c:pt idx="420">
                  <c:v>1.6952</c:v>
                </c:pt>
                <c:pt idx="421">
                  <c:v>1.5232000000000001</c:v>
                </c:pt>
                <c:pt idx="422">
                  <c:v>1.7656000000000001</c:v>
                </c:pt>
                <c:pt idx="423">
                  <c:v>5.0156000000000001</c:v>
                </c:pt>
                <c:pt idx="424">
                  <c:v>16.948799999999999</c:v>
                </c:pt>
                <c:pt idx="425">
                  <c:v>19.693200000000001</c:v>
                </c:pt>
                <c:pt idx="426">
                  <c:v>18.527999999999999</c:v>
                </c:pt>
                <c:pt idx="427">
                  <c:v>16.4924</c:v>
                </c:pt>
                <c:pt idx="428">
                  <c:v>14.555199999999999</c:v>
                </c:pt>
                <c:pt idx="429">
                  <c:v>12.7616</c:v>
                </c:pt>
                <c:pt idx="430">
                  <c:v>12.1928</c:v>
                </c:pt>
                <c:pt idx="431">
                  <c:v>10.6836</c:v>
                </c:pt>
                <c:pt idx="432">
                  <c:v>8.9920000000000009</c:v>
                </c:pt>
                <c:pt idx="433">
                  <c:v>8.6620000000000008</c:v>
                </c:pt>
                <c:pt idx="434">
                  <c:v>8.5464000000000002</c:v>
                </c:pt>
                <c:pt idx="435">
                  <c:v>6.7388000000000003</c:v>
                </c:pt>
                <c:pt idx="436">
                  <c:v>5.8788</c:v>
                </c:pt>
                <c:pt idx="437">
                  <c:v>5.1980000000000004</c:v>
                </c:pt>
                <c:pt idx="438">
                  <c:v>4.282</c:v>
                </c:pt>
                <c:pt idx="439">
                  <c:v>4.2187999999999999</c:v>
                </c:pt>
                <c:pt idx="440">
                  <c:v>4.4960000000000004</c:v>
                </c:pt>
                <c:pt idx="441">
                  <c:v>3.9556</c:v>
                </c:pt>
                <c:pt idx="442">
                  <c:v>3.1867999999999999</c:v>
                </c:pt>
                <c:pt idx="443">
                  <c:v>3.6852</c:v>
                </c:pt>
                <c:pt idx="444">
                  <c:v>6.6896000000000004</c:v>
                </c:pt>
                <c:pt idx="445">
                  <c:v>7.5107999999999997</c:v>
                </c:pt>
                <c:pt idx="446">
                  <c:v>4.1696</c:v>
                </c:pt>
                <c:pt idx="447">
                  <c:v>3.2115999999999998</c:v>
                </c:pt>
                <c:pt idx="448">
                  <c:v>2.0775999999999999</c:v>
                </c:pt>
                <c:pt idx="449">
                  <c:v>1.6075999999999999</c:v>
                </c:pt>
                <c:pt idx="450">
                  <c:v>1.5968</c:v>
                </c:pt>
                <c:pt idx="451">
                  <c:v>1.6180000000000001</c:v>
                </c:pt>
                <c:pt idx="452">
                  <c:v>1.5724</c:v>
                </c:pt>
                <c:pt idx="453">
                  <c:v>1.5651999999999999</c:v>
                </c:pt>
                <c:pt idx="454">
                  <c:v>1.4987999999999999</c:v>
                </c:pt>
                <c:pt idx="455">
                  <c:v>1.3968</c:v>
                </c:pt>
                <c:pt idx="456">
                  <c:v>1.3792</c:v>
                </c:pt>
                <c:pt idx="457">
                  <c:v>1.3688</c:v>
                </c:pt>
                <c:pt idx="458">
                  <c:v>1.3688</c:v>
                </c:pt>
                <c:pt idx="459">
                  <c:v>1.3615999999999999</c:v>
                </c:pt>
                <c:pt idx="460">
                  <c:v>1.3304</c:v>
                </c:pt>
                <c:pt idx="461">
                  <c:v>1.3091999999999999</c:v>
                </c:pt>
                <c:pt idx="462">
                  <c:v>1.2916000000000001</c:v>
                </c:pt>
                <c:pt idx="463">
                  <c:v>1.2988</c:v>
                </c:pt>
                <c:pt idx="464">
                  <c:v>1.3091999999999999</c:v>
                </c:pt>
                <c:pt idx="465">
                  <c:v>1.3160000000000001</c:v>
                </c:pt>
                <c:pt idx="466">
                  <c:v>1.3128</c:v>
                </c:pt>
                <c:pt idx="467">
                  <c:v>1.3231999999999999</c:v>
                </c:pt>
                <c:pt idx="468">
                  <c:v>1.3512</c:v>
                </c:pt>
                <c:pt idx="469">
                  <c:v>1.3444</c:v>
                </c:pt>
                <c:pt idx="470">
                  <c:v>1.3512</c:v>
                </c:pt>
                <c:pt idx="471">
                  <c:v>1.3615999999999999</c:v>
                </c:pt>
                <c:pt idx="472">
                  <c:v>1.3724000000000001</c:v>
                </c:pt>
                <c:pt idx="473">
                  <c:v>1.3724000000000001</c:v>
                </c:pt>
                <c:pt idx="474">
                  <c:v>1.4004000000000001</c:v>
                </c:pt>
                <c:pt idx="475">
                  <c:v>1.4076</c:v>
                </c:pt>
                <c:pt idx="476">
                  <c:v>1.4108000000000001</c:v>
                </c:pt>
                <c:pt idx="477">
                  <c:v>1.4356</c:v>
                </c:pt>
                <c:pt idx="478">
                  <c:v>1.446</c:v>
                </c:pt>
                <c:pt idx="479">
                  <c:v>2.2252000000000001</c:v>
                </c:pt>
                <c:pt idx="480">
                  <c:v>2.3584000000000001</c:v>
                </c:pt>
                <c:pt idx="481">
                  <c:v>2.0179999999999998</c:v>
                </c:pt>
                <c:pt idx="482">
                  <c:v>1.7092000000000001</c:v>
                </c:pt>
                <c:pt idx="483">
                  <c:v>1.5935999999999999</c:v>
                </c:pt>
                <c:pt idx="484">
                  <c:v>1.5795999999999999</c:v>
                </c:pt>
                <c:pt idx="485">
                  <c:v>1.5968</c:v>
                </c:pt>
                <c:pt idx="486">
                  <c:v>1.4916</c:v>
                </c:pt>
                <c:pt idx="487">
                  <c:v>1.4636</c:v>
                </c:pt>
                <c:pt idx="488">
                  <c:v>1.4392</c:v>
                </c:pt>
                <c:pt idx="489">
                  <c:v>1.3864000000000001</c:v>
                </c:pt>
                <c:pt idx="490">
                  <c:v>1.4356</c:v>
                </c:pt>
                <c:pt idx="491">
                  <c:v>1.46</c:v>
                </c:pt>
                <c:pt idx="492">
                  <c:v>1.4776</c:v>
                </c:pt>
                <c:pt idx="493">
                  <c:v>1.5056</c:v>
                </c:pt>
                <c:pt idx="494">
                  <c:v>1.548</c:v>
                </c:pt>
                <c:pt idx="495">
                  <c:v>1.6568000000000001</c:v>
                </c:pt>
                <c:pt idx="496">
                  <c:v>1.7407999999999999</c:v>
                </c:pt>
                <c:pt idx="497">
                  <c:v>1.7407999999999999</c:v>
                </c:pt>
                <c:pt idx="498">
                  <c:v>1.7827999999999999</c:v>
                </c:pt>
                <c:pt idx="499">
                  <c:v>3.8012000000000001</c:v>
                </c:pt>
                <c:pt idx="500">
                  <c:v>7.4687999999999999</c:v>
                </c:pt>
                <c:pt idx="501">
                  <c:v>6.6859999999999999</c:v>
                </c:pt>
                <c:pt idx="502">
                  <c:v>4.1344000000000003</c:v>
                </c:pt>
                <c:pt idx="503">
                  <c:v>3.1587999999999998</c:v>
                </c:pt>
                <c:pt idx="504">
                  <c:v>2.2951999999999999</c:v>
                </c:pt>
                <c:pt idx="505">
                  <c:v>1.8320000000000001</c:v>
                </c:pt>
                <c:pt idx="506">
                  <c:v>1.804</c:v>
                </c:pt>
                <c:pt idx="507">
                  <c:v>1.8076000000000001</c:v>
                </c:pt>
                <c:pt idx="508">
                  <c:v>1.6952</c:v>
                </c:pt>
                <c:pt idx="509">
                  <c:v>1.6952</c:v>
                </c:pt>
                <c:pt idx="510">
                  <c:v>1.5127999999999999</c:v>
                </c:pt>
                <c:pt idx="511">
                  <c:v>1.4672000000000001</c:v>
                </c:pt>
                <c:pt idx="512">
                  <c:v>1.4563999999999999</c:v>
                </c:pt>
                <c:pt idx="513">
                  <c:v>1.4636</c:v>
                </c:pt>
                <c:pt idx="514">
                  <c:v>1.4703999999999999</c:v>
                </c:pt>
                <c:pt idx="515">
                  <c:v>1.502</c:v>
                </c:pt>
                <c:pt idx="516">
                  <c:v>1.6459999999999999</c:v>
                </c:pt>
                <c:pt idx="517">
                  <c:v>1.7056</c:v>
                </c:pt>
                <c:pt idx="518">
                  <c:v>1.7584</c:v>
                </c:pt>
                <c:pt idx="519">
                  <c:v>1.6776</c:v>
                </c:pt>
                <c:pt idx="520">
                  <c:v>1.4563999999999999</c:v>
                </c:pt>
                <c:pt idx="521">
                  <c:v>1.4672000000000001</c:v>
                </c:pt>
                <c:pt idx="522">
                  <c:v>1.4987999999999999</c:v>
                </c:pt>
                <c:pt idx="523">
                  <c:v>1.5968</c:v>
                </c:pt>
                <c:pt idx="524">
                  <c:v>1.6459999999999999</c:v>
                </c:pt>
                <c:pt idx="525">
                  <c:v>1.5828</c:v>
                </c:pt>
                <c:pt idx="526">
                  <c:v>1.5444</c:v>
                </c:pt>
                <c:pt idx="527">
                  <c:v>1.5444</c:v>
                </c:pt>
                <c:pt idx="528">
                  <c:v>1.8848</c:v>
                </c:pt>
                <c:pt idx="529">
                  <c:v>2.0604</c:v>
                </c:pt>
                <c:pt idx="530">
                  <c:v>2.1972</c:v>
                </c:pt>
                <c:pt idx="531">
                  <c:v>1.8111999999999999</c:v>
                </c:pt>
                <c:pt idx="532">
                  <c:v>1.4952000000000001</c:v>
                </c:pt>
                <c:pt idx="533">
                  <c:v>1.4672000000000001</c:v>
                </c:pt>
                <c:pt idx="534">
                  <c:v>1.46</c:v>
                </c:pt>
                <c:pt idx="535">
                  <c:v>1.4496</c:v>
                </c:pt>
                <c:pt idx="536">
                  <c:v>1.4423999999999999</c:v>
                </c:pt>
                <c:pt idx="537">
                  <c:v>1.4496</c:v>
                </c:pt>
                <c:pt idx="538">
                  <c:v>1.446</c:v>
                </c:pt>
                <c:pt idx="539">
                  <c:v>1.4636</c:v>
                </c:pt>
                <c:pt idx="540">
                  <c:v>1.4636</c:v>
                </c:pt>
                <c:pt idx="541">
                  <c:v>1.4776</c:v>
                </c:pt>
                <c:pt idx="542">
                  <c:v>1.4952000000000001</c:v>
                </c:pt>
                <c:pt idx="543">
                  <c:v>1.5127999999999999</c:v>
                </c:pt>
                <c:pt idx="544">
                  <c:v>1.488</c:v>
                </c:pt>
                <c:pt idx="545">
                  <c:v>1.4987999999999999</c:v>
                </c:pt>
                <c:pt idx="546">
                  <c:v>1.5304</c:v>
                </c:pt>
                <c:pt idx="547">
                  <c:v>1.5688</c:v>
                </c:pt>
                <c:pt idx="548">
                  <c:v>1.6180000000000001</c:v>
                </c:pt>
                <c:pt idx="549">
                  <c:v>1.7232000000000001</c:v>
                </c:pt>
                <c:pt idx="550">
                  <c:v>1.7656000000000001</c:v>
                </c:pt>
                <c:pt idx="551">
                  <c:v>1.7724</c:v>
                </c:pt>
                <c:pt idx="552">
                  <c:v>1.7267999999999999</c:v>
                </c:pt>
                <c:pt idx="553">
                  <c:v>2.1339999999999999</c:v>
                </c:pt>
                <c:pt idx="554">
                  <c:v>5.8052000000000001</c:v>
                </c:pt>
                <c:pt idx="555">
                  <c:v>5.4752000000000001</c:v>
                </c:pt>
                <c:pt idx="556">
                  <c:v>4.5628000000000002</c:v>
                </c:pt>
                <c:pt idx="557">
                  <c:v>5.6859999999999999</c:v>
                </c:pt>
                <c:pt idx="558">
                  <c:v>8.2899999999999991</c:v>
                </c:pt>
                <c:pt idx="559">
                  <c:v>7.9988000000000001</c:v>
                </c:pt>
                <c:pt idx="560">
                  <c:v>6.0788000000000002</c:v>
                </c:pt>
                <c:pt idx="561">
                  <c:v>4.7907999999999999</c:v>
                </c:pt>
                <c:pt idx="562">
                  <c:v>2.6640000000000001</c:v>
                </c:pt>
                <c:pt idx="563">
                  <c:v>2.1692</c:v>
                </c:pt>
                <c:pt idx="564">
                  <c:v>2.1059999999999999</c:v>
                </c:pt>
                <c:pt idx="565">
                  <c:v>2.218</c:v>
                </c:pt>
                <c:pt idx="566">
                  <c:v>2.3096000000000001</c:v>
                </c:pt>
                <c:pt idx="567">
                  <c:v>2.2427999999999999</c:v>
                </c:pt>
                <c:pt idx="568">
                  <c:v>2.6008</c:v>
                </c:pt>
                <c:pt idx="569">
                  <c:v>4.1063999999999998</c:v>
                </c:pt>
                <c:pt idx="570">
                  <c:v>4.5415999999999999</c:v>
                </c:pt>
                <c:pt idx="571">
                  <c:v>3.6572</c:v>
                </c:pt>
                <c:pt idx="572">
                  <c:v>2.706</c:v>
                </c:pt>
                <c:pt idx="573">
                  <c:v>2.2075999999999998</c:v>
                </c:pt>
                <c:pt idx="574">
                  <c:v>3.0779999999999998</c:v>
                </c:pt>
                <c:pt idx="575">
                  <c:v>6.1104000000000003</c:v>
                </c:pt>
                <c:pt idx="576">
                  <c:v>8.0655999999999999</c:v>
                </c:pt>
                <c:pt idx="577">
                  <c:v>8.0655999999999999</c:v>
                </c:pt>
                <c:pt idx="578">
                  <c:v>8.0655999999999999</c:v>
                </c:pt>
                <c:pt idx="579">
                  <c:v>8.0655999999999999</c:v>
                </c:pt>
                <c:pt idx="580">
                  <c:v>8.0655999999999999</c:v>
                </c:pt>
                <c:pt idx="581">
                  <c:v>8.0655999999999999</c:v>
                </c:pt>
                <c:pt idx="582">
                  <c:v>8.0655999999999999</c:v>
                </c:pt>
                <c:pt idx="583">
                  <c:v>8.0655999999999999</c:v>
                </c:pt>
                <c:pt idx="584">
                  <c:v>8.0655999999999999</c:v>
                </c:pt>
                <c:pt idx="585">
                  <c:v>8.0655999999999999</c:v>
                </c:pt>
                <c:pt idx="586">
                  <c:v>8.0655999999999999</c:v>
                </c:pt>
                <c:pt idx="587">
                  <c:v>8.0655999999999999</c:v>
                </c:pt>
                <c:pt idx="588">
                  <c:v>8.0655999999999999</c:v>
                </c:pt>
                <c:pt idx="589">
                  <c:v>8.0655999999999999</c:v>
                </c:pt>
                <c:pt idx="590">
                  <c:v>8.0655999999999999</c:v>
                </c:pt>
                <c:pt idx="591">
                  <c:v>8.0655999999999999</c:v>
                </c:pt>
                <c:pt idx="592">
                  <c:v>8.0655999999999999</c:v>
                </c:pt>
                <c:pt idx="593">
                  <c:v>8.0655999999999999</c:v>
                </c:pt>
                <c:pt idx="594">
                  <c:v>8.0655999999999999</c:v>
                </c:pt>
                <c:pt idx="595">
                  <c:v>8.0655999999999999</c:v>
                </c:pt>
                <c:pt idx="596">
                  <c:v>8.0655999999999999</c:v>
                </c:pt>
                <c:pt idx="597">
                  <c:v>8.0655999999999999</c:v>
                </c:pt>
              </c:numCache>
            </c:numRef>
          </c:xVal>
          <c:yVal>
            <c:numRef>
              <c:f>'CPT data reduction'!$A$3:$A$600</c:f>
              <c:numCache>
                <c:formatCode>General</c:formatCode>
                <c:ptCount val="59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7-054A-AD11-A98EE6FFA6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'CPT data reduction'!$AA$3:$AA$600</c:f>
              <c:numCache>
                <c:formatCode>General</c:formatCode>
                <c:ptCount val="598"/>
                <c:pt idx="0">
                  <c:v>0.3</c:v>
                </c:pt>
                <c:pt idx="1">
                  <c:v>0.30284757118927974</c:v>
                </c:pt>
                <c:pt idx="2">
                  <c:v>0.30569514237855944</c:v>
                </c:pt>
                <c:pt idx="3">
                  <c:v>0.30854271356783919</c:v>
                </c:pt>
                <c:pt idx="4">
                  <c:v>0.31139028475711894</c:v>
                </c:pt>
                <c:pt idx="5">
                  <c:v>0.31423785594639864</c:v>
                </c:pt>
                <c:pt idx="6">
                  <c:v>0.31708542713567839</c:v>
                </c:pt>
                <c:pt idx="7">
                  <c:v>0.31993299832495814</c:v>
                </c:pt>
                <c:pt idx="8">
                  <c:v>0.32278056951423784</c:v>
                </c:pt>
                <c:pt idx="9">
                  <c:v>0.32562814070351759</c:v>
                </c:pt>
                <c:pt idx="10">
                  <c:v>0.32847571189279734</c:v>
                </c:pt>
                <c:pt idx="11">
                  <c:v>0.33132328308207704</c:v>
                </c:pt>
                <c:pt idx="12">
                  <c:v>0.33417085427135679</c:v>
                </c:pt>
                <c:pt idx="13">
                  <c:v>0.33701842546063654</c:v>
                </c:pt>
                <c:pt idx="14">
                  <c:v>0.33986599664991624</c:v>
                </c:pt>
                <c:pt idx="15">
                  <c:v>0.34271356783919599</c:v>
                </c:pt>
                <c:pt idx="16">
                  <c:v>0.34556113902847568</c:v>
                </c:pt>
                <c:pt idx="17">
                  <c:v>0.34840871021775544</c:v>
                </c:pt>
                <c:pt idx="18">
                  <c:v>0.35125628140703519</c:v>
                </c:pt>
                <c:pt idx="19">
                  <c:v>0.35410385259631488</c:v>
                </c:pt>
                <c:pt idx="20">
                  <c:v>0.35695142378559463</c:v>
                </c:pt>
                <c:pt idx="21">
                  <c:v>0.35979899497487439</c:v>
                </c:pt>
                <c:pt idx="22">
                  <c:v>0.36264656616415408</c:v>
                </c:pt>
                <c:pt idx="23">
                  <c:v>0.36549413735343383</c:v>
                </c:pt>
                <c:pt idx="24">
                  <c:v>0.36834170854271353</c:v>
                </c:pt>
                <c:pt idx="25">
                  <c:v>0.37118927973199328</c:v>
                </c:pt>
                <c:pt idx="26">
                  <c:v>0.37403685092127303</c:v>
                </c:pt>
                <c:pt idx="27">
                  <c:v>0.37688442211055279</c:v>
                </c:pt>
                <c:pt idx="28">
                  <c:v>0.37973199329983248</c:v>
                </c:pt>
                <c:pt idx="29">
                  <c:v>0.38257956448911223</c:v>
                </c:pt>
                <c:pt idx="30">
                  <c:v>0.38542713567839193</c:v>
                </c:pt>
                <c:pt idx="31">
                  <c:v>0.38827470686767168</c:v>
                </c:pt>
                <c:pt idx="32">
                  <c:v>0.39112227805695143</c:v>
                </c:pt>
                <c:pt idx="33">
                  <c:v>0.39396984924623113</c:v>
                </c:pt>
                <c:pt idx="34">
                  <c:v>0.39681742043551088</c:v>
                </c:pt>
                <c:pt idx="35">
                  <c:v>0.39966499162479063</c:v>
                </c:pt>
                <c:pt idx="36">
                  <c:v>0.40251256281407033</c:v>
                </c:pt>
                <c:pt idx="37">
                  <c:v>0.40536013400335008</c:v>
                </c:pt>
                <c:pt idx="38">
                  <c:v>0.40820770519262983</c:v>
                </c:pt>
                <c:pt idx="39">
                  <c:v>0.41105527638190953</c:v>
                </c:pt>
                <c:pt idx="40">
                  <c:v>0.41390284757118928</c:v>
                </c:pt>
                <c:pt idx="41">
                  <c:v>0.41675041876046903</c:v>
                </c:pt>
                <c:pt idx="42">
                  <c:v>0.41959798994974873</c:v>
                </c:pt>
                <c:pt idx="43">
                  <c:v>0.42244556113902848</c:v>
                </c:pt>
                <c:pt idx="44">
                  <c:v>0.42529313232830823</c:v>
                </c:pt>
                <c:pt idx="45">
                  <c:v>0.42814070351758793</c:v>
                </c:pt>
                <c:pt idx="46">
                  <c:v>0.43098827470686768</c:v>
                </c:pt>
                <c:pt idx="47">
                  <c:v>0.43383584589614743</c:v>
                </c:pt>
                <c:pt idx="48">
                  <c:v>0.43668341708542713</c:v>
                </c:pt>
                <c:pt idx="49">
                  <c:v>0.43953098827470688</c:v>
                </c:pt>
                <c:pt idx="50">
                  <c:v>0.44237855946398663</c:v>
                </c:pt>
                <c:pt idx="51">
                  <c:v>0.44522613065326633</c:v>
                </c:pt>
                <c:pt idx="52">
                  <c:v>0.44807370184254608</c:v>
                </c:pt>
                <c:pt idx="53">
                  <c:v>0.45092127303182583</c:v>
                </c:pt>
                <c:pt idx="54">
                  <c:v>0.45376884422110553</c:v>
                </c:pt>
                <c:pt idx="55">
                  <c:v>0.45661641541038528</c:v>
                </c:pt>
                <c:pt idx="56">
                  <c:v>0.45946398659966503</c:v>
                </c:pt>
                <c:pt idx="57">
                  <c:v>0.46231155778894473</c:v>
                </c:pt>
                <c:pt idx="58">
                  <c:v>0.46515912897822442</c:v>
                </c:pt>
                <c:pt idx="59">
                  <c:v>0.46800670016750417</c:v>
                </c:pt>
                <c:pt idx="60">
                  <c:v>0.47085427135678393</c:v>
                </c:pt>
                <c:pt idx="61">
                  <c:v>0.47370184254606362</c:v>
                </c:pt>
                <c:pt idx="62">
                  <c:v>0.47654941373534343</c:v>
                </c:pt>
                <c:pt idx="63">
                  <c:v>0.47939698492462313</c:v>
                </c:pt>
                <c:pt idx="64">
                  <c:v>0.48224455611390282</c:v>
                </c:pt>
                <c:pt idx="65">
                  <c:v>0.48509212730318263</c:v>
                </c:pt>
                <c:pt idx="66">
                  <c:v>0.48793969849246233</c:v>
                </c:pt>
                <c:pt idx="67">
                  <c:v>0.49078726968174208</c:v>
                </c:pt>
                <c:pt idx="68">
                  <c:v>0.49363484087102183</c:v>
                </c:pt>
                <c:pt idx="69">
                  <c:v>0.49648241206030153</c:v>
                </c:pt>
                <c:pt idx="70">
                  <c:v>0.49932998324958122</c:v>
                </c:pt>
                <c:pt idx="71">
                  <c:v>0.50217755443886092</c:v>
                </c:pt>
                <c:pt idx="72">
                  <c:v>0.50502512562814073</c:v>
                </c:pt>
                <c:pt idx="73">
                  <c:v>0.50787269681742042</c:v>
                </c:pt>
                <c:pt idx="74">
                  <c:v>0.51072026800670023</c:v>
                </c:pt>
                <c:pt idx="75">
                  <c:v>0.51356783919597992</c:v>
                </c:pt>
                <c:pt idx="76">
                  <c:v>0.51641541038525962</c:v>
                </c:pt>
                <c:pt idx="77">
                  <c:v>0.51926298157453932</c:v>
                </c:pt>
                <c:pt idx="78">
                  <c:v>0.52211055276381912</c:v>
                </c:pt>
                <c:pt idx="79">
                  <c:v>0.52495812395309882</c:v>
                </c:pt>
                <c:pt idx="80">
                  <c:v>0.52780569514237863</c:v>
                </c:pt>
                <c:pt idx="81">
                  <c:v>0.53065326633165832</c:v>
                </c:pt>
                <c:pt idx="82">
                  <c:v>0.53350083752093802</c:v>
                </c:pt>
                <c:pt idx="83">
                  <c:v>0.53634840871021772</c:v>
                </c:pt>
                <c:pt idx="84">
                  <c:v>0.53919597989949752</c:v>
                </c:pt>
                <c:pt idx="85">
                  <c:v>0.54204355108877722</c:v>
                </c:pt>
                <c:pt idx="86">
                  <c:v>0.54489112227805703</c:v>
                </c:pt>
                <c:pt idx="87">
                  <c:v>0.54773869346733672</c:v>
                </c:pt>
                <c:pt idx="88">
                  <c:v>0.55058626465661642</c:v>
                </c:pt>
                <c:pt idx="89">
                  <c:v>0.55343383584589612</c:v>
                </c:pt>
                <c:pt idx="90">
                  <c:v>0.55628140703517592</c:v>
                </c:pt>
                <c:pt idx="91">
                  <c:v>0.55912897822445562</c:v>
                </c:pt>
                <c:pt idx="92">
                  <c:v>0.56197654941373543</c:v>
                </c:pt>
                <c:pt idx="93">
                  <c:v>0.56482412060301512</c:v>
                </c:pt>
                <c:pt idx="94">
                  <c:v>0.56767169179229482</c:v>
                </c:pt>
                <c:pt idx="95">
                  <c:v>0.57051926298157452</c:v>
                </c:pt>
                <c:pt idx="96">
                  <c:v>0.57336683417085421</c:v>
                </c:pt>
                <c:pt idx="97">
                  <c:v>0.57621440536013402</c:v>
                </c:pt>
                <c:pt idx="98">
                  <c:v>0.57906197654941383</c:v>
                </c:pt>
                <c:pt idx="99">
                  <c:v>0.58190954773869352</c:v>
                </c:pt>
                <c:pt idx="100">
                  <c:v>0.58475711892797322</c:v>
                </c:pt>
                <c:pt idx="101">
                  <c:v>0.58760469011725291</c:v>
                </c:pt>
                <c:pt idx="102">
                  <c:v>0.59045226130653261</c:v>
                </c:pt>
                <c:pt idx="103">
                  <c:v>0.59329983249581242</c:v>
                </c:pt>
                <c:pt idx="104">
                  <c:v>0.59614740368509223</c:v>
                </c:pt>
                <c:pt idx="105">
                  <c:v>0.59899497487437192</c:v>
                </c:pt>
                <c:pt idx="106">
                  <c:v>0.60184254606365162</c:v>
                </c:pt>
                <c:pt idx="107">
                  <c:v>0.60469011725293131</c:v>
                </c:pt>
                <c:pt idx="108">
                  <c:v>0.60753768844221112</c:v>
                </c:pt>
                <c:pt idx="109">
                  <c:v>0.61038525963149082</c:v>
                </c:pt>
                <c:pt idx="110">
                  <c:v>0.61323283082077062</c:v>
                </c:pt>
                <c:pt idx="111">
                  <c:v>0.61608040201005032</c:v>
                </c:pt>
                <c:pt idx="112">
                  <c:v>0.61892797319933002</c:v>
                </c:pt>
                <c:pt idx="113">
                  <c:v>0.62177554438860971</c:v>
                </c:pt>
                <c:pt idx="114">
                  <c:v>0.62462311557788941</c:v>
                </c:pt>
                <c:pt idx="115">
                  <c:v>0.62747068676716911</c:v>
                </c:pt>
                <c:pt idx="116">
                  <c:v>0.63031825795644891</c:v>
                </c:pt>
                <c:pt idx="117">
                  <c:v>0.63316582914572872</c:v>
                </c:pt>
                <c:pt idx="118">
                  <c:v>0.63601340033500842</c:v>
                </c:pt>
                <c:pt idx="119">
                  <c:v>0.63886097152428811</c:v>
                </c:pt>
                <c:pt idx="120">
                  <c:v>0.64170854271356781</c:v>
                </c:pt>
                <c:pt idx="121">
                  <c:v>0.64455611390284751</c:v>
                </c:pt>
                <c:pt idx="122">
                  <c:v>0.64740368509212731</c:v>
                </c:pt>
                <c:pt idx="123">
                  <c:v>0.65025125628140712</c:v>
                </c:pt>
                <c:pt idx="124">
                  <c:v>0.65309882747068682</c:v>
                </c:pt>
                <c:pt idx="125">
                  <c:v>0.65594639865996651</c:v>
                </c:pt>
                <c:pt idx="126">
                  <c:v>0.65879396984924621</c:v>
                </c:pt>
                <c:pt idx="127">
                  <c:v>0.66164154103852602</c:v>
                </c:pt>
                <c:pt idx="128">
                  <c:v>0.66448911222780571</c:v>
                </c:pt>
                <c:pt idx="129">
                  <c:v>0.66733668341708552</c:v>
                </c:pt>
                <c:pt idx="130">
                  <c:v>0.67018425460636522</c:v>
                </c:pt>
                <c:pt idx="131">
                  <c:v>0.67303182579564491</c:v>
                </c:pt>
                <c:pt idx="132">
                  <c:v>0.67587939698492461</c:v>
                </c:pt>
                <c:pt idx="133">
                  <c:v>0.67872696817420441</c:v>
                </c:pt>
                <c:pt idx="134">
                  <c:v>0.68157453936348422</c:v>
                </c:pt>
                <c:pt idx="135">
                  <c:v>0.68442211055276392</c:v>
                </c:pt>
                <c:pt idx="136">
                  <c:v>0.68726968174204361</c:v>
                </c:pt>
                <c:pt idx="137">
                  <c:v>0.69011725293132331</c:v>
                </c:pt>
                <c:pt idx="138">
                  <c:v>0.69296482412060301</c:v>
                </c:pt>
                <c:pt idx="139">
                  <c:v>0.6958123953098827</c:v>
                </c:pt>
                <c:pt idx="140">
                  <c:v>0.69865996649916251</c:v>
                </c:pt>
                <c:pt idx="141">
                  <c:v>0.70150753768844221</c:v>
                </c:pt>
                <c:pt idx="142">
                  <c:v>0.70435510887772201</c:v>
                </c:pt>
                <c:pt idx="143">
                  <c:v>0.70720268006700171</c:v>
                </c:pt>
                <c:pt idx="144">
                  <c:v>0.71005025125628141</c:v>
                </c:pt>
                <c:pt idx="145">
                  <c:v>0.7128978224455611</c:v>
                </c:pt>
                <c:pt idx="146">
                  <c:v>0.71574539363484091</c:v>
                </c:pt>
                <c:pt idx="147">
                  <c:v>0.71859296482412061</c:v>
                </c:pt>
                <c:pt idx="148">
                  <c:v>0.72144053601340041</c:v>
                </c:pt>
                <c:pt idx="149">
                  <c:v>0.72428810720268011</c:v>
                </c:pt>
                <c:pt idx="150">
                  <c:v>0.72713567839195981</c:v>
                </c:pt>
                <c:pt idx="151">
                  <c:v>0.7299832495812395</c:v>
                </c:pt>
                <c:pt idx="152">
                  <c:v>0.73283082077051931</c:v>
                </c:pt>
                <c:pt idx="153">
                  <c:v>0.73567839195979912</c:v>
                </c:pt>
                <c:pt idx="154">
                  <c:v>0.73852596314907881</c:v>
                </c:pt>
                <c:pt idx="155">
                  <c:v>0.74137353433835851</c:v>
                </c:pt>
                <c:pt idx="156">
                  <c:v>0.7442211055276382</c:v>
                </c:pt>
                <c:pt idx="157">
                  <c:v>0.7470686767169179</c:v>
                </c:pt>
                <c:pt idx="158">
                  <c:v>0.74991624790619771</c:v>
                </c:pt>
                <c:pt idx="159">
                  <c:v>0.75276381909547752</c:v>
                </c:pt>
                <c:pt idx="160">
                  <c:v>0.75561139028475721</c:v>
                </c:pt>
                <c:pt idx="161">
                  <c:v>0.75845896147403691</c:v>
                </c:pt>
                <c:pt idx="162">
                  <c:v>0.7613065326633166</c:v>
                </c:pt>
                <c:pt idx="163">
                  <c:v>0.7641541038525963</c:v>
                </c:pt>
                <c:pt idx="164">
                  <c:v>0.767001675041876</c:v>
                </c:pt>
                <c:pt idx="165">
                  <c:v>0.7698492462311558</c:v>
                </c:pt>
                <c:pt idx="166">
                  <c:v>0.7726968174204355</c:v>
                </c:pt>
                <c:pt idx="167">
                  <c:v>0.77554438860971531</c:v>
                </c:pt>
                <c:pt idx="168">
                  <c:v>0.778391959798995</c:v>
                </c:pt>
                <c:pt idx="169">
                  <c:v>0.7812395309882747</c:v>
                </c:pt>
                <c:pt idx="170">
                  <c:v>0.7840871021775544</c:v>
                </c:pt>
                <c:pt idx="171">
                  <c:v>0.7869346733668342</c:v>
                </c:pt>
                <c:pt idx="172">
                  <c:v>0.78978224455611401</c:v>
                </c:pt>
                <c:pt idx="173">
                  <c:v>0.79262981574539371</c:v>
                </c:pt>
                <c:pt idx="174">
                  <c:v>0.7954773869346734</c:v>
                </c:pt>
                <c:pt idx="175">
                  <c:v>0.7983249581239531</c:v>
                </c:pt>
                <c:pt idx="176">
                  <c:v>0.8011725293132328</c:v>
                </c:pt>
                <c:pt idx="177">
                  <c:v>0.80402010050251271</c:v>
                </c:pt>
                <c:pt idx="178">
                  <c:v>0.80686767169179241</c:v>
                </c:pt>
                <c:pt idx="179">
                  <c:v>0.80971524288107211</c:v>
                </c:pt>
                <c:pt idx="180">
                  <c:v>0.8125628140703518</c:v>
                </c:pt>
                <c:pt idx="181">
                  <c:v>0.8154103852596315</c:v>
                </c:pt>
                <c:pt idx="182">
                  <c:v>0.81825795644891119</c:v>
                </c:pt>
                <c:pt idx="183">
                  <c:v>0.82110552763819111</c:v>
                </c:pt>
                <c:pt idx="184">
                  <c:v>0.82395309882747081</c:v>
                </c:pt>
                <c:pt idx="185">
                  <c:v>0.82680067001675051</c:v>
                </c:pt>
                <c:pt idx="186">
                  <c:v>0.8296482412060302</c:v>
                </c:pt>
                <c:pt idx="187">
                  <c:v>0.8324958123953099</c:v>
                </c:pt>
                <c:pt idx="188">
                  <c:v>0.83534338358458959</c:v>
                </c:pt>
                <c:pt idx="189">
                  <c:v>0.83819095477386929</c:v>
                </c:pt>
                <c:pt idx="190">
                  <c:v>0.84103852596314921</c:v>
                </c:pt>
                <c:pt idx="191">
                  <c:v>0.8438860971524289</c:v>
                </c:pt>
                <c:pt idx="192">
                  <c:v>0.8467336683417086</c:v>
                </c:pt>
                <c:pt idx="193">
                  <c:v>0.8495812395309883</c:v>
                </c:pt>
                <c:pt idx="194">
                  <c:v>0.85242881072026799</c:v>
                </c:pt>
                <c:pt idx="195">
                  <c:v>0.85527638190954769</c:v>
                </c:pt>
                <c:pt idx="196">
                  <c:v>0.85812395309882761</c:v>
                </c:pt>
                <c:pt idx="197">
                  <c:v>0.8609715242881073</c:v>
                </c:pt>
                <c:pt idx="198">
                  <c:v>0.863819095477387</c:v>
                </c:pt>
                <c:pt idx="199">
                  <c:v>0.8666666666666667</c:v>
                </c:pt>
                <c:pt idx="200">
                  <c:v>0.86951423785594639</c:v>
                </c:pt>
                <c:pt idx="201">
                  <c:v>0.87236180904522609</c:v>
                </c:pt>
                <c:pt idx="202">
                  <c:v>0.87520938023450601</c:v>
                </c:pt>
                <c:pt idx="203">
                  <c:v>0.87805695142378548</c:v>
                </c:pt>
                <c:pt idx="204">
                  <c:v>0.8809045226130654</c:v>
                </c:pt>
                <c:pt idx="205">
                  <c:v>0.8837520938023451</c:v>
                </c:pt>
                <c:pt idx="206">
                  <c:v>0.88659966499162479</c:v>
                </c:pt>
                <c:pt idx="207">
                  <c:v>0.88944723618090449</c:v>
                </c:pt>
                <c:pt idx="208">
                  <c:v>0.89229480737018441</c:v>
                </c:pt>
                <c:pt idx="209">
                  <c:v>0.8951423785594641</c:v>
                </c:pt>
                <c:pt idx="210">
                  <c:v>0.8979899497487438</c:v>
                </c:pt>
                <c:pt idx="211">
                  <c:v>0.90083752093802349</c:v>
                </c:pt>
                <c:pt idx="212">
                  <c:v>0.90368509212730319</c:v>
                </c:pt>
                <c:pt idx="213">
                  <c:v>0.90653266331658289</c:v>
                </c:pt>
                <c:pt idx="214">
                  <c:v>0.90938023450586281</c:v>
                </c:pt>
                <c:pt idx="215">
                  <c:v>0.9122278056951425</c:v>
                </c:pt>
                <c:pt idx="216">
                  <c:v>0.9150753768844222</c:v>
                </c:pt>
                <c:pt idx="217">
                  <c:v>0.91792294807370189</c:v>
                </c:pt>
                <c:pt idx="218">
                  <c:v>0.92077051926298159</c:v>
                </c:pt>
                <c:pt idx="219">
                  <c:v>0.92361809045226129</c:v>
                </c:pt>
                <c:pt idx="220">
                  <c:v>0.9264656616415412</c:v>
                </c:pt>
                <c:pt idx="221">
                  <c:v>0.9293132328308209</c:v>
                </c:pt>
                <c:pt idx="222">
                  <c:v>0.9321608040201006</c:v>
                </c:pt>
                <c:pt idx="223">
                  <c:v>0.93500837520938029</c:v>
                </c:pt>
                <c:pt idx="224">
                  <c:v>0.93785594639865999</c:v>
                </c:pt>
                <c:pt idx="225">
                  <c:v>0.94070351758793969</c:v>
                </c:pt>
                <c:pt idx="226">
                  <c:v>0.94355108877721938</c:v>
                </c:pt>
                <c:pt idx="227">
                  <c:v>0.9463986599664993</c:v>
                </c:pt>
                <c:pt idx="228">
                  <c:v>0.949246231155779</c:v>
                </c:pt>
                <c:pt idx="229">
                  <c:v>0.95209380234505869</c:v>
                </c:pt>
                <c:pt idx="230">
                  <c:v>0.95494137353433839</c:v>
                </c:pt>
                <c:pt idx="231">
                  <c:v>0.95778894472361809</c:v>
                </c:pt>
                <c:pt idx="232">
                  <c:v>0.96063651591289778</c:v>
                </c:pt>
                <c:pt idx="233">
                  <c:v>0.9634840871021777</c:v>
                </c:pt>
                <c:pt idx="234">
                  <c:v>0.9663316582914574</c:v>
                </c:pt>
                <c:pt idx="235">
                  <c:v>0.96917922948073709</c:v>
                </c:pt>
                <c:pt idx="236">
                  <c:v>0.97202680067001679</c:v>
                </c:pt>
                <c:pt idx="237">
                  <c:v>0.97487437185929648</c:v>
                </c:pt>
                <c:pt idx="238">
                  <c:v>0.97772194304857618</c:v>
                </c:pt>
                <c:pt idx="239">
                  <c:v>0.9805695142378561</c:v>
                </c:pt>
                <c:pt idx="240">
                  <c:v>0.9834170854271358</c:v>
                </c:pt>
                <c:pt idx="241">
                  <c:v>0.98626465661641549</c:v>
                </c:pt>
                <c:pt idx="242">
                  <c:v>0.98911222780569519</c:v>
                </c:pt>
                <c:pt idx="243">
                  <c:v>0.99195979899497488</c:v>
                </c:pt>
                <c:pt idx="244">
                  <c:v>0.99480737018425458</c:v>
                </c:pt>
                <c:pt idx="245">
                  <c:v>0.9976549413735345</c:v>
                </c:pt>
                <c:pt idx="246">
                  <c:v>1.0005025125628142</c:v>
                </c:pt>
                <c:pt idx="247">
                  <c:v>1.0033500837520939</c:v>
                </c:pt>
                <c:pt idx="248">
                  <c:v>1.0061976549413736</c:v>
                </c:pt>
                <c:pt idx="249">
                  <c:v>1.0090452261306533</c:v>
                </c:pt>
                <c:pt idx="250">
                  <c:v>1.011892797319933</c:v>
                </c:pt>
                <c:pt idx="251">
                  <c:v>1.0147403685092127</c:v>
                </c:pt>
                <c:pt idx="252">
                  <c:v>1.0175879396984926</c:v>
                </c:pt>
                <c:pt idx="253">
                  <c:v>1.0204355108877723</c:v>
                </c:pt>
                <c:pt idx="254">
                  <c:v>1.023283082077052</c:v>
                </c:pt>
                <c:pt idx="255">
                  <c:v>1.0261306532663317</c:v>
                </c:pt>
                <c:pt idx="256">
                  <c:v>1.0289782244556114</c:v>
                </c:pt>
                <c:pt idx="257">
                  <c:v>1.0318257956448911</c:v>
                </c:pt>
                <c:pt idx="258">
                  <c:v>1.034673366834171</c:v>
                </c:pt>
                <c:pt idx="259">
                  <c:v>1.0375209380234507</c:v>
                </c:pt>
                <c:pt idx="260">
                  <c:v>1.0403685092127304</c:v>
                </c:pt>
                <c:pt idx="261">
                  <c:v>1.0432160804020101</c:v>
                </c:pt>
                <c:pt idx="262">
                  <c:v>1.0460636515912898</c:v>
                </c:pt>
                <c:pt idx="263">
                  <c:v>1.0489112227805695</c:v>
                </c:pt>
                <c:pt idx="264">
                  <c:v>1.0517587939698494</c:v>
                </c:pt>
                <c:pt idx="265">
                  <c:v>1.0546063651591291</c:v>
                </c:pt>
                <c:pt idx="266">
                  <c:v>1.0574539363484088</c:v>
                </c:pt>
                <c:pt idx="267">
                  <c:v>1.0603015075376885</c:v>
                </c:pt>
                <c:pt idx="268">
                  <c:v>1.0631490787269684</c:v>
                </c:pt>
                <c:pt idx="269">
                  <c:v>1.0659966499162479</c:v>
                </c:pt>
                <c:pt idx="270">
                  <c:v>1.0688442211055278</c:v>
                </c:pt>
                <c:pt idx="271">
                  <c:v>1.0716917922948075</c:v>
                </c:pt>
                <c:pt idx="272">
                  <c:v>1.0745393634840872</c:v>
                </c:pt>
                <c:pt idx="273">
                  <c:v>1.0773869346733669</c:v>
                </c:pt>
                <c:pt idx="274">
                  <c:v>1.0802345058626468</c:v>
                </c:pt>
                <c:pt idx="275">
                  <c:v>1.0830820770519263</c:v>
                </c:pt>
                <c:pt idx="276">
                  <c:v>1.085929648241206</c:v>
                </c:pt>
                <c:pt idx="277">
                  <c:v>1.0887772194304859</c:v>
                </c:pt>
                <c:pt idx="278">
                  <c:v>1.0916247906197656</c:v>
                </c:pt>
                <c:pt idx="279">
                  <c:v>1.0944723618090453</c:v>
                </c:pt>
                <c:pt idx="280">
                  <c:v>1.097319932998325</c:v>
                </c:pt>
                <c:pt idx="281">
                  <c:v>1.1001675041876047</c:v>
                </c:pt>
                <c:pt idx="282">
                  <c:v>1.1030150753768844</c:v>
                </c:pt>
                <c:pt idx="283">
                  <c:v>1.1058626465661643</c:v>
                </c:pt>
                <c:pt idx="284">
                  <c:v>1.108710217755444</c:v>
                </c:pt>
                <c:pt idx="285">
                  <c:v>1.1115577889447237</c:v>
                </c:pt>
                <c:pt idx="286">
                  <c:v>1.1144053601340034</c:v>
                </c:pt>
                <c:pt idx="287">
                  <c:v>1.1172529313232833</c:v>
                </c:pt>
                <c:pt idx="288">
                  <c:v>1.1201005025125628</c:v>
                </c:pt>
                <c:pt idx="289">
                  <c:v>1.1229480737018427</c:v>
                </c:pt>
                <c:pt idx="290">
                  <c:v>1.1257956448911224</c:v>
                </c:pt>
                <c:pt idx="291">
                  <c:v>1.1286432160804021</c:v>
                </c:pt>
                <c:pt idx="292">
                  <c:v>1.1314907872696818</c:v>
                </c:pt>
                <c:pt idx="293">
                  <c:v>1.1343383584589617</c:v>
                </c:pt>
                <c:pt idx="294">
                  <c:v>1.1371859296482412</c:v>
                </c:pt>
                <c:pt idx="295">
                  <c:v>1.1400335008375211</c:v>
                </c:pt>
                <c:pt idx="296">
                  <c:v>1.1428810720268008</c:v>
                </c:pt>
                <c:pt idx="297">
                  <c:v>1.1457286432160805</c:v>
                </c:pt>
                <c:pt idx="298">
                  <c:v>1.1485762144053602</c:v>
                </c:pt>
                <c:pt idx="299">
                  <c:v>1.1514237855946401</c:v>
                </c:pt>
                <c:pt idx="300">
                  <c:v>1.1542713567839198</c:v>
                </c:pt>
                <c:pt idx="301">
                  <c:v>1.1571189279731993</c:v>
                </c:pt>
                <c:pt idx="302">
                  <c:v>1.1599664991624792</c:v>
                </c:pt>
                <c:pt idx="303">
                  <c:v>1.1628140703517589</c:v>
                </c:pt>
                <c:pt idx="304">
                  <c:v>1.1656616415410386</c:v>
                </c:pt>
                <c:pt idx="305">
                  <c:v>1.1685092127303183</c:v>
                </c:pt>
                <c:pt idx="306">
                  <c:v>1.1713567839195982</c:v>
                </c:pt>
                <c:pt idx="307">
                  <c:v>1.1742043551088777</c:v>
                </c:pt>
                <c:pt idx="308">
                  <c:v>1.1770519262981576</c:v>
                </c:pt>
                <c:pt idx="309">
                  <c:v>1.1798994974874373</c:v>
                </c:pt>
                <c:pt idx="310">
                  <c:v>1.182747068676717</c:v>
                </c:pt>
                <c:pt idx="311">
                  <c:v>1.1855946398659967</c:v>
                </c:pt>
                <c:pt idx="312">
                  <c:v>1.1884422110552766</c:v>
                </c:pt>
                <c:pt idx="313">
                  <c:v>1.1912897822445561</c:v>
                </c:pt>
                <c:pt idx="314">
                  <c:v>1.194137353433836</c:v>
                </c:pt>
                <c:pt idx="315">
                  <c:v>1.1969849246231157</c:v>
                </c:pt>
                <c:pt idx="316">
                  <c:v>1.1998324958123954</c:v>
                </c:pt>
                <c:pt idx="317">
                  <c:v>1.2026800670016751</c:v>
                </c:pt>
                <c:pt idx="318">
                  <c:v>1.205527638190955</c:v>
                </c:pt>
                <c:pt idx="319">
                  <c:v>1.2083752093802347</c:v>
                </c:pt>
                <c:pt idx="320">
                  <c:v>1.2112227805695144</c:v>
                </c:pt>
                <c:pt idx="321">
                  <c:v>1.2140703517587941</c:v>
                </c:pt>
                <c:pt idx="322">
                  <c:v>1.2169179229480738</c:v>
                </c:pt>
                <c:pt idx="323">
                  <c:v>1.2197654941373535</c:v>
                </c:pt>
                <c:pt idx="324">
                  <c:v>1.2226130653266334</c:v>
                </c:pt>
                <c:pt idx="325">
                  <c:v>1.2254606365159131</c:v>
                </c:pt>
                <c:pt idx="326">
                  <c:v>1.2283082077051926</c:v>
                </c:pt>
                <c:pt idx="327">
                  <c:v>1.2311557788944725</c:v>
                </c:pt>
                <c:pt idx="328">
                  <c:v>1.2340033500837522</c:v>
                </c:pt>
                <c:pt idx="329">
                  <c:v>1.2368509212730319</c:v>
                </c:pt>
                <c:pt idx="330">
                  <c:v>1.2396984924623116</c:v>
                </c:pt>
                <c:pt idx="331">
                  <c:v>1.2425460636515915</c:v>
                </c:pt>
                <c:pt idx="332">
                  <c:v>1.245393634840871</c:v>
                </c:pt>
                <c:pt idx="333">
                  <c:v>1.2482412060301509</c:v>
                </c:pt>
                <c:pt idx="334">
                  <c:v>1.2510887772194306</c:v>
                </c:pt>
                <c:pt idx="335">
                  <c:v>1.2539363484087103</c:v>
                </c:pt>
                <c:pt idx="336">
                  <c:v>1.25678391959799</c:v>
                </c:pt>
                <c:pt idx="337">
                  <c:v>1.2596314907872699</c:v>
                </c:pt>
                <c:pt idx="338">
                  <c:v>1.2624790619765496</c:v>
                </c:pt>
                <c:pt idx="339">
                  <c:v>1.2653266331658293</c:v>
                </c:pt>
                <c:pt idx="340">
                  <c:v>1.268174204355109</c:v>
                </c:pt>
                <c:pt idx="341">
                  <c:v>1.2710217755443887</c:v>
                </c:pt>
                <c:pt idx="342">
                  <c:v>1.2738693467336684</c:v>
                </c:pt>
                <c:pt idx="343">
                  <c:v>1.2767169179229483</c:v>
                </c:pt>
                <c:pt idx="344">
                  <c:v>1.279564489112228</c:v>
                </c:pt>
                <c:pt idx="345">
                  <c:v>1.2824120603015077</c:v>
                </c:pt>
                <c:pt idx="346">
                  <c:v>1.2852596314907874</c:v>
                </c:pt>
                <c:pt idx="347">
                  <c:v>1.2881072026800671</c:v>
                </c:pt>
                <c:pt idx="348">
                  <c:v>1.2909547738693468</c:v>
                </c:pt>
                <c:pt idx="349">
                  <c:v>1.2938023450586267</c:v>
                </c:pt>
                <c:pt idx="350">
                  <c:v>1.2966499162479064</c:v>
                </c:pt>
                <c:pt idx="351">
                  <c:v>1.2994974874371861</c:v>
                </c:pt>
                <c:pt idx="352">
                  <c:v>1.3023450586264658</c:v>
                </c:pt>
                <c:pt idx="353">
                  <c:v>1.3051926298157455</c:v>
                </c:pt>
                <c:pt idx="354">
                  <c:v>1.3080402010050254</c:v>
                </c:pt>
                <c:pt idx="355">
                  <c:v>1.3108877721943049</c:v>
                </c:pt>
                <c:pt idx="356">
                  <c:v>1.3137353433835848</c:v>
                </c:pt>
                <c:pt idx="357">
                  <c:v>1.3165829145728645</c:v>
                </c:pt>
                <c:pt idx="358">
                  <c:v>1.3194304857621442</c:v>
                </c:pt>
                <c:pt idx="359">
                  <c:v>1.3222780569514239</c:v>
                </c:pt>
                <c:pt idx="360">
                  <c:v>1.3251256281407038</c:v>
                </c:pt>
                <c:pt idx="361">
                  <c:v>1.3279731993299835</c:v>
                </c:pt>
                <c:pt idx="362">
                  <c:v>1.3308207705192632</c:v>
                </c:pt>
                <c:pt idx="363">
                  <c:v>1.3336683417085429</c:v>
                </c:pt>
                <c:pt idx="364">
                  <c:v>1.3365159128978226</c:v>
                </c:pt>
                <c:pt idx="365">
                  <c:v>1.3393634840871023</c:v>
                </c:pt>
                <c:pt idx="366">
                  <c:v>1.3422110552763822</c:v>
                </c:pt>
                <c:pt idx="367">
                  <c:v>1.3450586264656619</c:v>
                </c:pt>
                <c:pt idx="368">
                  <c:v>1.3479061976549416</c:v>
                </c:pt>
                <c:pt idx="369">
                  <c:v>1.3507537688442213</c:v>
                </c:pt>
                <c:pt idx="370">
                  <c:v>1.353601340033501</c:v>
                </c:pt>
                <c:pt idx="371">
                  <c:v>1.3564489112227807</c:v>
                </c:pt>
                <c:pt idx="372">
                  <c:v>1.3592964824120606</c:v>
                </c:pt>
                <c:pt idx="373">
                  <c:v>1.3621440536013403</c:v>
                </c:pt>
                <c:pt idx="374">
                  <c:v>1.36499162479062</c:v>
                </c:pt>
                <c:pt idx="375">
                  <c:v>1.3678391959798997</c:v>
                </c:pt>
                <c:pt idx="376">
                  <c:v>1.3706867671691794</c:v>
                </c:pt>
                <c:pt idx="377">
                  <c:v>1.3735343383584591</c:v>
                </c:pt>
                <c:pt idx="378">
                  <c:v>1.3763819095477388</c:v>
                </c:pt>
                <c:pt idx="379">
                  <c:v>1.3792294807370187</c:v>
                </c:pt>
                <c:pt idx="380">
                  <c:v>1.3820770519262984</c:v>
                </c:pt>
                <c:pt idx="381">
                  <c:v>1.3849246231155781</c:v>
                </c:pt>
                <c:pt idx="382">
                  <c:v>1.3877721943048578</c:v>
                </c:pt>
                <c:pt idx="383">
                  <c:v>1.3906197654941375</c:v>
                </c:pt>
                <c:pt idx="384">
                  <c:v>1.3934673366834172</c:v>
                </c:pt>
                <c:pt idx="385">
                  <c:v>1.3963149078726971</c:v>
                </c:pt>
                <c:pt idx="386">
                  <c:v>1.3991624790619768</c:v>
                </c:pt>
                <c:pt idx="387">
                  <c:v>1.4020100502512565</c:v>
                </c:pt>
                <c:pt idx="388">
                  <c:v>1.4048576214405362</c:v>
                </c:pt>
                <c:pt idx="389">
                  <c:v>1.4077051926298159</c:v>
                </c:pt>
                <c:pt idx="390">
                  <c:v>1.4105527638190956</c:v>
                </c:pt>
                <c:pt idx="391">
                  <c:v>1.4134003350083755</c:v>
                </c:pt>
                <c:pt idx="392">
                  <c:v>1.4162479061976552</c:v>
                </c:pt>
                <c:pt idx="393">
                  <c:v>1.4190954773869349</c:v>
                </c:pt>
                <c:pt idx="394">
                  <c:v>1.4219430485762146</c:v>
                </c:pt>
                <c:pt idx="395">
                  <c:v>1.4247906197654943</c:v>
                </c:pt>
                <c:pt idx="396">
                  <c:v>1.427638190954774</c:v>
                </c:pt>
                <c:pt idx="397">
                  <c:v>1.4304857621440539</c:v>
                </c:pt>
                <c:pt idx="398">
                  <c:v>1.4333333333333336</c:v>
                </c:pt>
                <c:pt idx="399">
                  <c:v>1.4361809045226133</c:v>
                </c:pt>
                <c:pt idx="400">
                  <c:v>1.439028475711893</c:v>
                </c:pt>
                <c:pt idx="401">
                  <c:v>1.4418760469011727</c:v>
                </c:pt>
                <c:pt idx="402">
                  <c:v>1.4447236180904524</c:v>
                </c:pt>
                <c:pt idx="403">
                  <c:v>1.4475711892797323</c:v>
                </c:pt>
                <c:pt idx="404">
                  <c:v>1.450418760469012</c:v>
                </c:pt>
                <c:pt idx="405">
                  <c:v>1.4532663316582917</c:v>
                </c:pt>
                <c:pt idx="406">
                  <c:v>1.4561139028475711</c:v>
                </c:pt>
                <c:pt idx="407">
                  <c:v>1.4589614740368513</c:v>
                </c:pt>
                <c:pt idx="408">
                  <c:v>1.4618090452261308</c:v>
                </c:pt>
                <c:pt idx="409">
                  <c:v>1.4646566164154105</c:v>
                </c:pt>
                <c:pt idx="410">
                  <c:v>1.4675041876046901</c:v>
                </c:pt>
                <c:pt idx="411">
                  <c:v>1.4703517587939701</c:v>
                </c:pt>
                <c:pt idx="412">
                  <c:v>1.4731993299832498</c:v>
                </c:pt>
                <c:pt idx="413">
                  <c:v>1.4760469011725295</c:v>
                </c:pt>
                <c:pt idx="414">
                  <c:v>1.4788944723618092</c:v>
                </c:pt>
                <c:pt idx="415">
                  <c:v>1.4817420435510891</c:v>
                </c:pt>
                <c:pt idx="416">
                  <c:v>1.4845896147403688</c:v>
                </c:pt>
                <c:pt idx="417">
                  <c:v>1.4874371859296485</c:v>
                </c:pt>
                <c:pt idx="418">
                  <c:v>1.4902847571189282</c:v>
                </c:pt>
                <c:pt idx="419">
                  <c:v>1.4931323283082081</c:v>
                </c:pt>
                <c:pt idx="420">
                  <c:v>1.4959798994974876</c:v>
                </c:pt>
                <c:pt idx="421">
                  <c:v>1.4988274706867672</c:v>
                </c:pt>
                <c:pt idx="422">
                  <c:v>1.5016750418760469</c:v>
                </c:pt>
                <c:pt idx="423">
                  <c:v>1.5045226130653269</c:v>
                </c:pt>
                <c:pt idx="424">
                  <c:v>1.5073701842546066</c:v>
                </c:pt>
                <c:pt idx="425">
                  <c:v>1.5102177554438863</c:v>
                </c:pt>
                <c:pt idx="426">
                  <c:v>1.513065326633166</c:v>
                </c:pt>
                <c:pt idx="427">
                  <c:v>1.5159128978224456</c:v>
                </c:pt>
                <c:pt idx="428">
                  <c:v>1.5187604690117256</c:v>
                </c:pt>
                <c:pt idx="429">
                  <c:v>1.5216080402010053</c:v>
                </c:pt>
                <c:pt idx="430">
                  <c:v>1.524455611390285</c:v>
                </c:pt>
                <c:pt idx="431">
                  <c:v>1.5273031825795647</c:v>
                </c:pt>
                <c:pt idx="432">
                  <c:v>1.5301507537688446</c:v>
                </c:pt>
                <c:pt idx="433">
                  <c:v>1.532998324958124</c:v>
                </c:pt>
                <c:pt idx="434">
                  <c:v>1.5358458961474037</c:v>
                </c:pt>
                <c:pt idx="435">
                  <c:v>1.5386934673366834</c:v>
                </c:pt>
                <c:pt idx="436">
                  <c:v>1.5415410385259634</c:v>
                </c:pt>
                <c:pt idx="437">
                  <c:v>1.5443886097152431</c:v>
                </c:pt>
                <c:pt idx="438">
                  <c:v>1.5472361809045228</c:v>
                </c:pt>
                <c:pt idx="439">
                  <c:v>1.5500837520938024</c:v>
                </c:pt>
                <c:pt idx="440">
                  <c:v>1.5529313232830824</c:v>
                </c:pt>
                <c:pt idx="441">
                  <c:v>1.5557788944723621</c:v>
                </c:pt>
                <c:pt idx="442">
                  <c:v>1.5586264656616418</c:v>
                </c:pt>
                <c:pt idx="443">
                  <c:v>1.5614740368509215</c:v>
                </c:pt>
                <c:pt idx="444">
                  <c:v>1.5643216080402014</c:v>
                </c:pt>
                <c:pt idx="445">
                  <c:v>1.5671691792294811</c:v>
                </c:pt>
                <c:pt idx="446">
                  <c:v>1.5700167504187605</c:v>
                </c:pt>
                <c:pt idx="447">
                  <c:v>1.5728643216080402</c:v>
                </c:pt>
                <c:pt idx="448">
                  <c:v>1.5757118927973202</c:v>
                </c:pt>
                <c:pt idx="449">
                  <c:v>1.5785594639865999</c:v>
                </c:pt>
                <c:pt idx="450">
                  <c:v>1.5814070351758795</c:v>
                </c:pt>
                <c:pt idx="451">
                  <c:v>1.5842546063651592</c:v>
                </c:pt>
                <c:pt idx="452">
                  <c:v>1.5871021775544389</c:v>
                </c:pt>
                <c:pt idx="453">
                  <c:v>1.5899497487437189</c:v>
                </c:pt>
                <c:pt idx="454">
                  <c:v>1.5927973199329986</c:v>
                </c:pt>
                <c:pt idx="455">
                  <c:v>1.5956448911222783</c:v>
                </c:pt>
                <c:pt idx="456">
                  <c:v>1.5984924623115579</c:v>
                </c:pt>
                <c:pt idx="457">
                  <c:v>1.6013400335008379</c:v>
                </c:pt>
                <c:pt idx="458">
                  <c:v>1.6041876046901176</c:v>
                </c:pt>
                <c:pt idx="459">
                  <c:v>1.607035175879397</c:v>
                </c:pt>
                <c:pt idx="460">
                  <c:v>1.6098827470686767</c:v>
                </c:pt>
                <c:pt idx="461">
                  <c:v>1.6127303182579567</c:v>
                </c:pt>
                <c:pt idx="462">
                  <c:v>1.6155778894472363</c:v>
                </c:pt>
                <c:pt idx="463">
                  <c:v>1.618425460636516</c:v>
                </c:pt>
                <c:pt idx="464">
                  <c:v>1.6212730318257957</c:v>
                </c:pt>
                <c:pt idx="465">
                  <c:v>1.6241206030150757</c:v>
                </c:pt>
                <c:pt idx="466">
                  <c:v>1.6269681742043554</c:v>
                </c:pt>
                <c:pt idx="467">
                  <c:v>1.6298157453936351</c:v>
                </c:pt>
                <c:pt idx="468">
                  <c:v>1.6326633165829147</c:v>
                </c:pt>
                <c:pt idx="469">
                  <c:v>1.6355108877721947</c:v>
                </c:pt>
                <c:pt idx="470">
                  <c:v>1.6383584589614744</c:v>
                </c:pt>
                <c:pt idx="471">
                  <c:v>1.6412060301507538</c:v>
                </c:pt>
                <c:pt idx="472">
                  <c:v>1.6440536013400335</c:v>
                </c:pt>
                <c:pt idx="473">
                  <c:v>1.6469011725293135</c:v>
                </c:pt>
                <c:pt idx="474">
                  <c:v>1.6497487437185931</c:v>
                </c:pt>
                <c:pt idx="475">
                  <c:v>1.6525963149078728</c:v>
                </c:pt>
                <c:pt idx="476">
                  <c:v>1.6554438860971525</c:v>
                </c:pt>
                <c:pt idx="477">
                  <c:v>1.6582914572864322</c:v>
                </c:pt>
                <c:pt idx="478">
                  <c:v>1.6611390284757122</c:v>
                </c:pt>
                <c:pt idx="479">
                  <c:v>1.6639865996649919</c:v>
                </c:pt>
                <c:pt idx="480">
                  <c:v>1.6668341708542715</c:v>
                </c:pt>
                <c:pt idx="481">
                  <c:v>1.6696817420435512</c:v>
                </c:pt>
                <c:pt idx="482">
                  <c:v>1.6725293132328312</c:v>
                </c:pt>
                <c:pt idx="483">
                  <c:v>1.6753768844221109</c:v>
                </c:pt>
                <c:pt idx="484">
                  <c:v>1.6782244556113903</c:v>
                </c:pt>
                <c:pt idx="485">
                  <c:v>1.68107202680067</c:v>
                </c:pt>
                <c:pt idx="486">
                  <c:v>1.6839195979899499</c:v>
                </c:pt>
                <c:pt idx="487">
                  <c:v>1.6867671691792296</c:v>
                </c:pt>
                <c:pt idx="488">
                  <c:v>1.6896147403685093</c:v>
                </c:pt>
                <c:pt idx="489">
                  <c:v>1.692462311557789</c:v>
                </c:pt>
                <c:pt idx="490">
                  <c:v>1.695309882747069</c:v>
                </c:pt>
                <c:pt idx="491">
                  <c:v>1.6981574539363486</c:v>
                </c:pt>
                <c:pt idx="492">
                  <c:v>1.7010050251256283</c:v>
                </c:pt>
                <c:pt idx="493">
                  <c:v>1.703852596314908</c:v>
                </c:pt>
                <c:pt idx="494">
                  <c:v>1.706700167504188</c:v>
                </c:pt>
                <c:pt idx="495">
                  <c:v>1.7095477386934677</c:v>
                </c:pt>
                <c:pt idx="496">
                  <c:v>1.7123953098827474</c:v>
                </c:pt>
                <c:pt idx="497">
                  <c:v>1.7152428810720268</c:v>
                </c:pt>
                <c:pt idx="498">
                  <c:v>1.7180904522613067</c:v>
                </c:pt>
                <c:pt idx="499">
                  <c:v>1.7209380234505864</c:v>
                </c:pt>
                <c:pt idx="500">
                  <c:v>1.7237855946398661</c:v>
                </c:pt>
                <c:pt idx="501">
                  <c:v>1.7266331658291458</c:v>
                </c:pt>
                <c:pt idx="502">
                  <c:v>1.7294807370184255</c:v>
                </c:pt>
                <c:pt idx="503">
                  <c:v>1.7323283082077054</c:v>
                </c:pt>
                <c:pt idx="504">
                  <c:v>1.7351758793969851</c:v>
                </c:pt>
                <c:pt idx="505">
                  <c:v>1.7380234505862648</c:v>
                </c:pt>
                <c:pt idx="506">
                  <c:v>1.7408710217755445</c:v>
                </c:pt>
                <c:pt idx="507">
                  <c:v>1.7437185929648245</c:v>
                </c:pt>
                <c:pt idx="508">
                  <c:v>1.7465661641541042</c:v>
                </c:pt>
                <c:pt idx="509">
                  <c:v>1.7494137353433838</c:v>
                </c:pt>
                <c:pt idx="510">
                  <c:v>1.7522613065326633</c:v>
                </c:pt>
                <c:pt idx="511">
                  <c:v>1.7551088777219432</c:v>
                </c:pt>
                <c:pt idx="512">
                  <c:v>1.7579564489112229</c:v>
                </c:pt>
                <c:pt idx="513">
                  <c:v>1.7608040201005026</c:v>
                </c:pt>
                <c:pt idx="514">
                  <c:v>1.7636515912897823</c:v>
                </c:pt>
                <c:pt idx="515">
                  <c:v>1.7664991624790622</c:v>
                </c:pt>
                <c:pt idx="516">
                  <c:v>1.7693467336683419</c:v>
                </c:pt>
                <c:pt idx="517">
                  <c:v>1.7721943048576216</c:v>
                </c:pt>
                <c:pt idx="518">
                  <c:v>1.7750418760469013</c:v>
                </c:pt>
                <c:pt idx="519">
                  <c:v>1.7778894472361813</c:v>
                </c:pt>
                <c:pt idx="520">
                  <c:v>1.7807370184254609</c:v>
                </c:pt>
                <c:pt idx="521">
                  <c:v>1.7835845896147406</c:v>
                </c:pt>
                <c:pt idx="522">
                  <c:v>1.7864321608040203</c:v>
                </c:pt>
                <c:pt idx="523">
                  <c:v>1.7892797319933003</c:v>
                </c:pt>
                <c:pt idx="524">
                  <c:v>1.7921273031825797</c:v>
                </c:pt>
                <c:pt idx="525">
                  <c:v>1.7949748743718594</c:v>
                </c:pt>
                <c:pt idx="526">
                  <c:v>1.7978224455611391</c:v>
                </c:pt>
                <c:pt idx="527">
                  <c:v>1.8006700167504188</c:v>
                </c:pt>
                <c:pt idx="528">
                  <c:v>1.8035175879396987</c:v>
                </c:pt>
                <c:pt idx="529">
                  <c:v>1.8063651591289784</c:v>
                </c:pt>
                <c:pt idx="530">
                  <c:v>1.8092127303182581</c:v>
                </c:pt>
                <c:pt idx="531">
                  <c:v>1.8120603015075378</c:v>
                </c:pt>
                <c:pt idx="532">
                  <c:v>1.8149078726968177</c:v>
                </c:pt>
                <c:pt idx="533">
                  <c:v>1.8177554438860974</c:v>
                </c:pt>
                <c:pt idx="534">
                  <c:v>1.8206030150753771</c:v>
                </c:pt>
                <c:pt idx="535">
                  <c:v>1.8234505862646566</c:v>
                </c:pt>
                <c:pt idx="536">
                  <c:v>1.8262981574539368</c:v>
                </c:pt>
                <c:pt idx="537">
                  <c:v>1.8291457286432162</c:v>
                </c:pt>
                <c:pt idx="538">
                  <c:v>1.8319932998324959</c:v>
                </c:pt>
                <c:pt idx="539">
                  <c:v>1.8348408710217756</c:v>
                </c:pt>
                <c:pt idx="540">
                  <c:v>1.8376884422110555</c:v>
                </c:pt>
                <c:pt idx="541">
                  <c:v>1.8405360134003352</c:v>
                </c:pt>
                <c:pt idx="542">
                  <c:v>1.8433835845896149</c:v>
                </c:pt>
                <c:pt idx="543">
                  <c:v>1.8462311557788946</c:v>
                </c:pt>
                <c:pt idx="544">
                  <c:v>1.8490787269681745</c:v>
                </c:pt>
                <c:pt idx="545">
                  <c:v>1.8519262981574542</c:v>
                </c:pt>
                <c:pt idx="546">
                  <c:v>1.8547738693467339</c:v>
                </c:pt>
                <c:pt idx="547">
                  <c:v>1.8576214405360136</c:v>
                </c:pt>
                <c:pt idx="548">
                  <c:v>1.8604690117252936</c:v>
                </c:pt>
                <c:pt idx="549">
                  <c:v>1.863316582914573</c:v>
                </c:pt>
                <c:pt idx="550">
                  <c:v>1.8661641541038527</c:v>
                </c:pt>
                <c:pt idx="551">
                  <c:v>1.8690117252931324</c:v>
                </c:pt>
                <c:pt idx="552">
                  <c:v>1.8718592964824121</c:v>
                </c:pt>
                <c:pt idx="553">
                  <c:v>1.874706867671692</c:v>
                </c:pt>
                <c:pt idx="554">
                  <c:v>1.8775544388609717</c:v>
                </c:pt>
                <c:pt idx="555">
                  <c:v>1.8804020100502514</c:v>
                </c:pt>
                <c:pt idx="556">
                  <c:v>1.8832495812395311</c:v>
                </c:pt>
                <c:pt idx="557">
                  <c:v>1.886097152428811</c:v>
                </c:pt>
                <c:pt idx="558">
                  <c:v>1.8889447236180907</c:v>
                </c:pt>
                <c:pt idx="559">
                  <c:v>1.8917922948073704</c:v>
                </c:pt>
                <c:pt idx="560">
                  <c:v>1.8946398659966501</c:v>
                </c:pt>
                <c:pt idx="561">
                  <c:v>1.89748743718593</c:v>
                </c:pt>
                <c:pt idx="562">
                  <c:v>1.9003350083752095</c:v>
                </c:pt>
                <c:pt idx="563">
                  <c:v>1.9031825795644892</c:v>
                </c:pt>
                <c:pt idx="564">
                  <c:v>1.9060301507537689</c:v>
                </c:pt>
                <c:pt idx="565">
                  <c:v>1.9088777219430488</c:v>
                </c:pt>
                <c:pt idx="566">
                  <c:v>1.9117252931323285</c:v>
                </c:pt>
                <c:pt idx="567">
                  <c:v>1.9145728643216082</c:v>
                </c:pt>
                <c:pt idx="568">
                  <c:v>1.9174204355108879</c:v>
                </c:pt>
                <c:pt idx="569">
                  <c:v>1.9202680067001678</c:v>
                </c:pt>
                <c:pt idx="570">
                  <c:v>1.9231155778894475</c:v>
                </c:pt>
                <c:pt idx="571">
                  <c:v>1.9259631490787272</c:v>
                </c:pt>
                <c:pt idx="572">
                  <c:v>1.9288107202680069</c:v>
                </c:pt>
                <c:pt idx="573">
                  <c:v>1.9316582914572868</c:v>
                </c:pt>
                <c:pt idx="574">
                  <c:v>1.9345058626465665</c:v>
                </c:pt>
                <c:pt idx="575">
                  <c:v>1.937353433835846</c:v>
                </c:pt>
                <c:pt idx="576">
                  <c:v>1.9402010050251257</c:v>
                </c:pt>
                <c:pt idx="577">
                  <c:v>1.9430485762144054</c:v>
                </c:pt>
                <c:pt idx="578">
                  <c:v>1.9458961474036853</c:v>
                </c:pt>
                <c:pt idx="579">
                  <c:v>1.948743718592965</c:v>
                </c:pt>
                <c:pt idx="580">
                  <c:v>1.9515912897822447</c:v>
                </c:pt>
                <c:pt idx="581">
                  <c:v>1.9544388609715244</c:v>
                </c:pt>
                <c:pt idx="582">
                  <c:v>1.9572864321608043</c:v>
                </c:pt>
                <c:pt idx="583">
                  <c:v>1.960134003350084</c:v>
                </c:pt>
                <c:pt idx="584">
                  <c:v>1.9629815745393637</c:v>
                </c:pt>
                <c:pt idx="585">
                  <c:v>1.9658291457286434</c:v>
                </c:pt>
                <c:pt idx="586">
                  <c:v>1.9686767169179233</c:v>
                </c:pt>
                <c:pt idx="587">
                  <c:v>1.971524288107203</c:v>
                </c:pt>
                <c:pt idx="588">
                  <c:v>1.9743718592964825</c:v>
                </c:pt>
                <c:pt idx="589">
                  <c:v>1.9772194304857622</c:v>
                </c:pt>
                <c:pt idx="590">
                  <c:v>1.9800670016750421</c:v>
                </c:pt>
                <c:pt idx="591">
                  <c:v>1.9829145728643218</c:v>
                </c:pt>
                <c:pt idx="592">
                  <c:v>1.9857621440536015</c:v>
                </c:pt>
                <c:pt idx="593">
                  <c:v>1.9886097152428812</c:v>
                </c:pt>
                <c:pt idx="594">
                  <c:v>1.9914572864321611</c:v>
                </c:pt>
                <c:pt idx="595">
                  <c:v>1.9943048576214408</c:v>
                </c:pt>
                <c:pt idx="596">
                  <c:v>1.9971524288107205</c:v>
                </c:pt>
                <c:pt idx="597">
                  <c:v>2</c:v>
                </c:pt>
              </c:numCache>
            </c:numRef>
          </c:xVal>
          <c:yVal>
            <c:numRef>
              <c:f>'CPT data reduction'!$A$3:$A$600</c:f>
              <c:numCache>
                <c:formatCode>General</c:formatCode>
                <c:ptCount val="59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D7-054A-AD11-A98EE6FF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74544"/>
        <c:axId val="1265672880"/>
      </c:scatterChart>
      <c:valAx>
        <c:axId val="1265674544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2880"/>
        <c:crosses val="autoZero"/>
        <c:crossBetween val="midCat"/>
      </c:valAx>
      <c:valAx>
        <c:axId val="1265672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481295</xdr:colOff>
      <xdr:row>25</xdr:row>
      <xdr:rowOff>105110</xdr:rowOff>
    </xdr:from>
    <xdr:to>
      <xdr:col>40</xdr:col>
      <xdr:colOff>22438</xdr:colOff>
      <xdr:row>55</xdr:row>
      <xdr:rowOff>95487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320506</xdr:colOff>
      <xdr:row>36</xdr:row>
      <xdr:rowOff>34929</xdr:rowOff>
    </xdr:from>
    <xdr:to>
      <xdr:col>33</xdr:col>
      <xdr:colOff>622141</xdr:colOff>
      <xdr:row>66</xdr:row>
      <xdr:rowOff>34929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630056</xdr:colOff>
      <xdr:row>63</xdr:row>
      <xdr:rowOff>119107</xdr:rowOff>
    </xdr:from>
    <xdr:to>
      <xdr:col>39</xdr:col>
      <xdr:colOff>374112</xdr:colOff>
      <xdr:row>105</xdr:row>
      <xdr:rowOff>165314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259845</xdr:colOff>
      <xdr:row>34</xdr:row>
      <xdr:rowOff>78415</xdr:rowOff>
    </xdr:from>
    <xdr:to>
      <xdr:col>34</xdr:col>
      <xdr:colOff>527627</xdr:colOff>
      <xdr:row>64</xdr:row>
      <xdr:rowOff>68792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F26F9-7DEA-9449-BE0A-B7F05E0A6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564445</xdr:colOff>
      <xdr:row>1</xdr:row>
      <xdr:rowOff>120954</xdr:rowOff>
    </xdr:from>
    <xdr:to>
      <xdr:col>33</xdr:col>
      <xdr:colOff>144804</xdr:colOff>
      <xdr:row>31</xdr:row>
      <xdr:rowOff>82011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85A4F7-E2A2-144D-AD8D-1D15261F7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0</xdr:rowOff>
    </xdr:from>
    <xdr:to>
      <xdr:col>6</xdr:col>
      <xdr:colOff>239876</xdr:colOff>
      <xdr:row>13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0"/>
          <a:ext cx="2306801" cy="27813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35</xdr:row>
      <xdr:rowOff>0</xdr:rowOff>
    </xdr:from>
    <xdr:to>
      <xdr:col>13</xdr:col>
      <xdr:colOff>174995</xdr:colOff>
      <xdr:row>77</xdr:row>
      <xdr:rowOff>4017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1524A-1893-BE44-962E-BB586B564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14"/>
  <sheetViews>
    <sheetView zoomScale="118" zoomScaleNormal="85" workbookViewId="0">
      <pane ySplit="2" topLeftCell="A3" activePane="bottomLeft" state="frozen"/>
      <selection activeCell="G1" sqref="G1"/>
      <selection pane="bottomLeft" activeCell="C27" sqref="C27"/>
    </sheetView>
  </sheetViews>
  <sheetFormatPr baseColWidth="10" defaultColWidth="9.1640625" defaultRowHeight="15" x14ac:dyDescent="0.2"/>
  <cols>
    <col min="1" max="1" width="10" style="5" bestFit="1" customWidth="1"/>
    <col min="2" max="5" width="9.1640625" style="5"/>
    <col min="6" max="6" width="9.83203125" style="5" customWidth="1"/>
    <col min="7" max="7" width="12" style="5" customWidth="1"/>
    <col min="8" max="8" width="9.83203125" style="5" customWidth="1"/>
    <col min="9" max="9" width="9.83203125" style="5" bestFit="1" customWidth="1"/>
    <col min="10" max="10" width="10" style="5" bestFit="1" customWidth="1"/>
    <col min="11" max="11" width="9.1640625" style="5"/>
    <col min="12" max="12" width="10.33203125" style="5" bestFit="1" customWidth="1"/>
    <col min="13" max="16" width="10.33203125" style="5" customWidth="1"/>
    <col min="17" max="17" width="9.1640625" style="5"/>
    <col min="18" max="18" width="10.1640625" style="5" bestFit="1" customWidth="1"/>
    <col min="19" max="19" width="9.1640625" style="5"/>
    <col min="20" max="20" width="25.83203125" style="1" bestFit="1" customWidth="1"/>
    <col min="21" max="23" width="9.1640625" style="5"/>
    <col min="24" max="24" width="8.33203125" style="5" bestFit="1" customWidth="1"/>
    <col min="25" max="16384" width="9.1640625" style="1"/>
  </cols>
  <sheetData>
    <row r="1" spans="1:27" ht="33" thickBot="1" x14ac:dyDescent="0.25">
      <c r="A1" s="12" t="s">
        <v>27</v>
      </c>
      <c r="B1" s="13" t="s">
        <v>28</v>
      </c>
      <c r="C1" s="16">
        <f>9.5*0.3048</f>
        <v>2.8956</v>
      </c>
      <c r="D1" s="12" t="s">
        <v>29</v>
      </c>
      <c r="E1" s="13" t="s">
        <v>30</v>
      </c>
      <c r="F1" s="15">
        <v>0.83</v>
      </c>
      <c r="G1" s="18" t="s">
        <v>31</v>
      </c>
      <c r="H1" s="13" t="s">
        <v>32</v>
      </c>
      <c r="I1" s="15">
        <v>15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7"/>
      <c r="U1" s="14"/>
      <c r="V1" s="14"/>
      <c r="W1" s="14"/>
      <c r="X1" s="14"/>
    </row>
    <row r="2" spans="1:27" ht="17" x14ac:dyDescent="0.2">
      <c r="A2" s="5" t="s">
        <v>6</v>
      </c>
      <c r="B2" s="5" t="s">
        <v>2</v>
      </c>
      <c r="C2" s="5" t="s">
        <v>1</v>
      </c>
      <c r="D2" s="5" t="s">
        <v>4</v>
      </c>
      <c r="E2" s="5" t="s">
        <v>3</v>
      </c>
      <c r="F2" s="5" t="s">
        <v>0</v>
      </c>
      <c r="G2" s="5" t="s">
        <v>8</v>
      </c>
      <c r="H2" s="5" t="s">
        <v>7</v>
      </c>
      <c r="I2" s="5" t="s">
        <v>5</v>
      </c>
      <c r="J2" s="5" t="s">
        <v>10</v>
      </c>
      <c r="K2" s="5" t="s">
        <v>9</v>
      </c>
      <c r="L2" s="5" t="s">
        <v>11</v>
      </c>
      <c r="M2" s="5" t="s">
        <v>19</v>
      </c>
      <c r="N2" s="5" t="s">
        <v>14</v>
      </c>
      <c r="O2" s="5" t="s">
        <v>15</v>
      </c>
      <c r="P2" s="5" t="s">
        <v>16</v>
      </c>
      <c r="Q2" s="7" t="s">
        <v>12</v>
      </c>
      <c r="R2" s="7" t="s">
        <v>13</v>
      </c>
      <c r="S2" s="7" t="s">
        <v>17</v>
      </c>
      <c r="T2" s="3" t="s">
        <v>18</v>
      </c>
      <c r="U2" s="5" t="s">
        <v>20</v>
      </c>
      <c r="V2" s="5" t="s">
        <v>21</v>
      </c>
      <c r="W2" s="6" t="s">
        <v>22</v>
      </c>
      <c r="X2" s="6" t="s">
        <v>23</v>
      </c>
      <c r="Z2" s="88" t="s">
        <v>135</v>
      </c>
    </row>
    <row r="3" spans="1:27" x14ac:dyDescent="0.2">
      <c r="A3" s="11">
        <v>0</v>
      </c>
      <c r="B3" s="11">
        <v>0.13600000000000001</v>
      </c>
      <c r="C3" s="11">
        <v>3.7</v>
      </c>
      <c r="D3" s="11">
        <v>0.1</v>
      </c>
      <c r="E3" s="5">
        <f t="shared" ref="E3:E66" si="0">+B3*1000+D3*(1-$F$1)</f>
        <v>136.017</v>
      </c>
      <c r="F3" s="5">
        <v>1</v>
      </c>
      <c r="G3" s="5">
        <f t="shared" ref="G3:G66" si="1">+A4-A3</f>
        <v>0.02</v>
      </c>
      <c r="H3" s="5">
        <f t="shared" ref="H3:H66" si="2">+A3+G3/2</f>
        <v>0.01</v>
      </c>
      <c r="I3" s="8">
        <f t="shared" ref="I3:I66" si="3">9.81*(0.27*LOG(C3/E3*100)+0.36*LOG(E3/100)+1.236)</f>
        <v>13.748105335565709</v>
      </c>
      <c r="J3" s="5">
        <f>+I3*H3</f>
        <v>0.13748105335565711</v>
      </c>
      <c r="K3" s="5">
        <f t="shared" ref="K3:K66" si="4">IF(H3&lt;$C$1,0,9.81*(H3-$C$1))</f>
        <v>0</v>
      </c>
      <c r="L3" s="8">
        <f>+J3-K3</f>
        <v>0.13748105335565711</v>
      </c>
      <c r="M3" s="8">
        <f t="shared" ref="M3:M66" si="5">AVERAGE(B3:B4)*1000</f>
        <v>357.1</v>
      </c>
      <c r="N3" s="8">
        <f>AVERAGE(E3:E4)</f>
        <v>357.10850000000005</v>
      </c>
      <c r="O3" s="8">
        <f>AVERAGE(F3:F4)</f>
        <v>1.5</v>
      </c>
      <c r="P3" s="8">
        <f>AVERAGE(G3:G4)</f>
        <v>0.02</v>
      </c>
      <c r="Q3" s="9">
        <f>(N3-J3)/L3</f>
        <v>2596.5106480758254</v>
      </c>
      <c r="R3" s="8">
        <f>+O3/(N3-J3)*100</f>
        <v>0.4202021789965536</v>
      </c>
      <c r="S3" s="8">
        <f>+SQRT((3.47-LOG(Q3))^2+(1.22+LOG(R3))^2)</f>
        <v>0.84528951500980676</v>
      </c>
      <c r="T3" s="1" t="str">
        <f>(IF(S3&lt;1.31, "gravelly sand to dense sand", IF(S3&lt;2.05, "sands", IF(S3&lt;2.6, "sand mixtures", IF(S3&lt;2.95, "silt mixtures", IF(S3&lt;3.6, "clays","organic clay"))))))</f>
        <v>gravelly sand to dense sand</v>
      </c>
      <c r="U3" s="10">
        <f>IF(S3&lt;2.6,DEGREES(ATAN(0.373*(LOG(N3/L3)+0.29))),"")</f>
        <v>54.106974016688547</v>
      </c>
      <c r="V3" s="10">
        <f>IF(S3&lt;2.6, 17.6+11*LOG(Q3),"")</f>
        <v>55.158291187346009</v>
      </c>
      <c r="W3" s="10">
        <f>IF(S3&lt;2.6, IF(M3/100&lt;20, 30,IF(M3/100&lt;40,30+5/20*(M3/100-20),IF(M3/100&lt;120, 35+5/80*(M3/100-40), IF(M3/100&lt;200, 40+5/80*(M3/100-120),45)))),"")</f>
        <v>30</v>
      </c>
      <c r="X3" s="10" t="str">
        <f>IF(S3&gt;2.59, (M3-J3)/$I$1,"")</f>
        <v/>
      </c>
      <c r="Y3" s="1">
        <v>2</v>
      </c>
      <c r="Z3" s="2">
        <f>+B3*4</f>
        <v>0.54400000000000004</v>
      </c>
      <c r="AA3" s="1">
        <v>0.3</v>
      </c>
    </row>
    <row r="4" spans="1:27" x14ac:dyDescent="0.2">
      <c r="A4" s="11">
        <v>0.02</v>
      </c>
      <c r="B4" s="11">
        <v>0.57820000000000005</v>
      </c>
      <c r="C4" s="11">
        <v>16.5</v>
      </c>
      <c r="D4" s="11">
        <v>0</v>
      </c>
      <c r="E4" s="5">
        <f t="shared" si="0"/>
        <v>578.20000000000005</v>
      </c>
      <c r="F4" s="5">
        <f>+F3+1</f>
        <v>2</v>
      </c>
      <c r="G4" s="5">
        <f t="shared" si="1"/>
        <v>0.02</v>
      </c>
      <c r="H4" s="5">
        <f t="shared" si="2"/>
        <v>0.03</v>
      </c>
      <c r="I4" s="8">
        <f t="shared" si="3"/>
        <v>16.022748466347128</v>
      </c>
      <c r="J4" s="5">
        <f>+J3+I4*G4</f>
        <v>0.4579360226825997</v>
      </c>
      <c r="K4" s="5">
        <f t="shared" si="4"/>
        <v>0</v>
      </c>
      <c r="L4" s="8">
        <f t="shared" ref="L4:L67" si="6">+J4-K4</f>
        <v>0.4579360226825997</v>
      </c>
      <c r="M4" s="8">
        <f t="shared" si="5"/>
        <v>695.35</v>
      </c>
      <c r="N4" s="8">
        <f t="shared" ref="N4:N67" si="7">AVERAGE(E4:E5)</f>
        <v>695.51150000000007</v>
      </c>
      <c r="O4" s="8">
        <f t="shared" ref="O4:O67" si="8">AVERAGE(F4:F5)</f>
        <v>2.5</v>
      </c>
      <c r="P4" s="8">
        <f t="shared" ref="P4:P67" si="9">AVERAGE(G4:G5)</f>
        <v>1.9999999999999997E-2</v>
      </c>
      <c r="Q4" s="9">
        <f t="shared" ref="Q4:Q67" si="10">(N4-J4)/L4</f>
        <v>1517.7962194493409</v>
      </c>
      <c r="R4" s="8">
        <f t="shared" ref="R4:R67" si="11">+O4/(N4-J4)*100</f>
        <v>0.35968450916130912</v>
      </c>
      <c r="S4" s="8">
        <f t="shared" ref="S4:S67" si="12">+SQRT((3.47-LOG(Q4))^2+(1.22+LOG(R4))^2)</f>
        <v>0.82792040633464359</v>
      </c>
      <c r="T4" s="1" t="str">
        <f t="shared" ref="T4:T67" si="13">(IF(S4&lt;1.31, "gravelly sand to dense sand", IF(S4&lt;2.05, "sands", IF(S4&lt;2.6, "sand mixtures", IF(S4&lt;2.95, "silt mixtures", IF(S4&lt;3.6, "clays","organic clay"))))))</f>
        <v>gravelly sand to dense sand</v>
      </c>
      <c r="U4" s="10">
        <f t="shared" ref="U4:U67" si="14">IF(S4&lt;2.6,DEGREES(ATAN(0.373*(LOG(N4/L4)+0.29))),"")</f>
        <v>52.321855231418745</v>
      </c>
      <c r="V4" s="10">
        <f t="shared" ref="V4:V67" si="15">IF(S4&lt;2.6, 17.6+11*LOG(Q4),"")</f>
        <v>52.593348134186705</v>
      </c>
      <c r="W4" s="10">
        <f t="shared" ref="W4:W67" si="16">IF(S4&lt;2.6, IF(M4/100&lt;20, 30,IF(M4/100&lt;40,30+5/20*(M4/100-20),IF(M4/100&lt;120, 35+5/80*(M4/100-40), IF(M4/100&lt;200, 40+5/80*(M4/100-120),45)))),"")</f>
        <v>30</v>
      </c>
      <c r="X4" s="10" t="str">
        <f t="shared" ref="X4:X67" si="17">IF(S4&gt;2.59, (M4-J4)/$I$1,"")</f>
        <v/>
      </c>
      <c r="Y4" s="1">
        <f>+($Y$600-$Y$3)/($A$600-$A$3)*(A4-$A$3)+$Y$3</f>
        <v>2.016750418760469</v>
      </c>
      <c r="Z4" s="2">
        <f t="shared" ref="Z4:Z67" si="18">+B4*4</f>
        <v>2.3128000000000002</v>
      </c>
      <c r="AA4" s="1">
        <f>+($AA$600-$AA$3)/($A$600-$A$3)*(A4-$A$3)+$AA$3</f>
        <v>0.30284757118927974</v>
      </c>
    </row>
    <row r="5" spans="1:27" x14ac:dyDescent="0.2">
      <c r="A5" s="11">
        <v>0.04</v>
      </c>
      <c r="B5" s="11">
        <v>0.8125</v>
      </c>
      <c r="C5" s="11">
        <v>21.4</v>
      </c>
      <c r="D5" s="11">
        <v>1.9</v>
      </c>
      <c r="E5" s="5">
        <f t="shared" si="0"/>
        <v>812.82299999999998</v>
      </c>
      <c r="F5" s="5">
        <f t="shared" ref="F5:F68" si="19">+F4+1</f>
        <v>3</v>
      </c>
      <c r="G5" s="5">
        <f t="shared" si="1"/>
        <v>1.9999999999999997E-2</v>
      </c>
      <c r="H5" s="5">
        <f t="shared" si="2"/>
        <v>0.05</v>
      </c>
      <c r="I5" s="8">
        <f t="shared" si="3"/>
        <v>16.452462415834482</v>
      </c>
      <c r="J5" s="5">
        <f t="shared" ref="J5:J68" si="20">+J4+I5*G5</f>
        <v>0.78698527099928928</v>
      </c>
      <c r="K5" s="5">
        <f t="shared" si="4"/>
        <v>0</v>
      </c>
      <c r="L5" s="8">
        <f t="shared" si="6"/>
        <v>0.78698527099928928</v>
      </c>
      <c r="M5" s="8">
        <f t="shared" si="5"/>
        <v>974.40000000000009</v>
      </c>
      <c r="N5" s="8">
        <f t="shared" si="7"/>
        <v>973.60950000000003</v>
      </c>
      <c r="O5" s="8">
        <f t="shared" si="8"/>
        <v>3.5</v>
      </c>
      <c r="P5" s="8">
        <f t="shared" si="9"/>
        <v>0.02</v>
      </c>
      <c r="Q5" s="9">
        <f t="shared" si="10"/>
        <v>1236.1381471520315</v>
      </c>
      <c r="R5" s="8">
        <f t="shared" si="11"/>
        <v>0.3597778574208878</v>
      </c>
      <c r="S5" s="8">
        <f t="shared" si="12"/>
        <v>0.86317019411816187</v>
      </c>
      <c r="T5" s="1" t="str">
        <f t="shared" si="13"/>
        <v>gravelly sand to dense sand</v>
      </c>
      <c r="U5" s="10">
        <f t="shared" si="14"/>
        <v>51.59902708111278</v>
      </c>
      <c r="V5" s="10">
        <f t="shared" si="15"/>
        <v>51.612737098284747</v>
      </c>
      <c r="W5" s="10">
        <f t="shared" si="16"/>
        <v>30</v>
      </c>
      <c r="X5" s="10" t="str">
        <f t="shared" si="17"/>
        <v/>
      </c>
      <c r="Y5" s="1">
        <f t="shared" ref="Y5:Y68" si="21">+($Y$600-$Y$3)/($A$600-$A$3)*(A5-$A$3)+$Y$3</f>
        <v>2.033500837520938</v>
      </c>
      <c r="Z5" s="2">
        <f t="shared" si="18"/>
        <v>3.25</v>
      </c>
      <c r="AA5" s="1">
        <f>+($AA$600-$AA$3)/($A$600-$A$3)*(A5-$A$3)+$AA$3</f>
        <v>0.30569514237855944</v>
      </c>
    </row>
    <row r="6" spans="1:27" x14ac:dyDescent="0.2">
      <c r="A6" s="11">
        <v>0.06</v>
      </c>
      <c r="B6" s="11">
        <v>1.1363000000000001</v>
      </c>
      <c r="C6" s="11">
        <v>25.3</v>
      </c>
      <c r="D6" s="11">
        <v>-11.2</v>
      </c>
      <c r="E6" s="5">
        <f t="shared" si="0"/>
        <v>1134.3960000000002</v>
      </c>
      <c r="F6" s="5">
        <f t="shared" si="19"/>
        <v>4</v>
      </c>
      <c r="G6" s="5">
        <f t="shared" si="1"/>
        <v>2.0000000000000004E-2</v>
      </c>
      <c r="H6" s="5">
        <f t="shared" si="2"/>
        <v>7.0000000000000007E-2</v>
      </c>
      <c r="I6" s="8">
        <f t="shared" si="3"/>
        <v>16.772857066125862</v>
      </c>
      <c r="J6" s="5">
        <f t="shared" si="20"/>
        <v>1.1224424123218066</v>
      </c>
      <c r="K6" s="5">
        <f t="shared" si="4"/>
        <v>0</v>
      </c>
      <c r="L6" s="8">
        <f t="shared" si="6"/>
        <v>1.1224424123218066</v>
      </c>
      <c r="M6" s="8">
        <f t="shared" si="5"/>
        <v>1325.8000000000002</v>
      </c>
      <c r="N6" s="8">
        <f t="shared" si="7"/>
        <v>1323.777</v>
      </c>
      <c r="O6" s="8">
        <f t="shared" si="8"/>
        <v>4.5</v>
      </c>
      <c r="P6" s="8">
        <f t="shared" si="9"/>
        <v>2.0000000000000004E-2</v>
      </c>
      <c r="Q6" s="9">
        <f t="shared" si="10"/>
        <v>1178.3718639531151</v>
      </c>
      <c r="R6" s="8">
        <f t="shared" si="11"/>
        <v>0.34022488896929515</v>
      </c>
      <c r="S6" s="8">
        <f t="shared" si="12"/>
        <v>0.85095710444138173</v>
      </c>
      <c r="T6" s="1" t="str">
        <f t="shared" si="13"/>
        <v>gravelly sand to dense sand</v>
      </c>
      <c r="U6" s="10">
        <f t="shared" si="14"/>
        <v>51.427132467914063</v>
      </c>
      <c r="V6" s="10">
        <f t="shared" si="15"/>
        <v>51.384106007148389</v>
      </c>
      <c r="W6" s="10">
        <f t="shared" si="16"/>
        <v>30</v>
      </c>
      <c r="X6" s="10" t="str">
        <f t="shared" si="17"/>
        <v/>
      </c>
      <c r="Y6" s="1">
        <f t="shared" si="21"/>
        <v>2.050251256281407</v>
      </c>
      <c r="Z6" s="2">
        <f t="shared" si="18"/>
        <v>4.5452000000000004</v>
      </c>
      <c r="AA6" s="1">
        <f t="shared" ref="AA6:AA68" si="22">+($AA$600-$AA$3)/($A$600-$A$3)*(A6-$A$3)+$AA$3</f>
        <v>0.30854271356783919</v>
      </c>
    </row>
    <row r="7" spans="1:27" x14ac:dyDescent="0.2">
      <c r="A7" s="11">
        <v>0.08</v>
      </c>
      <c r="B7" s="11">
        <v>1.5153000000000001</v>
      </c>
      <c r="C7" s="11">
        <v>26.9</v>
      </c>
      <c r="D7" s="11">
        <v>-12.6</v>
      </c>
      <c r="E7" s="5">
        <f t="shared" si="0"/>
        <v>1513.1580000000001</v>
      </c>
      <c r="F7" s="5">
        <f t="shared" si="19"/>
        <v>5</v>
      </c>
      <c r="G7" s="5">
        <f t="shared" si="1"/>
        <v>2.0000000000000004E-2</v>
      </c>
      <c r="H7" s="5">
        <f t="shared" si="2"/>
        <v>0.09</v>
      </c>
      <c r="I7" s="8">
        <f t="shared" si="3"/>
        <v>16.95386469333986</v>
      </c>
      <c r="J7" s="5">
        <f t="shared" si="20"/>
        <v>1.4615197061886038</v>
      </c>
      <c r="K7" s="5">
        <f t="shared" si="4"/>
        <v>0</v>
      </c>
      <c r="L7" s="8">
        <f t="shared" si="6"/>
        <v>1.4615197061886038</v>
      </c>
      <c r="M7" s="8">
        <f t="shared" si="5"/>
        <v>1713.2</v>
      </c>
      <c r="N7" s="8">
        <f t="shared" si="7"/>
        <v>1711.6869999999999</v>
      </c>
      <c r="O7" s="8">
        <f t="shared" si="8"/>
        <v>5.5</v>
      </c>
      <c r="P7" s="8">
        <f t="shared" si="9"/>
        <v>1.9999999999999997E-2</v>
      </c>
      <c r="Q7" s="9">
        <f t="shared" si="10"/>
        <v>1170.1692923140872</v>
      </c>
      <c r="R7" s="8">
        <f t="shared" si="11"/>
        <v>0.32159502143864199</v>
      </c>
      <c r="S7" s="8">
        <f t="shared" si="12"/>
        <v>0.83089286420388375</v>
      </c>
      <c r="T7" s="1" t="str">
        <f t="shared" si="13"/>
        <v>gravelly sand to dense sand</v>
      </c>
      <c r="U7" s="10">
        <f t="shared" si="14"/>
        <v>51.401935101030027</v>
      </c>
      <c r="V7" s="10">
        <f t="shared" si="15"/>
        <v>51.350735668430943</v>
      </c>
      <c r="W7" s="10">
        <f t="shared" si="16"/>
        <v>30</v>
      </c>
      <c r="X7" s="10" t="str">
        <f t="shared" si="17"/>
        <v/>
      </c>
      <c r="Y7" s="1">
        <f t="shared" si="21"/>
        <v>2.067001675041876</v>
      </c>
      <c r="Z7" s="2">
        <f t="shared" si="18"/>
        <v>6.0612000000000004</v>
      </c>
      <c r="AA7" s="1">
        <f t="shared" si="22"/>
        <v>0.31139028475711894</v>
      </c>
    </row>
    <row r="8" spans="1:27" x14ac:dyDescent="0.2">
      <c r="A8" s="11">
        <v>0.1</v>
      </c>
      <c r="B8" s="11">
        <v>1.9111</v>
      </c>
      <c r="C8" s="11">
        <v>30.6</v>
      </c>
      <c r="D8" s="11">
        <v>-5.2</v>
      </c>
      <c r="E8" s="5">
        <f t="shared" si="0"/>
        <v>1910.2159999999999</v>
      </c>
      <c r="F8" s="5">
        <f t="shared" si="19"/>
        <v>6</v>
      </c>
      <c r="G8" s="5">
        <f t="shared" si="1"/>
        <v>1.999999999999999E-2</v>
      </c>
      <c r="H8" s="5">
        <f t="shared" si="2"/>
        <v>0.11</v>
      </c>
      <c r="I8" s="8">
        <f t="shared" si="3"/>
        <v>17.191458062502669</v>
      </c>
      <c r="J8" s="5">
        <f t="shared" si="20"/>
        <v>1.8053488674386571</v>
      </c>
      <c r="K8" s="5">
        <f t="shared" si="4"/>
        <v>0</v>
      </c>
      <c r="L8" s="8">
        <f t="shared" si="6"/>
        <v>1.8053488674386571</v>
      </c>
      <c r="M8" s="8">
        <f t="shared" si="5"/>
        <v>2142.3000000000002</v>
      </c>
      <c r="N8" s="8">
        <f t="shared" si="7"/>
        <v>2140.634</v>
      </c>
      <c r="O8" s="8">
        <f t="shared" si="8"/>
        <v>6.5</v>
      </c>
      <c r="P8" s="8">
        <f t="shared" si="9"/>
        <v>2.0000000000000004E-2</v>
      </c>
      <c r="Q8" s="9">
        <f t="shared" si="10"/>
        <v>1184.7176408441376</v>
      </c>
      <c r="R8" s="8">
        <f t="shared" si="11"/>
        <v>0.30390466279559575</v>
      </c>
      <c r="S8" s="8">
        <f t="shared" si="12"/>
        <v>0.80682153230438813</v>
      </c>
      <c r="T8" s="1" t="str">
        <f t="shared" si="13"/>
        <v>gravelly sand to dense sand</v>
      </c>
      <c r="U8" s="10">
        <f t="shared" si="14"/>
        <v>51.446487151864289</v>
      </c>
      <c r="V8" s="10">
        <f t="shared" si="15"/>
        <v>51.409763408247848</v>
      </c>
      <c r="W8" s="10">
        <f t="shared" si="16"/>
        <v>30.35575</v>
      </c>
      <c r="X8" s="10" t="str">
        <f t="shared" si="17"/>
        <v/>
      </c>
      <c r="Y8" s="1">
        <f t="shared" si="21"/>
        <v>2.0837520938023451</v>
      </c>
      <c r="Z8" s="2">
        <f t="shared" si="18"/>
        <v>7.6444000000000001</v>
      </c>
      <c r="AA8" s="1">
        <f t="shared" si="22"/>
        <v>0.31423785594639864</v>
      </c>
    </row>
    <row r="9" spans="1:27" x14ac:dyDescent="0.2">
      <c r="A9" s="11">
        <v>0.12</v>
      </c>
      <c r="B9" s="11">
        <v>2.3734999999999999</v>
      </c>
      <c r="C9" s="11">
        <v>32.700000000000003</v>
      </c>
      <c r="D9" s="11">
        <v>-14.4</v>
      </c>
      <c r="E9" s="5">
        <f t="shared" si="0"/>
        <v>2371.0520000000001</v>
      </c>
      <c r="F9" s="5">
        <f t="shared" si="19"/>
        <v>7</v>
      </c>
      <c r="G9" s="5">
        <f t="shared" si="1"/>
        <v>2.0000000000000018E-2</v>
      </c>
      <c r="H9" s="5">
        <f t="shared" si="2"/>
        <v>0.13</v>
      </c>
      <c r="I9" s="8">
        <f t="shared" si="3"/>
        <v>17.350678110836913</v>
      </c>
      <c r="J9" s="5">
        <f t="shared" si="20"/>
        <v>2.1523624296553958</v>
      </c>
      <c r="K9" s="5">
        <f t="shared" si="4"/>
        <v>0</v>
      </c>
      <c r="L9" s="8">
        <f t="shared" si="6"/>
        <v>2.1523624296553958</v>
      </c>
      <c r="M9" s="8">
        <f t="shared" si="5"/>
        <v>2541.5500000000002</v>
      </c>
      <c r="N9" s="8">
        <f t="shared" si="7"/>
        <v>2538.9404999999997</v>
      </c>
      <c r="O9" s="8">
        <f t="shared" si="8"/>
        <v>7.5</v>
      </c>
      <c r="P9" s="8">
        <f t="shared" si="9"/>
        <v>2.0000000000000004E-2</v>
      </c>
      <c r="Q9" s="9">
        <f t="shared" si="10"/>
        <v>1178.6064013282823</v>
      </c>
      <c r="R9" s="8">
        <f t="shared" si="11"/>
        <v>0.29564944304664181</v>
      </c>
      <c r="S9" s="8">
        <f t="shared" si="12"/>
        <v>0.79754610586310259</v>
      </c>
      <c r="T9" s="1" t="str">
        <f t="shared" si="13"/>
        <v>gravelly sand to dense sand</v>
      </c>
      <c r="U9" s="10">
        <f t="shared" si="14"/>
        <v>51.427849953426865</v>
      </c>
      <c r="V9" s="10">
        <f t="shared" si="15"/>
        <v>51.385056750892097</v>
      </c>
      <c r="W9" s="10">
        <f t="shared" si="16"/>
        <v>31.353875000000002</v>
      </c>
      <c r="X9" s="10" t="str">
        <f t="shared" si="17"/>
        <v/>
      </c>
      <c r="Y9" s="1">
        <f t="shared" si="21"/>
        <v>2.1005025125628141</v>
      </c>
      <c r="Z9" s="2">
        <f t="shared" si="18"/>
        <v>9.4939999999999998</v>
      </c>
      <c r="AA9" s="1">
        <f>+($AA$600-$AA$3)/($A$600-$A$3)*(A9-$A$3)+$AA$3</f>
        <v>0.31708542713567839</v>
      </c>
    </row>
    <row r="10" spans="1:27" x14ac:dyDescent="0.2">
      <c r="A10" s="11">
        <v>0.14000000000000001</v>
      </c>
      <c r="B10" s="11">
        <v>2.7096</v>
      </c>
      <c r="C10" s="11">
        <v>33</v>
      </c>
      <c r="D10" s="11">
        <v>-16.3</v>
      </c>
      <c r="E10" s="5">
        <f t="shared" si="0"/>
        <v>2706.8289999999997</v>
      </c>
      <c r="F10" s="5">
        <f t="shared" si="19"/>
        <v>8</v>
      </c>
      <c r="G10" s="5">
        <f t="shared" si="1"/>
        <v>1.999999999999999E-2</v>
      </c>
      <c r="H10" s="5">
        <f t="shared" si="2"/>
        <v>0.15000000000000002</v>
      </c>
      <c r="I10" s="8">
        <f t="shared" si="3"/>
        <v>17.411967531161594</v>
      </c>
      <c r="J10" s="5">
        <f t="shared" si="20"/>
        <v>2.5006017802786276</v>
      </c>
      <c r="K10" s="5">
        <f t="shared" si="4"/>
        <v>0</v>
      </c>
      <c r="L10" s="8">
        <f t="shared" si="6"/>
        <v>2.5006017802786276</v>
      </c>
      <c r="M10" s="8">
        <f t="shared" si="5"/>
        <v>2622.25</v>
      </c>
      <c r="N10" s="8">
        <f t="shared" si="7"/>
        <v>2619.4110000000001</v>
      </c>
      <c r="O10" s="8">
        <f t="shared" si="8"/>
        <v>8.5</v>
      </c>
      <c r="P10" s="8">
        <f t="shared" si="9"/>
        <v>1.999999999999999E-2</v>
      </c>
      <c r="Q10" s="9">
        <f t="shared" si="10"/>
        <v>1046.5122511142636</v>
      </c>
      <c r="R10" s="8">
        <f t="shared" si="11"/>
        <v>0.32481050959110147</v>
      </c>
      <c r="S10" s="8">
        <f t="shared" si="12"/>
        <v>0.85907668094587109</v>
      </c>
      <c r="T10" s="1" t="str">
        <f t="shared" si="13"/>
        <v>gravelly sand to dense sand</v>
      </c>
      <c r="U10" s="10">
        <f t="shared" si="14"/>
        <v>50.995284008954776</v>
      </c>
      <c r="V10" s="10">
        <f t="shared" si="15"/>
        <v>50.817187485042368</v>
      </c>
      <c r="W10" s="10">
        <f t="shared" si="16"/>
        <v>31.555624999999999</v>
      </c>
      <c r="X10" s="10" t="str">
        <f t="shared" si="17"/>
        <v/>
      </c>
      <c r="Y10" s="1">
        <f t="shared" si="21"/>
        <v>2.1172529313232831</v>
      </c>
      <c r="Z10" s="2">
        <f t="shared" si="18"/>
        <v>10.8384</v>
      </c>
      <c r="AA10" s="1">
        <f t="shared" si="22"/>
        <v>0.31993299832495814</v>
      </c>
    </row>
    <row r="11" spans="1:27" x14ac:dyDescent="0.2">
      <c r="A11" s="11">
        <v>0.16</v>
      </c>
      <c r="B11" s="11">
        <v>2.5348999999999999</v>
      </c>
      <c r="C11" s="11">
        <v>29.5</v>
      </c>
      <c r="D11" s="11">
        <v>-17.100000000000001</v>
      </c>
      <c r="E11" s="5">
        <f t="shared" si="0"/>
        <v>2531.9929999999999</v>
      </c>
      <c r="F11" s="5">
        <f t="shared" si="19"/>
        <v>9</v>
      </c>
      <c r="G11" s="5">
        <f t="shared" si="1"/>
        <v>1.999999999999999E-2</v>
      </c>
      <c r="H11" s="5">
        <f t="shared" si="2"/>
        <v>0.16999999999999998</v>
      </c>
      <c r="I11" s="8">
        <f t="shared" si="3"/>
        <v>17.257394615578363</v>
      </c>
      <c r="J11" s="5">
        <f t="shared" si="20"/>
        <v>2.8457496725901947</v>
      </c>
      <c r="K11" s="5">
        <f t="shared" si="4"/>
        <v>0</v>
      </c>
      <c r="L11" s="8">
        <f t="shared" si="6"/>
        <v>2.8457496725901947</v>
      </c>
      <c r="M11" s="8">
        <f t="shared" si="5"/>
        <v>2312.0500000000002</v>
      </c>
      <c r="N11" s="8">
        <f t="shared" si="7"/>
        <v>2309.5254999999997</v>
      </c>
      <c r="O11" s="8">
        <f t="shared" si="8"/>
        <v>9.5</v>
      </c>
      <c r="P11" s="8">
        <f t="shared" si="9"/>
        <v>2.0000000000000004E-2</v>
      </c>
      <c r="Q11" s="9">
        <f t="shared" si="10"/>
        <v>810.57015398964279</v>
      </c>
      <c r="R11" s="8">
        <f t="shared" si="11"/>
        <v>0.41184737494017415</v>
      </c>
      <c r="S11" s="8">
        <f t="shared" si="12"/>
        <v>1.0058532076122733</v>
      </c>
      <c r="T11" s="1" t="str">
        <f t="shared" si="13"/>
        <v>gravelly sand to dense sand</v>
      </c>
      <c r="U11" s="10">
        <f t="shared" si="14"/>
        <v>50.037729894125327</v>
      </c>
      <c r="V11" s="10">
        <f t="shared" si="15"/>
        <v>49.596696693932913</v>
      </c>
      <c r="W11" s="10">
        <f t="shared" si="16"/>
        <v>30.780125000000002</v>
      </c>
      <c r="X11" s="10" t="str">
        <f t="shared" si="17"/>
        <v/>
      </c>
      <c r="Y11" s="1">
        <f t="shared" si="21"/>
        <v>2.1340033500837521</v>
      </c>
      <c r="Z11" s="2">
        <f t="shared" si="18"/>
        <v>10.1396</v>
      </c>
      <c r="AA11" s="1">
        <f t="shared" si="22"/>
        <v>0.32278056951423784</v>
      </c>
    </row>
    <row r="12" spans="1:27" x14ac:dyDescent="0.2">
      <c r="A12" s="11">
        <v>0.18</v>
      </c>
      <c r="B12" s="11">
        <v>2.0891999999999999</v>
      </c>
      <c r="C12" s="11">
        <v>27.6</v>
      </c>
      <c r="D12" s="11">
        <v>-12.6</v>
      </c>
      <c r="E12" s="5">
        <f t="shared" si="0"/>
        <v>2087.058</v>
      </c>
      <c r="F12" s="5">
        <f t="shared" si="19"/>
        <v>10</v>
      </c>
      <c r="G12" s="5">
        <f t="shared" si="1"/>
        <v>2.0000000000000018E-2</v>
      </c>
      <c r="H12" s="5">
        <f t="shared" si="2"/>
        <v>0.19</v>
      </c>
      <c r="I12" s="8">
        <f t="shared" si="3"/>
        <v>17.106712911973663</v>
      </c>
      <c r="J12" s="5">
        <f t="shared" si="20"/>
        <v>3.1878839308296683</v>
      </c>
      <c r="K12" s="5">
        <f t="shared" si="4"/>
        <v>0</v>
      </c>
      <c r="L12" s="8">
        <f t="shared" si="6"/>
        <v>3.1878839308296683</v>
      </c>
      <c r="M12" s="8">
        <f t="shared" si="5"/>
        <v>1915.8999999999999</v>
      </c>
      <c r="N12" s="8">
        <f t="shared" si="7"/>
        <v>1914.1234999999999</v>
      </c>
      <c r="O12" s="8">
        <f t="shared" si="8"/>
        <v>10.5</v>
      </c>
      <c r="P12" s="8">
        <f t="shared" si="9"/>
        <v>2.0000000000000004E-2</v>
      </c>
      <c r="Q12" s="9">
        <f t="shared" si="10"/>
        <v>599.43701136315724</v>
      </c>
      <c r="R12" s="8">
        <f t="shared" si="11"/>
        <v>0.54946906173629717</v>
      </c>
      <c r="S12" s="8">
        <f t="shared" si="12"/>
        <v>1.1835159562198312</v>
      </c>
      <c r="T12" s="1" t="str">
        <f t="shared" si="13"/>
        <v>gravelly sand to dense sand</v>
      </c>
      <c r="U12" s="10">
        <f t="shared" si="14"/>
        <v>48.855810030459836</v>
      </c>
      <c r="V12" s="10">
        <f t="shared" si="15"/>
        <v>48.155179097478722</v>
      </c>
      <c r="W12" s="10">
        <f t="shared" si="16"/>
        <v>30</v>
      </c>
      <c r="X12" s="10" t="str">
        <f t="shared" si="17"/>
        <v/>
      </c>
      <c r="Y12" s="1">
        <f t="shared" si="21"/>
        <v>2.1507537688442211</v>
      </c>
      <c r="Z12" s="2">
        <f t="shared" si="18"/>
        <v>8.3567999999999998</v>
      </c>
      <c r="AA12" s="1">
        <f t="shared" si="22"/>
        <v>0.32562814070351759</v>
      </c>
    </row>
    <row r="13" spans="1:27" x14ac:dyDescent="0.2">
      <c r="A13" s="11">
        <v>0.2</v>
      </c>
      <c r="B13" s="11">
        <v>1.7425999999999999</v>
      </c>
      <c r="C13" s="11">
        <v>25.3</v>
      </c>
      <c r="D13" s="11">
        <v>-8.3000000000000007</v>
      </c>
      <c r="E13" s="5">
        <f t="shared" si="0"/>
        <v>1741.1889999999999</v>
      </c>
      <c r="F13" s="5">
        <f t="shared" si="19"/>
        <v>11</v>
      </c>
      <c r="G13" s="5">
        <f t="shared" si="1"/>
        <v>1.999999999999999E-2</v>
      </c>
      <c r="H13" s="5">
        <f t="shared" si="2"/>
        <v>0.21000000000000002</v>
      </c>
      <c r="I13" s="8">
        <f t="shared" si="3"/>
        <v>16.937148182640946</v>
      </c>
      <c r="J13" s="5">
        <f t="shared" si="20"/>
        <v>3.526626894482487</v>
      </c>
      <c r="K13" s="5">
        <f t="shared" si="4"/>
        <v>0</v>
      </c>
      <c r="L13" s="8">
        <f t="shared" si="6"/>
        <v>3.526626894482487</v>
      </c>
      <c r="M13" s="8">
        <f t="shared" si="5"/>
        <v>1608.35</v>
      </c>
      <c r="N13" s="8">
        <f t="shared" si="7"/>
        <v>1607.1684999999998</v>
      </c>
      <c r="O13" s="8">
        <f t="shared" si="8"/>
        <v>11.5</v>
      </c>
      <c r="P13" s="8">
        <f t="shared" si="9"/>
        <v>1.999999999999999E-2</v>
      </c>
      <c r="Q13" s="9">
        <f t="shared" si="10"/>
        <v>454.72399578601949</v>
      </c>
      <c r="R13" s="8">
        <f t="shared" si="11"/>
        <v>0.71711771766908194</v>
      </c>
      <c r="S13" s="8">
        <f t="shared" si="12"/>
        <v>1.3478309762041301</v>
      </c>
      <c r="T13" s="1" t="str">
        <f t="shared" si="13"/>
        <v>sands</v>
      </c>
      <c r="U13" s="10">
        <f t="shared" si="14"/>
        <v>47.722831726476407</v>
      </c>
      <c r="V13" s="10">
        <f t="shared" si="15"/>
        <v>46.835226597833866</v>
      </c>
      <c r="W13" s="10">
        <f t="shared" si="16"/>
        <v>30</v>
      </c>
      <c r="X13" s="10" t="str">
        <f t="shared" si="17"/>
        <v/>
      </c>
      <c r="Y13" s="1">
        <f t="shared" si="21"/>
        <v>2.1675041876046901</v>
      </c>
      <c r="Z13" s="2">
        <f t="shared" si="18"/>
        <v>6.9703999999999997</v>
      </c>
      <c r="AA13" s="1">
        <f t="shared" si="22"/>
        <v>0.32847571189279734</v>
      </c>
    </row>
    <row r="14" spans="1:27" x14ac:dyDescent="0.2">
      <c r="A14" s="11">
        <v>0.22</v>
      </c>
      <c r="B14" s="11">
        <v>1.4741</v>
      </c>
      <c r="C14" s="11">
        <v>26.2</v>
      </c>
      <c r="D14" s="11">
        <v>-5.6</v>
      </c>
      <c r="E14" s="5">
        <f t="shared" si="0"/>
        <v>1473.1479999999999</v>
      </c>
      <c r="F14" s="5">
        <f t="shared" si="19"/>
        <v>12</v>
      </c>
      <c r="G14" s="5">
        <f t="shared" si="1"/>
        <v>1.999999999999999E-2</v>
      </c>
      <c r="H14" s="5">
        <f t="shared" si="2"/>
        <v>0.22999999999999998</v>
      </c>
      <c r="I14" s="8">
        <f t="shared" si="3"/>
        <v>16.913259359648382</v>
      </c>
      <c r="J14" s="5">
        <f t="shared" si="20"/>
        <v>3.8648920816754546</v>
      </c>
      <c r="K14" s="5">
        <f t="shared" si="4"/>
        <v>0</v>
      </c>
      <c r="L14" s="8">
        <f t="shared" si="6"/>
        <v>3.8648920816754546</v>
      </c>
      <c r="M14" s="8">
        <f t="shared" si="5"/>
        <v>1350.8</v>
      </c>
      <c r="N14" s="8">
        <f t="shared" si="7"/>
        <v>1350.0264999999999</v>
      </c>
      <c r="O14" s="8">
        <f t="shared" si="8"/>
        <v>12.5</v>
      </c>
      <c r="P14" s="8">
        <f t="shared" si="9"/>
        <v>2.0000000000000004E-2</v>
      </c>
      <c r="Q14" s="9">
        <f t="shared" si="10"/>
        <v>348.30509609850611</v>
      </c>
      <c r="R14" s="8">
        <f t="shared" si="11"/>
        <v>0.92856607456884255</v>
      </c>
      <c r="S14" s="8">
        <f t="shared" si="12"/>
        <v>1.5073678506407686</v>
      </c>
      <c r="T14" s="1" t="str">
        <f t="shared" si="13"/>
        <v>sands</v>
      </c>
      <c r="U14" s="10">
        <f t="shared" si="14"/>
        <v>46.581467593234521</v>
      </c>
      <c r="V14" s="10">
        <f t="shared" si="15"/>
        <v>45.561558115979921</v>
      </c>
      <c r="W14" s="10">
        <f t="shared" si="16"/>
        <v>30</v>
      </c>
      <c r="X14" s="10" t="str">
        <f t="shared" si="17"/>
        <v/>
      </c>
      <c r="Y14" s="1">
        <f t="shared" si="21"/>
        <v>2.1842546063651591</v>
      </c>
      <c r="Z14" s="2">
        <f t="shared" si="18"/>
        <v>5.8963999999999999</v>
      </c>
      <c r="AA14" s="1">
        <f t="shared" si="22"/>
        <v>0.33132328308207704</v>
      </c>
    </row>
    <row r="15" spans="1:27" x14ac:dyDescent="0.2">
      <c r="A15" s="11">
        <v>0.24</v>
      </c>
      <c r="B15" s="11">
        <v>1.2275</v>
      </c>
      <c r="C15" s="11">
        <v>29.5</v>
      </c>
      <c r="D15" s="11">
        <v>-3.5</v>
      </c>
      <c r="E15" s="5">
        <f t="shared" si="0"/>
        <v>1226.905</v>
      </c>
      <c r="F15" s="5">
        <f t="shared" si="19"/>
        <v>13</v>
      </c>
      <c r="G15" s="5">
        <f t="shared" si="1"/>
        <v>2.0000000000000018E-2</v>
      </c>
      <c r="H15" s="5">
        <f t="shared" si="2"/>
        <v>0.25</v>
      </c>
      <c r="I15" s="8">
        <f t="shared" si="3"/>
        <v>16.979588749418681</v>
      </c>
      <c r="J15" s="5">
        <f t="shared" si="20"/>
        <v>4.2044838566638285</v>
      </c>
      <c r="K15" s="5">
        <f t="shared" si="4"/>
        <v>0</v>
      </c>
      <c r="L15" s="8">
        <f t="shared" si="6"/>
        <v>4.2044838566638285</v>
      </c>
      <c r="M15" s="8">
        <f t="shared" si="5"/>
        <v>1134.5</v>
      </c>
      <c r="N15" s="8">
        <f t="shared" si="7"/>
        <v>1133.9645</v>
      </c>
      <c r="O15" s="8">
        <f t="shared" si="8"/>
        <v>13.5</v>
      </c>
      <c r="P15" s="8">
        <f t="shared" si="9"/>
        <v>2.0000000000000018E-2</v>
      </c>
      <c r="Q15" s="9">
        <f t="shared" si="10"/>
        <v>268.70361610563481</v>
      </c>
      <c r="R15" s="8">
        <f t="shared" si="11"/>
        <v>1.1949440418404056</v>
      </c>
      <c r="S15" s="8">
        <f t="shared" si="12"/>
        <v>1.6631964217708317</v>
      </c>
      <c r="T15" s="1" t="str">
        <f t="shared" si="13"/>
        <v>sands</v>
      </c>
      <c r="U15" s="10">
        <f t="shared" si="14"/>
        <v>45.423428639216127</v>
      </c>
      <c r="V15" s="10">
        <f t="shared" si="15"/>
        <v>44.322008621370415</v>
      </c>
      <c r="W15" s="10">
        <f t="shared" si="16"/>
        <v>30</v>
      </c>
      <c r="X15" s="10" t="str">
        <f t="shared" si="17"/>
        <v/>
      </c>
      <c r="Y15" s="1">
        <f t="shared" si="21"/>
        <v>2.2010050251256281</v>
      </c>
      <c r="Z15" s="2">
        <f t="shared" si="18"/>
        <v>4.91</v>
      </c>
      <c r="AA15" s="1">
        <f t="shared" si="22"/>
        <v>0.33417085427135679</v>
      </c>
    </row>
    <row r="16" spans="1:27" x14ac:dyDescent="0.2">
      <c r="A16" s="11">
        <v>0.26</v>
      </c>
      <c r="B16" s="11">
        <v>1.0415000000000001</v>
      </c>
      <c r="C16" s="11">
        <v>34.299999999999997</v>
      </c>
      <c r="D16" s="11">
        <v>-2.8</v>
      </c>
      <c r="E16" s="5">
        <f t="shared" si="0"/>
        <v>1041.0239999999999</v>
      </c>
      <c r="F16" s="5">
        <f t="shared" si="19"/>
        <v>14</v>
      </c>
      <c r="G16" s="5">
        <f t="shared" si="1"/>
        <v>2.0000000000000018E-2</v>
      </c>
      <c r="H16" s="5">
        <f t="shared" si="2"/>
        <v>0.27</v>
      </c>
      <c r="I16" s="8">
        <f t="shared" si="3"/>
        <v>17.090009624823193</v>
      </c>
      <c r="J16" s="5">
        <f t="shared" si="20"/>
        <v>4.5462840491602927</v>
      </c>
      <c r="K16" s="5">
        <f t="shared" si="4"/>
        <v>0</v>
      </c>
      <c r="L16" s="8">
        <f t="shared" si="6"/>
        <v>4.5462840491602927</v>
      </c>
      <c r="M16" s="8">
        <f t="shared" si="5"/>
        <v>967.35</v>
      </c>
      <c r="N16" s="8">
        <f t="shared" si="7"/>
        <v>968.33600000000001</v>
      </c>
      <c r="O16" s="8">
        <f t="shared" si="8"/>
        <v>14.5</v>
      </c>
      <c r="P16" s="8">
        <f t="shared" si="9"/>
        <v>1.999999999999999E-2</v>
      </c>
      <c r="Q16" s="9">
        <f t="shared" si="10"/>
        <v>211.99505035961261</v>
      </c>
      <c r="R16" s="8">
        <f t="shared" si="11"/>
        <v>1.5044775597854174</v>
      </c>
      <c r="S16" s="8">
        <f t="shared" si="12"/>
        <v>1.8057346678600135</v>
      </c>
      <c r="T16" s="1" t="str">
        <f t="shared" si="13"/>
        <v>sands</v>
      </c>
      <c r="U16" s="10">
        <f t="shared" si="14"/>
        <v>44.323254858457872</v>
      </c>
      <c r="V16" s="10">
        <f t="shared" si="15"/>
        <v>43.189582932986923</v>
      </c>
      <c r="W16" s="10">
        <f t="shared" si="16"/>
        <v>30</v>
      </c>
      <c r="X16" s="10" t="str">
        <f t="shared" si="17"/>
        <v/>
      </c>
      <c r="Y16" s="1">
        <f t="shared" si="21"/>
        <v>2.2177554438860971</v>
      </c>
      <c r="Z16" s="2">
        <f t="shared" si="18"/>
        <v>4.1660000000000004</v>
      </c>
      <c r="AA16" s="1">
        <f t="shared" si="22"/>
        <v>0.33701842546063654</v>
      </c>
    </row>
    <row r="17" spans="1:27" x14ac:dyDescent="0.2">
      <c r="A17" s="11">
        <v>0.28000000000000003</v>
      </c>
      <c r="B17" s="11">
        <v>0.89319999999999999</v>
      </c>
      <c r="C17" s="11">
        <v>45.5</v>
      </c>
      <c r="D17" s="11">
        <v>14.4</v>
      </c>
      <c r="E17" s="5">
        <f t="shared" si="0"/>
        <v>895.64800000000002</v>
      </c>
      <c r="F17" s="5">
        <f t="shared" si="19"/>
        <v>15</v>
      </c>
      <c r="G17" s="5">
        <f t="shared" si="1"/>
        <v>1.9999999999999962E-2</v>
      </c>
      <c r="H17" s="5">
        <f t="shared" si="2"/>
        <v>0.29000000000000004</v>
      </c>
      <c r="I17" s="8">
        <f t="shared" si="3"/>
        <v>17.357376861867202</v>
      </c>
      <c r="J17" s="5">
        <f t="shared" si="20"/>
        <v>4.8934315863976359</v>
      </c>
      <c r="K17" s="5">
        <f t="shared" si="4"/>
        <v>0</v>
      </c>
      <c r="L17" s="8">
        <f t="shared" si="6"/>
        <v>4.8934315863976359</v>
      </c>
      <c r="M17" s="8">
        <f t="shared" si="5"/>
        <v>840.55000000000007</v>
      </c>
      <c r="N17" s="8">
        <f t="shared" si="7"/>
        <v>843.21900000000005</v>
      </c>
      <c r="O17" s="8">
        <f t="shared" si="8"/>
        <v>15.5</v>
      </c>
      <c r="P17" s="8">
        <f t="shared" si="9"/>
        <v>1.999999999999999E-2</v>
      </c>
      <c r="Q17" s="9">
        <f t="shared" si="10"/>
        <v>171.31649919126525</v>
      </c>
      <c r="R17" s="8">
        <f t="shared" si="11"/>
        <v>1.8489236859769504</v>
      </c>
      <c r="S17" s="8">
        <f t="shared" si="12"/>
        <v>1.9336805607672625</v>
      </c>
      <c r="T17" s="1" t="str">
        <f t="shared" si="13"/>
        <v>sands</v>
      </c>
      <c r="U17" s="10">
        <f t="shared" si="14"/>
        <v>43.299016476634733</v>
      </c>
      <c r="V17" s="10">
        <f t="shared" si="15"/>
        <v>42.171791102307061</v>
      </c>
      <c r="W17" s="10">
        <f t="shared" si="16"/>
        <v>30</v>
      </c>
      <c r="X17" s="10" t="str">
        <f t="shared" si="17"/>
        <v/>
      </c>
      <c r="Y17" s="1">
        <f t="shared" si="21"/>
        <v>2.2345058626465661</v>
      </c>
      <c r="Z17" s="2">
        <f t="shared" si="18"/>
        <v>3.5728</v>
      </c>
      <c r="AA17" s="1">
        <f t="shared" si="22"/>
        <v>0.33986599664991624</v>
      </c>
    </row>
    <row r="18" spans="1:27" x14ac:dyDescent="0.2">
      <c r="A18" s="11">
        <v>0.3</v>
      </c>
      <c r="B18" s="11">
        <v>0.78790000000000004</v>
      </c>
      <c r="C18" s="11">
        <v>48</v>
      </c>
      <c r="D18" s="11">
        <v>17</v>
      </c>
      <c r="E18" s="5">
        <f t="shared" si="0"/>
        <v>790.79000000000008</v>
      </c>
      <c r="F18" s="5">
        <f t="shared" si="19"/>
        <v>16</v>
      </c>
      <c r="G18" s="5">
        <f t="shared" si="1"/>
        <v>2.0000000000000018E-2</v>
      </c>
      <c r="H18" s="5">
        <f t="shared" si="2"/>
        <v>0.31</v>
      </c>
      <c r="I18" s="8">
        <f t="shared" si="3"/>
        <v>17.371161871343539</v>
      </c>
      <c r="J18" s="5">
        <f t="shared" si="20"/>
        <v>5.240854823824507</v>
      </c>
      <c r="K18" s="5">
        <f t="shared" si="4"/>
        <v>0</v>
      </c>
      <c r="L18" s="8">
        <f t="shared" si="6"/>
        <v>5.240854823824507</v>
      </c>
      <c r="M18" s="8">
        <f t="shared" si="5"/>
        <v>760.3</v>
      </c>
      <c r="N18" s="8">
        <f t="shared" si="7"/>
        <v>763.26650000000006</v>
      </c>
      <c r="O18" s="8">
        <f t="shared" si="8"/>
        <v>16.5</v>
      </c>
      <c r="P18" s="8">
        <f t="shared" si="9"/>
        <v>2.0000000000000018E-2</v>
      </c>
      <c r="Q18" s="9">
        <f t="shared" si="10"/>
        <v>144.6377872804741</v>
      </c>
      <c r="R18" s="8">
        <f t="shared" si="11"/>
        <v>2.1767073587814005</v>
      </c>
      <c r="S18" s="8">
        <f t="shared" si="12"/>
        <v>2.0352156705887947</v>
      </c>
      <c r="T18" s="1" t="str">
        <f t="shared" si="13"/>
        <v>sands</v>
      </c>
      <c r="U18" s="10">
        <f t="shared" si="14"/>
        <v>42.460734726982373</v>
      </c>
      <c r="V18" s="10">
        <f t="shared" si="15"/>
        <v>41.363099461123248</v>
      </c>
      <c r="W18" s="10">
        <f t="shared" si="16"/>
        <v>30</v>
      </c>
      <c r="X18" s="10" t="str">
        <f t="shared" si="17"/>
        <v/>
      </c>
      <c r="Y18" s="1">
        <f t="shared" si="21"/>
        <v>2.2512562814070352</v>
      </c>
      <c r="Z18" s="2">
        <f t="shared" si="18"/>
        <v>3.1516000000000002</v>
      </c>
      <c r="AA18" s="1">
        <f t="shared" si="22"/>
        <v>0.34271356783919599</v>
      </c>
    </row>
    <row r="19" spans="1:27" x14ac:dyDescent="0.2">
      <c r="A19" s="11">
        <v>0.32</v>
      </c>
      <c r="B19" s="11">
        <v>0.73270000000000002</v>
      </c>
      <c r="C19" s="11">
        <v>49.4</v>
      </c>
      <c r="D19" s="11">
        <v>17.899999999999999</v>
      </c>
      <c r="E19" s="5">
        <f t="shared" si="0"/>
        <v>735.74300000000005</v>
      </c>
      <c r="F19" s="5">
        <f t="shared" si="19"/>
        <v>17</v>
      </c>
      <c r="G19" s="5">
        <f t="shared" si="1"/>
        <v>2.0000000000000018E-2</v>
      </c>
      <c r="H19" s="5">
        <f t="shared" si="2"/>
        <v>0.33</v>
      </c>
      <c r="I19" s="8">
        <f t="shared" si="3"/>
        <v>17.37656707758735</v>
      </c>
      <c r="J19" s="5">
        <f t="shared" si="20"/>
        <v>5.5883861653762539</v>
      </c>
      <c r="K19" s="5">
        <f t="shared" si="4"/>
        <v>0</v>
      </c>
      <c r="L19" s="8">
        <f t="shared" si="6"/>
        <v>5.5883861653762539</v>
      </c>
      <c r="M19" s="8">
        <f t="shared" si="5"/>
        <v>734</v>
      </c>
      <c r="N19" s="8">
        <f t="shared" si="7"/>
        <v>735.89550000000008</v>
      </c>
      <c r="O19" s="8">
        <f t="shared" si="8"/>
        <v>17.5</v>
      </c>
      <c r="P19" s="8">
        <f t="shared" si="9"/>
        <v>1.999999999999999E-2</v>
      </c>
      <c r="Q19" s="9">
        <f t="shared" si="10"/>
        <v>130.68300797810986</v>
      </c>
      <c r="R19" s="8">
        <f t="shared" si="11"/>
        <v>2.3962521613835506</v>
      </c>
      <c r="S19" s="8">
        <f t="shared" si="12"/>
        <v>2.0955254567562762</v>
      </c>
      <c r="T19" s="1" t="str">
        <f t="shared" si="13"/>
        <v>sand mixtures</v>
      </c>
      <c r="U19" s="10">
        <f t="shared" si="14"/>
        <v>41.947764538401316</v>
      </c>
      <c r="V19" s="10">
        <f t="shared" si="15"/>
        <v>40.87841034454955</v>
      </c>
      <c r="W19" s="10">
        <f t="shared" si="16"/>
        <v>30</v>
      </c>
      <c r="X19" s="10" t="str">
        <f t="shared" si="17"/>
        <v/>
      </c>
      <c r="Y19" s="1">
        <f t="shared" si="21"/>
        <v>2.2680067001675042</v>
      </c>
      <c r="Z19" s="2">
        <f t="shared" si="18"/>
        <v>2.9308000000000001</v>
      </c>
      <c r="AA19" s="1">
        <f t="shared" si="22"/>
        <v>0.34556113902847568</v>
      </c>
    </row>
    <row r="20" spans="1:27" x14ac:dyDescent="0.2">
      <c r="A20" s="11">
        <v>0.34</v>
      </c>
      <c r="B20" s="11">
        <v>0.73529999999999995</v>
      </c>
      <c r="C20" s="11">
        <v>49.9</v>
      </c>
      <c r="D20" s="11">
        <v>4.4000000000000004</v>
      </c>
      <c r="E20" s="5">
        <f t="shared" si="0"/>
        <v>736.048</v>
      </c>
      <c r="F20" s="5">
        <f t="shared" si="19"/>
        <v>18</v>
      </c>
      <c r="G20" s="5">
        <f t="shared" si="1"/>
        <v>1.9999999999999962E-2</v>
      </c>
      <c r="H20" s="5">
        <f t="shared" si="2"/>
        <v>0.35</v>
      </c>
      <c r="I20" s="8">
        <f t="shared" si="3"/>
        <v>17.388310343520939</v>
      </c>
      <c r="J20" s="5">
        <f t="shared" si="20"/>
        <v>5.9361523722466716</v>
      </c>
      <c r="K20" s="5">
        <f t="shared" si="4"/>
        <v>0</v>
      </c>
      <c r="L20" s="8">
        <f t="shared" si="6"/>
        <v>5.9361523722466716</v>
      </c>
      <c r="M20" s="8">
        <f t="shared" si="5"/>
        <v>719.05</v>
      </c>
      <c r="N20" s="8">
        <f t="shared" si="7"/>
        <v>719.44100000000003</v>
      </c>
      <c r="O20" s="8">
        <f t="shared" si="8"/>
        <v>18.5</v>
      </c>
      <c r="P20" s="8">
        <f t="shared" si="9"/>
        <v>1.999999999999999E-2</v>
      </c>
      <c r="Q20" s="9">
        <f t="shared" si="10"/>
        <v>120.19651836492723</v>
      </c>
      <c r="R20" s="8">
        <f t="shared" si="11"/>
        <v>2.5928345212381427</v>
      </c>
      <c r="S20" s="8">
        <f t="shared" si="12"/>
        <v>2.1451388442619832</v>
      </c>
      <c r="T20" s="1" t="str">
        <f t="shared" si="13"/>
        <v>sand mixtures</v>
      </c>
      <c r="U20" s="10">
        <f t="shared" si="14"/>
        <v>41.518846048500507</v>
      </c>
      <c r="V20" s="10">
        <f t="shared" si="15"/>
        <v>40.47881076792136</v>
      </c>
      <c r="W20" s="10">
        <f t="shared" si="16"/>
        <v>30</v>
      </c>
      <c r="X20" s="10" t="str">
        <f t="shared" si="17"/>
        <v/>
      </c>
      <c r="Y20" s="1">
        <f t="shared" si="21"/>
        <v>2.2847571189279732</v>
      </c>
      <c r="Z20" s="2">
        <f t="shared" si="18"/>
        <v>2.9411999999999998</v>
      </c>
      <c r="AA20" s="1">
        <f t="shared" si="22"/>
        <v>0.34840871021775544</v>
      </c>
    </row>
    <row r="21" spans="1:27" x14ac:dyDescent="0.2">
      <c r="A21" s="11">
        <v>0.36</v>
      </c>
      <c r="B21" s="11">
        <v>0.70279999999999998</v>
      </c>
      <c r="C21" s="11">
        <v>52</v>
      </c>
      <c r="D21" s="11">
        <v>0.2</v>
      </c>
      <c r="E21" s="5">
        <f t="shared" si="0"/>
        <v>702.83399999999995</v>
      </c>
      <c r="F21" s="5">
        <f t="shared" si="19"/>
        <v>19</v>
      </c>
      <c r="G21" s="5">
        <f t="shared" si="1"/>
        <v>2.0000000000000018E-2</v>
      </c>
      <c r="H21" s="5">
        <f t="shared" si="2"/>
        <v>0.37</v>
      </c>
      <c r="I21" s="8">
        <f t="shared" si="3"/>
        <v>17.418024360365095</v>
      </c>
      <c r="J21" s="5">
        <f t="shared" si="20"/>
        <v>6.2845128594539741</v>
      </c>
      <c r="K21" s="5">
        <f t="shared" si="4"/>
        <v>0</v>
      </c>
      <c r="L21" s="8">
        <f t="shared" si="6"/>
        <v>6.2845128594539741</v>
      </c>
      <c r="M21" s="8">
        <f t="shared" si="5"/>
        <v>666.84999999999991</v>
      </c>
      <c r="N21" s="8">
        <f t="shared" si="7"/>
        <v>666.56949999999995</v>
      </c>
      <c r="O21" s="8">
        <f t="shared" si="8"/>
        <v>19.5</v>
      </c>
      <c r="P21" s="8">
        <f t="shared" si="9"/>
        <v>2.0000000000000018E-2</v>
      </c>
      <c r="Q21" s="9">
        <f t="shared" si="10"/>
        <v>105.06542064708486</v>
      </c>
      <c r="R21" s="8">
        <f t="shared" si="11"/>
        <v>2.9532702363031764</v>
      </c>
      <c r="S21" s="8">
        <f t="shared" si="12"/>
        <v>2.2260713307465685</v>
      </c>
      <c r="T21" s="1" t="str">
        <f t="shared" si="13"/>
        <v>sand mixtures</v>
      </c>
      <c r="U21" s="10">
        <f t="shared" si="14"/>
        <v>40.817468692684074</v>
      </c>
      <c r="V21" s="10">
        <f t="shared" si="15"/>
        <v>39.836057839914488</v>
      </c>
      <c r="W21" s="10">
        <f t="shared" si="16"/>
        <v>30</v>
      </c>
      <c r="X21" s="10" t="str">
        <f t="shared" si="17"/>
        <v/>
      </c>
      <c r="Y21" s="1">
        <f t="shared" si="21"/>
        <v>2.3015075376884422</v>
      </c>
      <c r="Z21" s="2">
        <f t="shared" si="18"/>
        <v>2.8111999999999999</v>
      </c>
      <c r="AA21" s="1">
        <f t="shared" si="22"/>
        <v>0.35125628140703519</v>
      </c>
    </row>
    <row r="22" spans="1:27" x14ac:dyDescent="0.2">
      <c r="A22" s="11">
        <v>0.38</v>
      </c>
      <c r="B22" s="11">
        <v>0.63090000000000002</v>
      </c>
      <c r="C22" s="11">
        <v>54.8</v>
      </c>
      <c r="D22" s="11">
        <v>-3.5</v>
      </c>
      <c r="E22" s="5">
        <f t="shared" si="0"/>
        <v>630.30499999999995</v>
      </c>
      <c r="F22" s="5">
        <f t="shared" si="19"/>
        <v>20</v>
      </c>
      <c r="G22" s="5">
        <f t="shared" si="1"/>
        <v>2.0000000000000018E-2</v>
      </c>
      <c r="H22" s="5">
        <f t="shared" si="2"/>
        <v>0.39</v>
      </c>
      <c r="I22" s="8">
        <f t="shared" si="3"/>
        <v>17.436591424421731</v>
      </c>
      <c r="J22" s="5">
        <f t="shared" si="20"/>
        <v>6.6332446879424092</v>
      </c>
      <c r="K22" s="5">
        <f t="shared" si="4"/>
        <v>0</v>
      </c>
      <c r="L22" s="8">
        <f t="shared" si="6"/>
        <v>6.6332446879424092</v>
      </c>
      <c r="M22" s="8">
        <f t="shared" si="5"/>
        <v>621.70000000000005</v>
      </c>
      <c r="N22" s="8">
        <f t="shared" si="7"/>
        <v>620.67149999999992</v>
      </c>
      <c r="O22" s="8">
        <f t="shared" si="8"/>
        <v>20.5</v>
      </c>
      <c r="P22" s="8">
        <f t="shared" si="9"/>
        <v>1.999999999999999E-2</v>
      </c>
      <c r="Q22" s="9">
        <f t="shared" si="10"/>
        <v>92.569818271324507</v>
      </c>
      <c r="R22" s="8">
        <f t="shared" si="11"/>
        <v>3.3385542061352176</v>
      </c>
      <c r="S22" s="8">
        <f t="shared" si="12"/>
        <v>2.302303246199259</v>
      </c>
      <c r="T22" s="1" t="str">
        <f t="shared" si="13"/>
        <v>sand mixtures</v>
      </c>
      <c r="U22" s="10">
        <f t="shared" si="14"/>
        <v>40.144405651902353</v>
      </c>
      <c r="V22" s="10">
        <f t="shared" si="15"/>
        <v>39.231163522581781</v>
      </c>
      <c r="W22" s="10">
        <f t="shared" si="16"/>
        <v>30</v>
      </c>
      <c r="X22" s="10" t="str">
        <f t="shared" si="17"/>
        <v/>
      </c>
      <c r="Y22" s="1">
        <f t="shared" si="21"/>
        <v>2.3182579564489112</v>
      </c>
      <c r="Z22" s="2">
        <f t="shared" si="18"/>
        <v>2.5236000000000001</v>
      </c>
      <c r="AA22" s="1">
        <f t="shared" si="22"/>
        <v>0.35410385259631488</v>
      </c>
    </row>
    <row r="23" spans="1:27" x14ac:dyDescent="0.2">
      <c r="A23" s="11">
        <v>0.4</v>
      </c>
      <c r="B23" s="11">
        <v>0.61250000000000004</v>
      </c>
      <c r="C23" s="11">
        <v>58.2</v>
      </c>
      <c r="D23" s="11">
        <v>-8.6</v>
      </c>
      <c r="E23" s="5">
        <f t="shared" si="0"/>
        <v>611.03800000000001</v>
      </c>
      <c r="F23" s="5">
        <f t="shared" si="19"/>
        <v>21</v>
      </c>
      <c r="G23" s="5">
        <f t="shared" si="1"/>
        <v>1.9999999999999962E-2</v>
      </c>
      <c r="H23" s="5">
        <f t="shared" si="2"/>
        <v>0.41000000000000003</v>
      </c>
      <c r="I23" s="8">
        <f t="shared" si="3"/>
        <v>17.493931140468828</v>
      </c>
      <c r="J23" s="5">
        <f t="shared" si="20"/>
        <v>6.9831233107517852</v>
      </c>
      <c r="K23" s="5">
        <f t="shared" si="4"/>
        <v>0</v>
      </c>
      <c r="L23" s="8">
        <f t="shared" si="6"/>
        <v>6.9831233107517852</v>
      </c>
      <c r="M23" s="8">
        <f t="shared" si="5"/>
        <v>601.94999999999993</v>
      </c>
      <c r="N23" s="8">
        <f t="shared" si="7"/>
        <v>600.60699999999997</v>
      </c>
      <c r="O23" s="8">
        <f t="shared" si="8"/>
        <v>21.5</v>
      </c>
      <c r="P23" s="8">
        <f t="shared" si="9"/>
        <v>1.999999999999999E-2</v>
      </c>
      <c r="Q23" s="9">
        <f t="shared" si="10"/>
        <v>85.008362343431131</v>
      </c>
      <c r="R23" s="8">
        <f t="shared" si="11"/>
        <v>3.6218219725105292</v>
      </c>
      <c r="S23" s="8">
        <f t="shared" si="12"/>
        <v>2.3532615733724551</v>
      </c>
      <c r="T23" s="1" t="str">
        <f t="shared" si="13"/>
        <v>sand mixtures</v>
      </c>
      <c r="U23" s="10">
        <f t="shared" si="14"/>
        <v>39.684315520409235</v>
      </c>
      <c r="V23" s="10">
        <f t="shared" si="15"/>
        <v>38.824078146983325</v>
      </c>
      <c r="W23" s="10">
        <f t="shared" si="16"/>
        <v>30</v>
      </c>
      <c r="X23" s="10" t="str">
        <f t="shared" si="17"/>
        <v/>
      </c>
      <c r="Y23" s="1">
        <f t="shared" si="21"/>
        <v>2.3350083752093802</v>
      </c>
      <c r="Z23" s="2">
        <f t="shared" si="18"/>
        <v>2.4500000000000002</v>
      </c>
      <c r="AA23" s="1">
        <f t="shared" si="22"/>
        <v>0.35695142378559463</v>
      </c>
    </row>
    <row r="24" spans="1:27" x14ac:dyDescent="0.2">
      <c r="A24" s="11">
        <v>0.42</v>
      </c>
      <c r="B24" s="11">
        <v>0.59140000000000004</v>
      </c>
      <c r="C24" s="11">
        <v>61.9</v>
      </c>
      <c r="D24" s="11">
        <v>-7.2</v>
      </c>
      <c r="E24" s="5">
        <f t="shared" si="0"/>
        <v>590.17600000000004</v>
      </c>
      <c r="F24" s="5">
        <f t="shared" si="19"/>
        <v>22</v>
      </c>
      <c r="G24" s="5">
        <f t="shared" si="1"/>
        <v>2.0000000000000018E-2</v>
      </c>
      <c r="H24" s="5">
        <f t="shared" si="2"/>
        <v>0.43</v>
      </c>
      <c r="I24" s="8">
        <f t="shared" si="3"/>
        <v>17.551510627765001</v>
      </c>
      <c r="J24" s="5">
        <f t="shared" si="20"/>
        <v>7.3341535233070854</v>
      </c>
      <c r="K24" s="5">
        <f t="shared" si="4"/>
        <v>0</v>
      </c>
      <c r="L24" s="8">
        <f t="shared" si="6"/>
        <v>7.3341535233070854</v>
      </c>
      <c r="M24" s="8">
        <f t="shared" si="5"/>
        <v>578.25</v>
      </c>
      <c r="N24" s="8">
        <f t="shared" si="7"/>
        <v>577.13650000000007</v>
      </c>
      <c r="O24" s="8">
        <f t="shared" si="8"/>
        <v>22.5</v>
      </c>
      <c r="P24" s="8">
        <f t="shared" si="9"/>
        <v>2.0000000000000018E-2</v>
      </c>
      <c r="Q24" s="9">
        <f t="shared" si="10"/>
        <v>77.691630624574117</v>
      </c>
      <c r="R24" s="8">
        <f t="shared" si="11"/>
        <v>3.9487376875729194</v>
      </c>
      <c r="S24" s="8">
        <f t="shared" si="12"/>
        <v>2.4072262569904854</v>
      </c>
      <c r="T24" s="1" t="str">
        <f t="shared" si="13"/>
        <v>sand mixtures</v>
      </c>
      <c r="U24" s="10">
        <f t="shared" si="14"/>
        <v>39.192128152715611</v>
      </c>
      <c r="V24" s="10">
        <f t="shared" si="15"/>
        <v>38.394116603686498</v>
      </c>
      <c r="W24" s="10">
        <f t="shared" si="16"/>
        <v>30</v>
      </c>
      <c r="X24" s="10" t="str">
        <f t="shared" si="17"/>
        <v/>
      </c>
      <c r="Y24" s="1">
        <f t="shared" si="21"/>
        <v>2.3517587939698492</v>
      </c>
      <c r="Z24" s="2">
        <f t="shared" si="18"/>
        <v>2.3656000000000001</v>
      </c>
      <c r="AA24" s="1">
        <f t="shared" si="22"/>
        <v>0.35979899497487439</v>
      </c>
    </row>
    <row r="25" spans="1:27" x14ac:dyDescent="0.2">
      <c r="A25" s="11">
        <v>0.44</v>
      </c>
      <c r="B25" s="11">
        <v>0.56510000000000005</v>
      </c>
      <c r="C25" s="11">
        <v>64.599999999999994</v>
      </c>
      <c r="D25" s="11">
        <v>-5.9</v>
      </c>
      <c r="E25" s="5">
        <f t="shared" si="0"/>
        <v>564.09699999999998</v>
      </c>
      <c r="F25" s="5">
        <f t="shared" si="19"/>
        <v>23</v>
      </c>
      <c r="G25" s="5">
        <f t="shared" si="1"/>
        <v>2.0000000000000018E-2</v>
      </c>
      <c r="H25" s="5">
        <f t="shared" si="2"/>
        <v>0.45</v>
      </c>
      <c r="I25" s="8">
        <f t="shared" si="3"/>
        <v>17.583293131650258</v>
      </c>
      <c r="J25" s="5">
        <f t="shared" si="20"/>
        <v>7.685819385940091</v>
      </c>
      <c r="K25" s="5">
        <f t="shared" si="4"/>
        <v>0</v>
      </c>
      <c r="L25" s="8">
        <f t="shared" si="6"/>
        <v>7.685819385940091</v>
      </c>
      <c r="M25" s="8">
        <f t="shared" si="5"/>
        <v>549.29999999999995</v>
      </c>
      <c r="N25" s="8">
        <f t="shared" si="7"/>
        <v>548.5095</v>
      </c>
      <c r="O25" s="8">
        <f t="shared" si="8"/>
        <v>23.5</v>
      </c>
      <c r="P25" s="8">
        <f t="shared" si="9"/>
        <v>1.999999999999999E-2</v>
      </c>
      <c r="Q25" s="9">
        <f t="shared" si="10"/>
        <v>70.366431145052076</v>
      </c>
      <c r="R25" s="8">
        <f t="shared" si="11"/>
        <v>4.3452239320064026</v>
      </c>
      <c r="S25" s="8">
        <f t="shared" si="12"/>
        <v>2.4668100528241852</v>
      </c>
      <c r="T25" s="1" t="str">
        <f t="shared" si="13"/>
        <v>sand mixtures</v>
      </c>
      <c r="U25" s="10">
        <f t="shared" si="14"/>
        <v>38.643148577106018</v>
      </c>
      <c r="V25" s="10">
        <f t="shared" si="15"/>
        <v>37.921020774723786</v>
      </c>
      <c r="W25" s="10">
        <f t="shared" si="16"/>
        <v>30</v>
      </c>
      <c r="X25" s="10" t="str">
        <f t="shared" si="17"/>
        <v/>
      </c>
      <c r="Y25" s="1">
        <f t="shared" si="21"/>
        <v>2.3685092127303182</v>
      </c>
      <c r="Z25" s="2">
        <f t="shared" si="18"/>
        <v>2.2604000000000002</v>
      </c>
      <c r="AA25" s="1">
        <f t="shared" si="22"/>
        <v>0.36264656616415408</v>
      </c>
    </row>
    <row r="26" spans="1:27" x14ac:dyDescent="0.2">
      <c r="A26" s="11">
        <v>0.46</v>
      </c>
      <c r="B26" s="11">
        <v>0.53349999999999997</v>
      </c>
      <c r="C26" s="11">
        <v>65.400000000000006</v>
      </c>
      <c r="D26" s="11">
        <v>-3.4</v>
      </c>
      <c r="E26" s="5">
        <f t="shared" si="0"/>
        <v>532.92200000000003</v>
      </c>
      <c r="F26" s="5">
        <f t="shared" si="19"/>
        <v>24</v>
      </c>
      <c r="G26" s="5">
        <f t="shared" si="1"/>
        <v>1.9999999999999962E-2</v>
      </c>
      <c r="H26" s="5">
        <f t="shared" si="2"/>
        <v>0.47</v>
      </c>
      <c r="I26" s="8">
        <f t="shared" si="3"/>
        <v>17.57565211776425</v>
      </c>
      <c r="J26" s="5">
        <f t="shared" si="20"/>
        <v>8.0373324282953753</v>
      </c>
      <c r="K26" s="5">
        <f t="shared" si="4"/>
        <v>0</v>
      </c>
      <c r="L26" s="8">
        <f t="shared" si="6"/>
        <v>8.0373324282953753</v>
      </c>
      <c r="M26" s="8">
        <f t="shared" si="5"/>
        <v>523.84999999999991</v>
      </c>
      <c r="N26" s="8">
        <f t="shared" si="7"/>
        <v>523.28899999999999</v>
      </c>
      <c r="O26" s="8">
        <f t="shared" si="8"/>
        <v>24.5</v>
      </c>
      <c r="P26" s="8">
        <f t="shared" si="9"/>
        <v>1.999999999999999E-2</v>
      </c>
      <c r="Q26" s="9">
        <f t="shared" si="10"/>
        <v>64.107298306806939</v>
      </c>
      <c r="R26" s="8">
        <f t="shared" si="11"/>
        <v>4.7549579248262166</v>
      </c>
      <c r="S26" s="8">
        <f t="shared" si="12"/>
        <v>2.5229035389802714</v>
      </c>
      <c r="T26" s="1" t="str">
        <f t="shared" si="13"/>
        <v>sand mixtures</v>
      </c>
      <c r="U26" s="10">
        <f t="shared" si="14"/>
        <v>38.119641121300774</v>
      </c>
      <c r="V26" s="10">
        <f t="shared" si="15"/>
        <v>37.475982221327648</v>
      </c>
      <c r="W26" s="10">
        <f t="shared" si="16"/>
        <v>30</v>
      </c>
      <c r="X26" s="10" t="str">
        <f t="shared" si="17"/>
        <v/>
      </c>
      <c r="Y26" s="1">
        <f t="shared" si="21"/>
        <v>2.3852596314907872</v>
      </c>
      <c r="Z26" s="2">
        <f t="shared" si="18"/>
        <v>2.1339999999999999</v>
      </c>
      <c r="AA26" s="1">
        <f t="shared" si="22"/>
        <v>0.36549413735343383</v>
      </c>
    </row>
    <row r="27" spans="1:27" x14ac:dyDescent="0.2">
      <c r="A27" s="11">
        <v>0.48</v>
      </c>
      <c r="B27" s="11">
        <v>0.51419999999999999</v>
      </c>
      <c r="C27" s="11">
        <v>65</v>
      </c>
      <c r="D27" s="11">
        <v>-3.2</v>
      </c>
      <c r="E27" s="5">
        <f t="shared" si="0"/>
        <v>513.65600000000006</v>
      </c>
      <c r="F27" s="5">
        <f t="shared" si="19"/>
        <v>25</v>
      </c>
      <c r="G27" s="5">
        <f t="shared" si="1"/>
        <v>2.0000000000000018E-2</v>
      </c>
      <c r="H27" s="5">
        <f t="shared" si="2"/>
        <v>0.49</v>
      </c>
      <c r="I27" s="8">
        <f t="shared" si="3"/>
        <v>17.554476239204856</v>
      </c>
      <c r="J27" s="5">
        <f t="shared" si="20"/>
        <v>8.3884219530794724</v>
      </c>
      <c r="K27" s="5">
        <f t="shared" si="4"/>
        <v>0</v>
      </c>
      <c r="L27" s="8">
        <f t="shared" si="6"/>
        <v>8.3884219530794724</v>
      </c>
      <c r="M27" s="8">
        <f t="shared" si="5"/>
        <v>499.70000000000005</v>
      </c>
      <c r="N27" s="8">
        <f t="shared" si="7"/>
        <v>499.48750000000007</v>
      </c>
      <c r="O27" s="8">
        <f t="shared" si="8"/>
        <v>25.5</v>
      </c>
      <c r="P27" s="8">
        <f t="shared" si="9"/>
        <v>2.0000000000000018E-2</v>
      </c>
      <c r="Q27" s="9">
        <f t="shared" si="10"/>
        <v>58.544870631672651</v>
      </c>
      <c r="R27" s="8">
        <f t="shared" si="11"/>
        <v>5.1924349158651202</v>
      </c>
      <c r="S27" s="8">
        <f t="shared" si="12"/>
        <v>2.5776356142293873</v>
      </c>
      <c r="T27" s="1" t="str">
        <f t="shared" si="13"/>
        <v>sand mixtures</v>
      </c>
      <c r="U27" s="10">
        <f t="shared" si="14"/>
        <v>37.602994846319326</v>
      </c>
      <c r="V27" s="10">
        <f t="shared" si="15"/>
        <v>37.04237735731131</v>
      </c>
      <c r="W27" s="10">
        <f t="shared" si="16"/>
        <v>30</v>
      </c>
      <c r="X27" s="10" t="str">
        <f t="shared" si="17"/>
        <v/>
      </c>
      <c r="Y27" s="1">
        <f t="shared" si="21"/>
        <v>2.4020100502512562</v>
      </c>
      <c r="Z27" s="2">
        <f t="shared" si="18"/>
        <v>2.0568</v>
      </c>
      <c r="AA27" s="1">
        <f t="shared" si="22"/>
        <v>0.36834170854271353</v>
      </c>
    </row>
    <row r="28" spans="1:27" x14ac:dyDescent="0.2">
      <c r="A28" s="11">
        <v>0.5</v>
      </c>
      <c r="B28" s="11">
        <v>0.48520000000000002</v>
      </c>
      <c r="C28" s="11">
        <v>61.7</v>
      </c>
      <c r="D28" s="11">
        <v>0.7</v>
      </c>
      <c r="E28" s="5">
        <f t="shared" si="0"/>
        <v>485.31900000000007</v>
      </c>
      <c r="F28" s="5">
        <f t="shared" si="19"/>
        <v>26</v>
      </c>
      <c r="G28" s="5">
        <f t="shared" si="1"/>
        <v>2.0000000000000018E-2</v>
      </c>
      <c r="H28" s="5">
        <f t="shared" si="2"/>
        <v>0.51</v>
      </c>
      <c r="I28" s="8">
        <f t="shared" si="3"/>
        <v>17.472781811903371</v>
      </c>
      <c r="J28" s="5">
        <f t="shared" si="20"/>
        <v>8.7378775893175398</v>
      </c>
      <c r="K28" s="5">
        <f t="shared" si="4"/>
        <v>0</v>
      </c>
      <c r="L28" s="8">
        <f t="shared" si="6"/>
        <v>8.7378775893175398</v>
      </c>
      <c r="M28" s="8">
        <f t="shared" si="5"/>
        <v>475.55</v>
      </c>
      <c r="N28" s="8">
        <f t="shared" si="7"/>
        <v>475.84750000000003</v>
      </c>
      <c r="O28" s="8">
        <f t="shared" si="8"/>
        <v>26.5</v>
      </c>
      <c r="P28" s="8">
        <f t="shared" si="9"/>
        <v>2.0000000000000018E-2</v>
      </c>
      <c r="Q28" s="9">
        <f t="shared" si="10"/>
        <v>53.458018567546155</v>
      </c>
      <c r="R28" s="8">
        <f t="shared" si="11"/>
        <v>5.6731864916927819</v>
      </c>
      <c r="S28" s="8">
        <f t="shared" si="12"/>
        <v>2.632586649654614</v>
      </c>
      <c r="T28" s="1" t="str">
        <f t="shared" si="13"/>
        <v>silt mixtures</v>
      </c>
      <c r="U28" s="10" t="str">
        <f t="shared" si="14"/>
        <v/>
      </c>
      <c r="V28" s="10" t="str">
        <f t="shared" si="15"/>
        <v/>
      </c>
      <c r="W28" s="10" t="str">
        <f t="shared" si="16"/>
        <v/>
      </c>
      <c r="X28" s="10">
        <f t="shared" si="17"/>
        <v>31.120808160712166</v>
      </c>
      <c r="Y28" s="1">
        <f t="shared" si="21"/>
        <v>2.4187604690117253</v>
      </c>
      <c r="Z28" s="2">
        <f t="shared" si="18"/>
        <v>1.9408000000000001</v>
      </c>
      <c r="AA28" s="1">
        <f t="shared" si="22"/>
        <v>0.37118927973199328</v>
      </c>
    </row>
    <row r="29" spans="1:27" x14ac:dyDescent="0.2">
      <c r="A29" s="11">
        <v>0.52</v>
      </c>
      <c r="B29" s="11">
        <v>0.46589999999999998</v>
      </c>
      <c r="C29" s="11">
        <v>59.3</v>
      </c>
      <c r="D29" s="11">
        <v>2.8</v>
      </c>
      <c r="E29" s="5">
        <f t="shared" si="0"/>
        <v>466.37599999999998</v>
      </c>
      <c r="F29" s="5">
        <f t="shared" si="19"/>
        <v>27</v>
      </c>
      <c r="G29" s="5">
        <f t="shared" si="1"/>
        <v>2.0000000000000018E-2</v>
      </c>
      <c r="H29" s="5">
        <f t="shared" si="2"/>
        <v>0.53</v>
      </c>
      <c r="I29" s="8">
        <f t="shared" si="3"/>
        <v>17.411877151343994</v>
      </c>
      <c r="J29" s="5">
        <f t="shared" si="20"/>
        <v>9.0861151323444194</v>
      </c>
      <c r="K29" s="5">
        <f t="shared" si="4"/>
        <v>0</v>
      </c>
      <c r="L29" s="8">
        <f t="shared" si="6"/>
        <v>9.0861151323444194</v>
      </c>
      <c r="M29" s="8">
        <f t="shared" si="5"/>
        <v>455.79999999999995</v>
      </c>
      <c r="N29" s="8">
        <f t="shared" si="7"/>
        <v>456.25049999999999</v>
      </c>
      <c r="O29" s="8">
        <f t="shared" si="8"/>
        <v>27.5</v>
      </c>
      <c r="P29" s="8">
        <f t="shared" si="9"/>
        <v>2.0000000000000018E-2</v>
      </c>
      <c r="Q29" s="9">
        <f t="shared" si="10"/>
        <v>49.214034640157287</v>
      </c>
      <c r="R29" s="8">
        <f t="shared" si="11"/>
        <v>6.1498636587837838</v>
      </c>
      <c r="S29" s="8">
        <f t="shared" si="12"/>
        <v>2.6826308310997833</v>
      </c>
      <c r="T29" s="1" t="str">
        <f t="shared" si="13"/>
        <v>silt mixtures</v>
      </c>
      <c r="U29" s="10" t="str">
        <f t="shared" si="14"/>
        <v/>
      </c>
      <c r="V29" s="10" t="str">
        <f t="shared" si="15"/>
        <v/>
      </c>
      <c r="W29" s="10" t="str">
        <f t="shared" si="16"/>
        <v/>
      </c>
      <c r="X29" s="10">
        <f t="shared" si="17"/>
        <v>29.780925657843699</v>
      </c>
      <c r="Y29" s="1">
        <f t="shared" si="21"/>
        <v>2.4355108877721943</v>
      </c>
      <c r="Z29" s="2">
        <f t="shared" si="18"/>
        <v>1.8635999999999999</v>
      </c>
      <c r="AA29" s="1">
        <f t="shared" si="22"/>
        <v>0.37403685092127303</v>
      </c>
    </row>
    <row r="30" spans="1:27" x14ac:dyDescent="0.2">
      <c r="A30" s="11">
        <v>0.54</v>
      </c>
      <c r="B30" s="11">
        <v>0.44569999999999999</v>
      </c>
      <c r="C30" s="11">
        <v>56.5</v>
      </c>
      <c r="D30" s="11">
        <v>2.5</v>
      </c>
      <c r="E30" s="5">
        <f t="shared" si="0"/>
        <v>446.125</v>
      </c>
      <c r="F30" s="5">
        <f t="shared" si="19"/>
        <v>28</v>
      </c>
      <c r="G30" s="5">
        <f t="shared" si="1"/>
        <v>2.0000000000000018E-2</v>
      </c>
      <c r="H30" s="5">
        <f t="shared" si="2"/>
        <v>0.55000000000000004</v>
      </c>
      <c r="I30" s="8">
        <f t="shared" si="3"/>
        <v>17.339215921414212</v>
      </c>
      <c r="J30" s="5">
        <f t="shared" si="20"/>
        <v>9.4328994507727035</v>
      </c>
      <c r="K30" s="5">
        <f t="shared" si="4"/>
        <v>0</v>
      </c>
      <c r="L30" s="8">
        <f t="shared" si="6"/>
        <v>9.4328994507727035</v>
      </c>
      <c r="M30" s="8">
        <f t="shared" si="5"/>
        <v>440.9</v>
      </c>
      <c r="N30" s="8">
        <f t="shared" si="7"/>
        <v>441.35899999999998</v>
      </c>
      <c r="O30" s="8">
        <f t="shared" si="8"/>
        <v>28.5</v>
      </c>
      <c r="P30" s="8">
        <f t="shared" si="9"/>
        <v>1.9999999999999962E-2</v>
      </c>
      <c r="Q30" s="9">
        <f t="shared" si="10"/>
        <v>45.789325202003049</v>
      </c>
      <c r="R30" s="8">
        <f t="shared" si="11"/>
        <v>6.598350959518319</v>
      </c>
      <c r="S30" s="8">
        <f t="shared" si="12"/>
        <v>2.7262851686414118</v>
      </c>
      <c r="T30" s="1" t="str">
        <f t="shared" si="13"/>
        <v>silt mixtures</v>
      </c>
      <c r="U30" s="10" t="str">
        <f t="shared" si="14"/>
        <v/>
      </c>
      <c r="V30" s="10" t="str">
        <f t="shared" si="15"/>
        <v/>
      </c>
      <c r="W30" s="10" t="str">
        <f t="shared" si="16"/>
        <v/>
      </c>
      <c r="X30" s="10">
        <f t="shared" si="17"/>
        <v>28.764473369948483</v>
      </c>
      <c r="Y30" s="1">
        <f t="shared" si="21"/>
        <v>2.4522613065326633</v>
      </c>
      <c r="Z30" s="2">
        <f t="shared" si="18"/>
        <v>1.7827999999999999</v>
      </c>
      <c r="AA30" s="1">
        <f t="shared" si="22"/>
        <v>0.37688442211055279</v>
      </c>
    </row>
    <row r="31" spans="1:27" x14ac:dyDescent="0.2">
      <c r="A31" s="11">
        <v>0.56000000000000005</v>
      </c>
      <c r="B31" s="11">
        <v>0.43609999999999999</v>
      </c>
      <c r="C31" s="11">
        <v>53.7</v>
      </c>
      <c r="D31" s="11">
        <v>2.9</v>
      </c>
      <c r="E31" s="5">
        <f t="shared" si="0"/>
        <v>436.59299999999996</v>
      </c>
      <c r="F31" s="5">
        <f t="shared" si="19"/>
        <v>29</v>
      </c>
      <c r="G31" s="5">
        <f t="shared" si="1"/>
        <v>1.9999999999999907E-2</v>
      </c>
      <c r="H31" s="5">
        <f t="shared" si="2"/>
        <v>0.57000000000000006</v>
      </c>
      <c r="I31" s="8">
        <f t="shared" si="3"/>
        <v>17.272466669248267</v>
      </c>
      <c r="J31" s="5">
        <f t="shared" si="20"/>
        <v>9.778348784157668</v>
      </c>
      <c r="K31" s="5">
        <f t="shared" si="4"/>
        <v>0</v>
      </c>
      <c r="L31" s="8">
        <f t="shared" si="6"/>
        <v>9.778348784157668</v>
      </c>
      <c r="M31" s="8">
        <f t="shared" si="5"/>
        <v>444.45</v>
      </c>
      <c r="N31" s="8">
        <f t="shared" si="7"/>
        <v>444.99399999999997</v>
      </c>
      <c r="O31" s="8">
        <f t="shared" si="8"/>
        <v>29.5</v>
      </c>
      <c r="P31" s="8">
        <f t="shared" si="9"/>
        <v>1.9999999999999962E-2</v>
      </c>
      <c r="Q31" s="9">
        <f t="shared" si="10"/>
        <v>44.508092401137731</v>
      </c>
      <c r="R31" s="8">
        <f t="shared" si="11"/>
        <v>6.77824887905276</v>
      </c>
      <c r="S31" s="8">
        <f t="shared" si="12"/>
        <v>2.7432038913565222</v>
      </c>
      <c r="T31" s="1" t="str">
        <f t="shared" si="13"/>
        <v>silt mixtures</v>
      </c>
      <c r="U31" s="10" t="str">
        <f t="shared" si="14"/>
        <v/>
      </c>
      <c r="V31" s="10" t="str">
        <f t="shared" si="15"/>
        <v/>
      </c>
      <c r="W31" s="10" t="str">
        <f t="shared" si="16"/>
        <v/>
      </c>
      <c r="X31" s="10">
        <f t="shared" si="17"/>
        <v>28.978110081056155</v>
      </c>
      <c r="Y31" s="1">
        <f t="shared" si="21"/>
        <v>2.4690117252931323</v>
      </c>
      <c r="Z31" s="2">
        <f t="shared" si="18"/>
        <v>1.7444</v>
      </c>
      <c r="AA31" s="1">
        <f t="shared" si="22"/>
        <v>0.37973199329983248</v>
      </c>
    </row>
    <row r="32" spans="1:27" x14ac:dyDescent="0.2">
      <c r="A32" s="11">
        <v>0.57999999999999996</v>
      </c>
      <c r="B32" s="11">
        <v>0.45279999999999998</v>
      </c>
      <c r="C32" s="11">
        <v>51.4</v>
      </c>
      <c r="D32" s="11">
        <v>3.5</v>
      </c>
      <c r="E32" s="5">
        <f t="shared" si="0"/>
        <v>453.39499999999998</v>
      </c>
      <c r="F32" s="5">
        <f t="shared" si="19"/>
        <v>30</v>
      </c>
      <c r="G32" s="5">
        <f t="shared" si="1"/>
        <v>2.0000000000000018E-2</v>
      </c>
      <c r="H32" s="5">
        <f t="shared" si="2"/>
        <v>0.59</v>
      </c>
      <c r="I32" s="8">
        <f t="shared" si="3"/>
        <v>17.236591315070555</v>
      </c>
      <c r="J32" s="5">
        <f t="shared" si="20"/>
        <v>10.123080610459079</v>
      </c>
      <c r="K32" s="5">
        <f t="shared" si="4"/>
        <v>0</v>
      </c>
      <c r="L32" s="8">
        <f t="shared" si="6"/>
        <v>10.123080610459079</v>
      </c>
      <c r="M32" s="8">
        <f t="shared" si="5"/>
        <v>444.9</v>
      </c>
      <c r="N32" s="8">
        <f t="shared" si="7"/>
        <v>445.46949999999998</v>
      </c>
      <c r="O32" s="8">
        <f t="shared" si="8"/>
        <v>30.5</v>
      </c>
      <c r="P32" s="8">
        <f t="shared" si="9"/>
        <v>2.0000000000000018E-2</v>
      </c>
      <c r="Q32" s="9">
        <f t="shared" si="10"/>
        <v>43.005329715516126</v>
      </c>
      <c r="R32" s="8">
        <f t="shared" si="11"/>
        <v>7.0059149774949896</v>
      </c>
      <c r="S32" s="8">
        <f t="shared" si="12"/>
        <v>2.7638370986842653</v>
      </c>
      <c r="T32" s="1" t="str">
        <f t="shared" si="13"/>
        <v>silt mixtures</v>
      </c>
      <c r="U32" s="10" t="str">
        <f t="shared" si="14"/>
        <v/>
      </c>
      <c r="V32" s="10" t="str">
        <f t="shared" si="15"/>
        <v/>
      </c>
      <c r="W32" s="10" t="str">
        <f t="shared" si="16"/>
        <v/>
      </c>
      <c r="X32" s="10">
        <f t="shared" si="17"/>
        <v>28.985127959302726</v>
      </c>
      <c r="Y32" s="1">
        <f t="shared" si="21"/>
        <v>2.4857621440536013</v>
      </c>
      <c r="Z32" s="2">
        <f t="shared" si="18"/>
        <v>1.8111999999999999</v>
      </c>
      <c r="AA32" s="1">
        <f t="shared" si="22"/>
        <v>0.38257956448911223</v>
      </c>
    </row>
    <row r="33" spans="1:27" x14ac:dyDescent="0.2">
      <c r="A33" s="11">
        <v>0.6</v>
      </c>
      <c r="B33" s="11">
        <v>0.437</v>
      </c>
      <c r="C33" s="11">
        <v>49.5</v>
      </c>
      <c r="D33" s="11">
        <v>3.2</v>
      </c>
      <c r="E33" s="5">
        <f t="shared" si="0"/>
        <v>437.54399999999998</v>
      </c>
      <c r="F33" s="5">
        <f t="shared" si="19"/>
        <v>31</v>
      </c>
      <c r="G33" s="5">
        <f t="shared" si="1"/>
        <v>2.0000000000000018E-2</v>
      </c>
      <c r="H33" s="5">
        <f t="shared" si="2"/>
        <v>0.61</v>
      </c>
      <c r="I33" s="8">
        <f t="shared" si="3"/>
        <v>17.179618878285556</v>
      </c>
      <c r="J33" s="5">
        <f t="shared" si="20"/>
        <v>10.46667298802479</v>
      </c>
      <c r="K33" s="5">
        <f t="shared" si="4"/>
        <v>0</v>
      </c>
      <c r="L33" s="8">
        <f t="shared" si="6"/>
        <v>10.46667298802479</v>
      </c>
      <c r="M33" s="8">
        <f t="shared" si="5"/>
        <v>407.15000000000003</v>
      </c>
      <c r="N33" s="8">
        <f t="shared" si="7"/>
        <v>407.59199999999998</v>
      </c>
      <c r="O33" s="8">
        <f t="shared" si="8"/>
        <v>31.5</v>
      </c>
      <c r="P33" s="8">
        <f t="shared" si="9"/>
        <v>2.0000000000000018E-2</v>
      </c>
      <c r="Q33" s="9">
        <f t="shared" si="10"/>
        <v>37.941887309017609</v>
      </c>
      <c r="R33" s="8">
        <f t="shared" si="11"/>
        <v>7.9320047998475127</v>
      </c>
      <c r="S33" s="8">
        <f t="shared" si="12"/>
        <v>2.8402843850714823</v>
      </c>
      <c r="T33" s="1" t="str">
        <f t="shared" si="13"/>
        <v>silt mixtures</v>
      </c>
      <c r="U33" s="10" t="str">
        <f t="shared" si="14"/>
        <v/>
      </c>
      <c r="V33" s="10" t="str">
        <f t="shared" si="15"/>
        <v/>
      </c>
      <c r="W33" s="10" t="str">
        <f t="shared" si="16"/>
        <v/>
      </c>
      <c r="X33" s="10">
        <f t="shared" si="17"/>
        <v>26.445555134131681</v>
      </c>
      <c r="Y33" s="1">
        <f t="shared" si="21"/>
        <v>2.5025125628140703</v>
      </c>
      <c r="Z33" s="2">
        <f t="shared" si="18"/>
        <v>1.748</v>
      </c>
      <c r="AA33" s="1">
        <f t="shared" si="22"/>
        <v>0.38542713567839193</v>
      </c>
    </row>
    <row r="34" spans="1:27" x14ac:dyDescent="0.2">
      <c r="A34" s="11">
        <v>0.62</v>
      </c>
      <c r="B34" s="11">
        <v>0.37730000000000002</v>
      </c>
      <c r="C34" s="11">
        <v>47.9</v>
      </c>
      <c r="D34" s="11">
        <v>2</v>
      </c>
      <c r="E34" s="5">
        <f t="shared" si="0"/>
        <v>377.64</v>
      </c>
      <c r="F34" s="5">
        <f t="shared" si="19"/>
        <v>32</v>
      </c>
      <c r="G34" s="5">
        <f t="shared" si="1"/>
        <v>2.0000000000000018E-2</v>
      </c>
      <c r="H34" s="5">
        <f t="shared" si="2"/>
        <v>0.63</v>
      </c>
      <c r="I34" s="8">
        <f t="shared" si="3"/>
        <v>17.085366830834683</v>
      </c>
      <c r="J34" s="5">
        <f t="shared" si="20"/>
        <v>10.808380324641483</v>
      </c>
      <c r="K34" s="5">
        <f t="shared" si="4"/>
        <v>0</v>
      </c>
      <c r="L34" s="8">
        <f t="shared" si="6"/>
        <v>10.808380324641483</v>
      </c>
      <c r="M34" s="8">
        <f t="shared" si="5"/>
        <v>364.6</v>
      </c>
      <c r="N34" s="8">
        <f t="shared" si="7"/>
        <v>364.27699999999999</v>
      </c>
      <c r="O34" s="8">
        <f t="shared" si="8"/>
        <v>32.5</v>
      </c>
      <c r="P34" s="8">
        <f t="shared" si="9"/>
        <v>2.0000000000000018E-2</v>
      </c>
      <c r="Q34" s="9">
        <f t="shared" si="10"/>
        <v>32.703199652357085</v>
      </c>
      <c r="R34" s="8">
        <f t="shared" si="11"/>
        <v>9.1945927278776427</v>
      </c>
      <c r="S34" s="8">
        <f t="shared" si="12"/>
        <v>2.9311160797063986</v>
      </c>
      <c r="T34" s="1" t="str">
        <f t="shared" si="13"/>
        <v>silt mixtures</v>
      </c>
      <c r="U34" s="10" t="str">
        <f t="shared" si="14"/>
        <v/>
      </c>
      <c r="V34" s="10" t="str">
        <f t="shared" si="15"/>
        <v/>
      </c>
      <c r="W34" s="10" t="str">
        <f t="shared" si="16"/>
        <v/>
      </c>
      <c r="X34" s="10">
        <f t="shared" si="17"/>
        <v>23.586107978357237</v>
      </c>
      <c r="Y34" s="1">
        <f t="shared" si="21"/>
        <v>2.5192629815745393</v>
      </c>
      <c r="Z34" s="2">
        <f t="shared" si="18"/>
        <v>1.5092000000000001</v>
      </c>
      <c r="AA34" s="1">
        <f t="shared" si="22"/>
        <v>0.38827470686767168</v>
      </c>
    </row>
    <row r="35" spans="1:27" x14ac:dyDescent="0.2">
      <c r="A35" s="11">
        <v>0.64</v>
      </c>
      <c r="B35" s="11">
        <v>0.35189999999999999</v>
      </c>
      <c r="C35" s="11">
        <v>47.5</v>
      </c>
      <c r="D35" s="11">
        <v>-5.8</v>
      </c>
      <c r="E35" s="5">
        <f t="shared" si="0"/>
        <v>350.91399999999999</v>
      </c>
      <c r="F35" s="5">
        <f t="shared" si="19"/>
        <v>33</v>
      </c>
      <c r="G35" s="5">
        <f t="shared" si="1"/>
        <v>2.0000000000000018E-2</v>
      </c>
      <c r="H35" s="5">
        <f t="shared" si="2"/>
        <v>0.65</v>
      </c>
      <c r="I35" s="8">
        <f t="shared" si="3"/>
        <v>17.047576057511275</v>
      </c>
      <c r="J35" s="5">
        <f t="shared" si="20"/>
        <v>11.149331845791709</v>
      </c>
      <c r="K35" s="5">
        <f t="shared" si="4"/>
        <v>0</v>
      </c>
      <c r="L35" s="8">
        <f t="shared" si="6"/>
        <v>11.149331845791709</v>
      </c>
      <c r="M35" s="8">
        <f t="shared" si="5"/>
        <v>340.9</v>
      </c>
      <c r="N35" s="8">
        <f t="shared" si="7"/>
        <v>339.92250000000001</v>
      </c>
      <c r="O35" s="8">
        <f t="shared" si="8"/>
        <v>33.5</v>
      </c>
      <c r="P35" s="8">
        <f t="shared" si="9"/>
        <v>2.0000000000000018E-2</v>
      </c>
      <c r="Q35" s="9">
        <f t="shared" si="10"/>
        <v>29.488149846244195</v>
      </c>
      <c r="R35" s="8">
        <f t="shared" si="11"/>
        <v>10.18939598631939</v>
      </c>
      <c r="S35" s="8">
        <f t="shared" si="12"/>
        <v>2.9943372384337699</v>
      </c>
      <c r="T35" s="1" t="str">
        <f t="shared" si="13"/>
        <v>clays</v>
      </c>
      <c r="U35" s="10" t="str">
        <f t="shared" si="14"/>
        <v/>
      </c>
      <c r="V35" s="10" t="str">
        <f t="shared" si="15"/>
        <v/>
      </c>
      <c r="W35" s="10" t="str">
        <f t="shared" si="16"/>
        <v/>
      </c>
      <c r="X35" s="10">
        <f t="shared" si="17"/>
        <v>21.983377876947216</v>
      </c>
      <c r="Y35" s="1">
        <f t="shared" si="21"/>
        <v>2.5360134003350083</v>
      </c>
      <c r="Z35" s="2">
        <f t="shared" si="18"/>
        <v>1.4076</v>
      </c>
      <c r="AA35" s="1">
        <f t="shared" si="22"/>
        <v>0.39112227805695143</v>
      </c>
    </row>
    <row r="36" spans="1:27" x14ac:dyDescent="0.2">
      <c r="A36" s="11">
        <v>0.66</v>
      </c>
      <c r="B36" s="11">
        <v>0.32990000000000003</v>
      </c>
      <c r="C36" s="11">
        <v>47.4</v>
      </c>
      <c r="D36" s="11">
        <v>-5.7</v>
      </c>
      <c r="E36" s="5">
        <f t="shared" si="0"/>
        <v>328.93100000000004</v>
      </c>
      <c r="F36" s="5">
        <f t="shared" si="19"/>
        <v>34</v>
      </c>
      <c r="G36" s="5">
        <f t="shared" si="1"/>
        <v>2.0000000000000018E-2</v>
      </c>
      <c r="H36" s="5">
        <f t="shared" si="2"/>
        <v>0.67</v>
      </c>
      <c r="I36" s="8">
        <f t="shared" si="3"/>
        <v>17.020345926244616</v>
      </c>
      <c r="J36" s="5">
        <f t="shared" si="20"/>
        <v>11.489738764316602</v>
      </c>
      <c r="K36" s="5">
        <f t="shared" si="4"/>
        <v>0</v>
      </c>
      <c r="L36" s="8">
        <f t="shared" si="6"/>
        <v>11.489738764316602</v>
      </c>
      <c r="M36" s="8">
        <f t="shared" si="5"/>
        <v>327.7</v>
      </c>
      <c r="N36" s="8">
        <f t="shared" si="7"/>
        <v>326.86700000000002</v>
      </c>
      <c r="O36" s="8">
        <f t="shared" si="8"/>
        <v>34.5</v>
      </c>
      <c r="P36" s="8">
        <f t="shared" si="9"/>
        <v>1.9999999999999962E-2</v>
      </c>
      <c r="Q36" s="9">
        <f t="shared" si="10"/>
        <v>27.448601548291315</v>
      </c>
      <c r="R36" s="8">
        <f t="shared" si="11"/>
        <v>10.93927947272582</v>
      </c>
      <c r="S36" s="8">
        <f t="shared" si="12"/>
        <v>3.0380816498734773</v>
      </c>
      <c r="T36" s="1" t="str">
        <f t="shared" si="13"/>
        <v>clays</v>
      </c>
      <c r="U36" s="10" t="str">
        <f t="shared" si="14"/>
        <v/>
      </c>
      <c r="V36" s="10" t="str">
        <f t="shared" si="15"/>
        <v/>
      </c>
      <c r="W36" s="10" t="str">
        <f t="shared" si="16"/>
        <v/>
      </c>
      <c r="X36" s="10">
        <f t="shared" si="17"/>
        <v>21.080684082378891</v>
      </c>
      <c r="Y36" s="1">
        <f t="shared" si="21"/>
        <v>2.5527638190954773</v>
      </c>
      <c r="Z36" s="2">
        <f t="shared" si="18"/>
        <v>1.3196000000000001</v>
      </c>
      <c r="AA36" s="1">
        <f t="shared" si="22"/>
        <v>0.39396984924623113</v>
      </c>
    </row>
    <row r="37" spans="1:27" x14ac:dyDescent="0.2">
      <c r="A37" s="11">
        <v>0.68</v>
      </c>
      <c r="B37" s="11">
        <v>0.32550000000000001</v>
      </c>
      <c r="C37" s="11">
        <v>46.4</v>
      </c>
      <c r="D37" s="11">
        <v>-4.0999999999999996</v>
      </c>
      <c r="E37" s="5">
        <f t="shared" si="0"/>
        <v>324.803</v>
      </c>
      <c r="F37" s="5">
        <f t="shared" si="19"/>
        <v>35</v>
      </c>
      <c r="G37" s="5">
        <f t="shared" si="1"/>
        <v>1.9999999999999907E-2</v>
      </c>
      <c r="H37" s="5">
        <f t="shared" si="2"/>
        <v>0.69</v>
      </c>
      <c r="I37" s="8">
        <f t="shared" si="3"/>
        <v>16.990975501252517</v>
      </c>
      <c r="J37" s="5">
        <f t="shared" si="20"/>
        <v>11.82955827434165</v>
      </c>
      <c r="K37" s="5">
        <f t="shared" si="4"/>
        <v>0</v>
      </c>
      <c r="L37" s="8">
        <f t="shared" si="6"/>
        <v>11.82955827434165</v>
      </c>
      <c r="M37" s="8">
        <f t="shared" si="5"/>
        <v>337.35</v>
      </c>
      <c r="N37" s="8">
        <f t="shared" si="7"/>
        <v>336.721</v>
      </c>
      <c r="O37" s="8">
        <f t="shared" si="8"/>
        <v>35.5</v>
      </c>
      <c r="P37" s="8">
        <f t="shared" si="9"/>
        <v>1.9999999999999962E-2</v>
      </c>
      <c r="Q37" s="9">
        <f t="shared" si="10"/>
        <v>27.464376453544247</v>
      </c>
      <c r="R37" s="8">
        <f t="shared" si="11"/>
        <v>10.926726727993213</v>
      </c>
      <c r="S37" s="8">
        <f t="shared" si="12"/>
        <v>3.0375440416370401</v>
      </c>
      <c r="T37" s="1" t="str">
        <f t="shared" si="13"/>
        <v>clays</v>
      </c>
      <c r="U37" s="10" t="str">
        <f t="shared" si="14"/>
        <v/>
      </c>
      <c r="V37" s="10" t="str">
        <f t="shared" si="15"/>
        <v/>
      </c>
      <c r="W37" s="10" t="str">
        <f t="shared" si="16"/>
        <v/>
      </c>
      <c r="X37" s="10">
        <f t="shared" si="17"/>
        <v>21.701362781710557</v>
      </c>
      <c r="Y37" s="1">
        <f t="shared" si="21"/>
        <v>2.5695142378559463</v>
      </c>
      <c r="Z37" s="2">
        <f t="shared" si="18"/>
        <v>1.302</v>
      </c>
      <c r="AA37" s="1">
        <f t="shared" si="22"/>
        <v>0.39681742043551088</v>
      </c>
    </row>
    <row r="38" spans="1:27" x14ac:dyDescent="0.2">
      <c r="A38" s="11">
        <v>0.7</v>
      </c>
      <c r="B38" s="11">
        <v>0.34920000000000001</v>
      </c>
      <c r="C38" s="11">
        <v>45</v>
      </c>
      <c r="D38" s="11">
        <v>-3.3</v>
      </c>
      <c r="E38" s="5">
        <f t="shared" si="0"/>
        <v>348.63900000000001</v>
      </c>
      <c r="F38" s="5">
        <f t="shared" si="19"/>
        <v>36</v>
      </c>
      <c r="G38" s="5">
        <f t="shared" si="1"/>
        <v>2.0000000000000018E-2</v>
      </c>
      <c r="H38" s="5">
        <f t="shared" si="2"/>
        <v>0.71</v>
      </c>
      <c r="I38" s="8">
        <f t="shared" si="3"/>
        <v>16.982887726694102</v>
      </c>
      <c r="J38" s="5">
        <f t="shared" si="20"/>
        <v>12.169216028875532</v>
      </c>
      <c r="K38" s="5">
        <f t="shared" si="4"/>
        <v>0</v>
      </c>
      <c r="L38" s="8">
        <f t="shared" si="6"/>
        <v>12.169216028875532</v>
      </c>
      <c r="M38" s="8">
        <f t="shared" si="5"/>
        <v>358</v>
      </c>
      <c r="N38" s="8">
        <f t="shared" si="7"/>
        <v>357.47300000000001</v>
      </c>
      <c r="O38" s="8">
        <f t="shared" si="8"/>
        <v>36.5</v>
      </c>
      <c r="P38" s="8">
        <f t="shared" si="9"/>
        <v>2.0000000000000018E-2</v>
      </c>
      <c r="Q38" s="9">
        <f t="shared" si="10"/>
        <v>28.375187288299905</v>
      </c>
      <c r="R38" s="8">
        <f t="shared" si="11"/>
        <v>10.570402554016686</v>
      </c>
      <c r="S38" s="8">
        <f t="shared" si="12"/>
        <v>3.0173635712196343</v>
      </c>
      <c r="T38" s="1" t="str">
        <f t="shared" si="13"/>
        <v>clays</v>
      </c>
      <c r="U38" s="10" t="str">
        <f t="shared" si="14"/>
        <v/>
      </c>
      <c r="V38" s="10" t="str">
        <f t="shared" si="15"/>
        <v/>
      </c>
      <c r="W38" s="10" t="str">
        <f t="shared" si="16"/>
        <v/>
      </c>
      <c r="X38" s="10">
        <f t="shared" si="17"/>
        <v>23.055385598074963</v>
      </c>
      <c r="Y38" s="1">
        <f t="shared" si="21"/>
        <v>2.5862646566164154</v>
      </c>
      <c r="Z38" s="2">
        <f t="shared" si="18"/>
        <v>1.3968</v>
      </c>
      <c r="AA38" s="1">
        <f t="shared" si="22"/>
        <v>0.39966499162479063</v>
      </c>
    </row>
    <row r="39" spans="1:27" x14ac:dyDescent="0.2">
      <c r="A39" s="11">
        <v>0.72</v>
      </c>
      <c r="B39" s="11">
        <v>0.36680000000000001</v>
      </c>
      <c r="C39" s="11">
        <v>43.6</v>
      </c>
      <c r="D39" s="11">
        <v>-2.9</v>
      </c>
      <c r="E39" s="5">
        <f t="shared" si="0"/>
        <v>366.30700000000002</v>
      </c>
      <c r="F39" s="5">
        <f t="shared" si="19"/>
        <v>37</v>
      </c>
      <c r="G39" s="5">
        <f t="shared" si="1"/>
        <v>2.0000000000000018E-2</v>
      </c>
      <c r="H39" s="5">
        <f t="shared" si="2"/>
        <v>0.73</v>
      </c>
      <c r="I39" s="8">
        <f t="shared" si="3"/>
        <v>16.965486807063556</v>
      </c>
      <c r="J39" s="5">
        <f t="shared" si="20"/>
        <v>12.508525765016802</v>
      </c>
      <c r="K39" s="5">
        <f t="shared" si="4"/>
        <v>0</v>
      </c>
      <c r="L39" s="8">
        <f t="shared" si="6"/>
        <v>12.508525765016802</v>
      </c>
      <c r="M39" s="8">
        <f t="shared" si="5"/>
        <v>374.70000000000005</v>
      </c>
      <c r="N39" s="8">
        <f t="shared" si="7"/>
        <v>374.08800000000002</v>
      </c>
      <c r="O39" s="8">
        <f t="shared" si="8"/>
        <v>37.5</v>
      </c>
      <c r="P39" s="8">
        <f t="shared" si="9"/>
        <v>2.0000000000000018E-2</v>
      </c>
      <c r="Q39" s="9">
        <f t="shared" si="10"/>
        <v>28.90664183993848</v>
      </c>
      <c r="R39" s="8">
        <f t="shared" si="11"/>
        <v>10.371163927195024</v>
      </c>
      <c r="S39" s="8">
        <f t="shared" si="12"/>
        <v>3.0058301816531183</v>
      </c>
      <c r="T39" s="1" t="str">
        <f t="shared" si="13"/>
        <v>clays</v>
      </c>
      <c r="U39" s="10" t="str">
        <f t="shared" si="14"/>
        <v/>
      </c>
      <c r="V39" s="10" t="str">
        <f t="shared" si="15"/>
        <v/>
      </c>
      <c r="W39" s="10" t="str">
        <f t="shared" si="16"/>
        <v/>
      </c>
      <c r="X39" s="10">
        <f t="shared" si="17"/>
        <v>24.146098282332215</v>
      </c>
      <c r="Y39" s="1">
        <f t="shared" si="21"/>
        <v>2.6030150753768844</v>
      </c>
      <c r="Z39" s="2">
        <f t="shared" si="18"/>
        <v>1.4672000000000001</v>
      </c>
      <c r="AA39" s="1">
        <f t="shared" si="22"/>
        <v>0.40251256281407033</v>
      </c>
    </row>
    <row r="40" spans="1:27" x14ac:dyDescent="0.2">
      <c r="A40" s="11">
        <v>0.74</v>
      </c>
      <c r="B40" s="11">
        <v>0.3826</v>
      </c>
      <c r="C40" s="11">
        <v>40</v>
      </c>
      <c r="D40" s="11">
        <v>-4.3</v>
      </c>
      <c r="E40" s="5">
        <f t="shared" si="0"/>
        <v>381.86900000000003</v>
      </c>
      <c r="F40" s="5">
        <f t="shared" si="19"/>
        <v>38</v>
      </c>
      <c r="G40" s="5">
        <f t="shared" si="1"/>
        <v>2.0000000000000018E-2</v>
      </c>
      <c r="H40" s="5">
        <f t="shared" si="2"/>
        <v>0.75</v>
      </c>
      <c r="I40" s="8">
        <f t="shared" si="3"/>
        <v>16.88230852625211</v>
      </c>
      <c r="J40" s="5">
        <f t="shared" si="20"/>
        <v>12.846171935541845</v>
      </c>
      <c r="K40" s="5">
        <f t="shared" si="4"/>
        <v>0</v>
      </c>
      <c r="L40" s="8">
        <f t="shared" si="6"/>
        <v>12.846171935541845</v>
      </c>
      <c r="M40" s="8">
        <f t="shared" si="5"/>
        <v>372.5</v>
      </c>
      <c r="N40" s="8">
        <f t="shared" si="7"/>
        <v>371.10599999999999</v>
      </c>
      <c r="O40" s="8">
        <f t="shared" si="8"/>
        <v>38.5</v>
      </c>
      <c r="P40" s="8">
        <f t="shared" si="9"/>
        <v>2.0000000000000018E-2</v>
      </c>
      <c r="Q40" s="9">
        <f t="shared" si="10"/>
        <v>27.888450338520784</v>
      </c>
      <c r="R40" s="8">
        <f t="shared" si="11"/>
        <v>10.746390464150247</v>
      </c>
      <c r="S40" s="8">
        <f t="shared" si="12"/>
        <v>3.0277202311053872</v>
      </c>
      <c r="T40" s="1" t="str">
        <f t="shared" si="13"/>
        <v>clays</v>
      </c>
      <c r="U40" s="10" t="str">
        <f t="shared" si="14"/>
        <v/>
      </c>
      <c r="V40" s="10" t="str">
        <f t="shared" si="15"/>
        <v/>
      </c>
      <c r="W40" s="10" t="str">
        <f t="shared" si="16"/>
        <v/>
      </c>
      <c r="X40" s="10">
        <f t="shared" si="17"/>
        <v>23.976921870963874</v>
      </c>
      <c r="Y40" s="1">
        <f t="shared" si="21"/>
        <v>2.6197654941373534</v>
      </c>
      <c r="Z40" s="2">
        <f t="shared" si="18"/>
        <v>1.5304</v>
      </c>
      <c r="AA40" s="1">
        <f t="shared" si="22"/>
        <v>0.40536013400335008</v>
      </c>
    </row>
    <row r="41" spans="1:27" x14ac:dyDescent="0.2">
      <c r="A41" s="11">
        <v>0.76</v>
      </c>
      <c r="B41" s="11">
        <v>0.3624</v>
      </c>
      <c r="C41" s="11">
        <v>39.1</v>
      </c>
      <c r="D41" s="11">
        <v>-12.1</v>
      </c>
      <c r="E41" s="5">
        <f t="shared" si="0"/>
        <v>360.34299999999996</v>
      </c>
      <c r="F41" s="5">
        <f t="shared" si="19"/>
        <v>39</v>
      </c>
      <c r="G41" s="5">
        <f t="shared" si="1"/>
        <v>2.0000000000000018E-2</v>
      </c>
      <c r="H41" s="5">
        <f t="shared" si="2"/>
        <v>0.77</v>
      </c>
      <c r="I41" s="8">
        <f t="shared" si="3"/>
        <v>16.833883213087727</v>
      </c>
      <c r="J41" s="5">
        <f t="shared" si="20"/>
        <v>13.1828495998036</v>
      </c>
      <c r="K41" s="5">
        <f t="shared" si="4"/>
        <v>0</v>
      </c>
      <c r="L41" s="8">
        <f t="shared" si="6"/>
        <v>13.1828495998036</v>
      </c>
      <c r="M41" s="8">
        <f t="shared" si="5"/>
        <v>356.25</v>
      </c>
      <c r="N41" s="8">
        <f t="shared" si="7"/>
        <v>354.20150000000001</v>
      </c>
      <c r="O41" s="8">
        <f t="shared" si="8"/>
        <v>39.5</v>
      </c>
      <c r="P41" s="8">
        <f t="shared" si="9"/>
        <v>2.0000000000000018E-2</v>
      </c>
      <c r="Q41" s="9">
        <f t="shared" si="10"/>
        <v>25.868356292654433</v>
      </c>
      <c r="R41" s="8">
        <f t="shared" si="11"/>
        <v>11.582944203680787</v>
      </c>
      <c r="S41" s="8">
        <f t="shared" si="12"/>
        <v>3.0737646513909103</v>
      </c>
      <c r="T41" s="1" t="str">
        <f t="shared" si="13"/>
        <v>clays</v>
      </c>
      <c r="U41" s="10" t="str">
        <f t="shared" si="14"/>
        <v/>
      </c>
      <c r="V41" s="10" t="str">
        <f t="shared" si="15"/>
        <v/>
      </c>
      <c r="W41" s="10" t="str">
        <f t="shared" si="16"/>
        <v/>
      </c>
      <c r="X41" s="10">
        <f t="shared" si="17"/>
        <v>22.871143360013093</v>
      </c>
      <c r="Y41" s="1">
        <f t="shared" si="21"/>
        <v>2.6365159128978224</v>
      </c>
      <c r="Z41" s="2">
        <f t="shared" si="18"/>
        <v>1.4496</v>
      </c>
      <c r="AA41" s="1">
        <f t="shared" si="22"/>
        <v>0.40820770519262983</v>
      </c>
    </row>
    <row r="42" spans="1:27" x14ac:dyDescent="0.2">
      <c r="A42" s="11">
        <v>0.78</v>
      </c>
      <c r="B42" s="11">
        <v>0.35010000000000002</v>
      </c>
      <c r="C42" s="11">
        <v>36.6</v>
      </c>
      <c r="D42" s="11">
        <v>-12</v>
      </c>
      <c r="E42" s="5">
        <f t="shared" si="0"/>
        <v>348.06</v>
      </c>
      <c r="F42" s="5">
        <f t="shared" si="19"/>
        <v>40</v>
      </c>
      <c r="G42" s="5">
        <f t="shared" si="1"/>
        <v>2.0000000000000018E-2</v>
      </c>
      <c r="H42" s="5">
        <f t="shared" si="2"/>
        <v>0.79</v>
      </c>
      <c r="I42" s="8">
        <f t="shared" si="3"/>
        <v>16.744578769769237</v>
      </c>
      <c r="J42" s="5">
        <f t="shared" si="20"/>
        <v>13.517741175198985</v>
      </c>
      <c r="K42" s="5">
        <f t="shared" si="4"/>
        <v>0</v>
      </c>
      <c r="L42" s="8">
        <f t="shared" si="6"/>
        <v>13.517741175198985</v>
      </c>
      <c r="M42" s="8">
        <f t="shared" si="5"/>
        <v>342.2</v>
      </c>
      <c r="N42" s="8">
        <f t="shared" si="7"/>
        <v>339.8965</v>
      </c>
      <c r="O42" s="8">
        <f t="shared" si="8"/>
        <v>40.5</v>
      </c>
      <c r="P42" s="8">
        <f t="shared" si="9"/>
        <v>1.9999999999999962E-2</v>
      </c>
      <c r="Q42" s="9">
        <f t="shared" si="10"/>
        <v>24.144474627433205</v>
      </c>
      <c r="R42" s="8">
        <f t="shared" si="11"/>
        <v>12.408895770616082</v>
      </c>
      <c r="S42" s="8">
        <f t="shared" si="12"/>
        <v>3.116037665314439</v>
      </c>
      <c r="T42" s="1" t="str">
        <f t="shared" si="13"/>
        <v>clays</v>
      </c>
      <c r="U42" s="10" t="str">
        <f t="shared" si="14"/>
        <v/>
      </c>
      <c r="V42" s="10" t="str">
        <f t="shared" si="15"/>
        <v/>
      </c>
      <c r="W42" s="10" t="str">
        <f t="shared" si="16"/>
        <v/>
      </c>
      <c r="X42" s="10">
        <f t="shared" si="17"/>
        <v>21.912150588320067</v>
      </c>
      <c r="Y42" s="1">
        <f t="shared" si="21"/>
        <v>2.6532663316582914</v>
      </c>
      <c r="Z42" s="2">
        <f t="shared" si="18"/>
        <v>1.4004000000000001</v>
      </c>
      <c r="AA42" s="1">
        <f t="shared" si="22"/>
        <v>0.41105527638190953</v>
      </c>
    </row>
    <row r="43" spans="1:27" x14ac:dyDescent="0.2">
      <c r="A43" s="11">
        <v>0.8</v>
      </c>
      <c r="B43" s="11">
        <v>0.33429999999999999</v>
      </c>
      <c r="C43" s="11">
        <v>36.200000000000003</v>
      </c>
      <c r="D43" s="11">
        <v>-15.1</v>
      </c>
      <c r="E43" s="5">
        <f t="shared" si="0"/>
        <v>331.733</v>
      </c>
      <c r="F43" s="5">
        <f t="shared" si="19"/>
        <v>41</v>
      </c>
      <c r="G43" s="5">
        <f t="shared" si="1"/>
        <v>1.9999999999999907E-2</v>
      </c>
      <c r="H43" s="5">
        <f t="shared" si="2"/>
        <v>0.81</v>
      </c>
      <c r="I43" s="8">
        <f t="shared" si="3"/>
        <v>16.713515713021472</v>
      </c>
      <c r="J43" s="5">
        <f t="shared" si="20"/>
        <v>13.852011489459413</v>
      </c>
      <c r="K43" s="5">
        <f t="shared" si="4"/>
        <v>0</v>
      </c>
      <c r="L43" s="8">
        <f t="shared" si="6"/>
        <v>13.852011489459413</v>
      </c>
      <c r="M43" s="8">
        <f t="shared" si="5"/>
        <v>318.05</v>
      </c>
      <c r="N43" s="8">
        <f t="shared" si="7"/>
        <v>315.41500000000002</v>
      </c>
      <c r="O43" s="8">
        <f t="shared" si="8"/>
        <v>41.5</v>
      </c>
      <c r="P43" s="8">
        <f t="shared" si="9"/>
        <v>1.9999999999999962E-2</v>
      </c>
      <c r="Q43" s="9">
        <f t="shared" si="10"/>
        <v>21.770339184313613</v>
      </c>
      <c r="R43" s="8">
        <f t="shared" si="11"/>
        <v>13.761635738183248</v>
      </c>
      <c r="S43" s="8">
        <f t="shared" si="12"/>
        <v>3.1795162003109816</v>
      </c>
      <c r="T43" s="1" t="str">
        <f t="shared" si="13"/>
        <v>clays</v>
      </c>
      <c r="U43" s="10" t="str">
        <f t="shared" si="14"/>
        <v/>
      </c>
      <c r="V43" s="10" t="str">
        <f t="shared" si="15"/>
        <v/>
      </c>
      <c r="W43" s="10" t="str">
        <f t="shared" si="16"/>
        <v/>
      </c>
      <c r="X43" s="10">
        <f t="shared" si="17"/>
        <v>20.279865900702706</v>
      </c>
      <c r="Y43" s="1">
        <f t="shared" si="21"/>
        <v>2.6700167504187604</v>
      </c>
      <c r="Z43" s="2">
        <f t="shared" si="18"/>
        <v>1.3371999999999999</v>
      </c>
      <c r="AA43" s="1">
        <f t="shared" si="22"/>
        <v>0.41390284757118928</v>
      </c>
    </row>
    <row r="44" spans="1:27" x14ac:dyDescent="0.2">
      <c r="A44" s="11">
        <v>0.82</v>
      </c>
      <c r="B44" s="11">
        <v>0.30180000000000001</v>
      </c>
      <c r="C44" s="11">
        <v>37</v>
      </c>
      <c r="D44" s="11">
        <v>-15.9</v>
      </c>
      <c r="E44" s="5">
        <f t="shared" si="0"/>
        <v>299.09700000000004</v>
      </c>
      <c r="F44" s="5">
        <f t="shared" si="19"/>
        <v>42</v>
      </c>
      <c r="G44" s="5">
        <f t="shared" si="1"/>
        <v>2.0000000000000018E-2</v>
      </c>
      <c r="H44" s="5">
        <f t="shared" si="2"/>
        <v>0.83</v>
      </c>
      <c r="I44" s="8">
        <f t="shared" si="3"/>
        <v>16.698950371658562</v>
      </c>
      <c r="J44" s="5">
        <f t="shared" si="20"/>
        <v>14.185990496892584</v>
      </c>
      <c r="K44" s="5">
        <f t="shared" si="4"/>
        <v>0</v>
      </c>
      <c r="L44" s="8">
        <f t="shared" si="6"/>
        <v>14.185990496892584</v>
      </c>
      <c r="M44" s="8">
        <f t="shared" si="5"/>
        <v>289.10000000000002</v>
      </c>
      <c r="N44" s="8">
        <f t="shared" si="7"/>
        <v>286.44799999999998</v>
      </c>
      <c r="O44" s="8">
        <f t="shared" si="8"/>
        <v>42.5</v>
      </c>
      <c r="P44" s="8">
        <f t="shared" si="9"/>
        <v>2.0000000000000018E-2</v>
      </c>
      <c r="Q44" s="9">
        <f t="shared" si="10"/>
        <v>19.192315796542079</v>
      </c>
      <c r="R44" s="8">
        <f t="shared" si="11"/>
        <v>15.609963386946552</v>
      </c>
      <c r="S44" s="8">
        <f t="shared" si="12"/>
        <v>3.2568267542692566</v>
      </c>
      <c r="T44" s="1" t="str">
        <f t="shared" si="13"/>
        <v>clays</v>
      </c>
      <c r="U44" s="10" t="str">
        <f t="shared" si="14"/>
        <v/>
      </c>
      <c r="V44" s="10" t="str">
        <f t="shared" si="15"/>
        <v/>
      </c>
      <c r="W44" s="10" t="str">
        <f t="shared" si="16"/>
        <v/>
      </c>
      <c r="X44" s="10">
        <f t="shared" si="17"/>
        <v>18.327600633540495</v>
      </c>
      <c r="Y44" s="1">
        <f t="shared" si="21"/>
        <v>2.6867671691792294</v>
      </c>
      <c r="Z44" s="2">
        <f t="shared" si="18"/>
        <v>1.2072000000000001</v>
      </c>
      <c r="AA44" s="1">
        <f t="shared" si="22"/>
        <v>0.41675041876046903</v>
      </c>
    </row>
    <row r="45" spans="1:27" x14ac:dyDescent="0.2">
      <c r="A45" s="11">
        <v>0.84</v>
      </c>
      <c r="B45" s="11">
        <v>0.27639999999999998</v>
      </c>
      <c r="C45" s="11">
        <v>36.4</v>
      </c>
      <c r="D45" s="11">
        <v>-15.3</v>
      </c>
      <c r="E45" s="5">
        <f t="shared" si="0"/>
        <v>273.79899999999998</v>
      </c>
      <c r="F45" s="5">
        <f t="shared" si="19"/>
        <v>43</v>
      </c>
      <c r="G45" s="5">
        <f t="shared" si="1"/>
        <v>2.0000000000000018E-2</v>
      </c>
      <c r="H45" s="5">
        <f t="shared" si="2"/>
        <v>0.85</v>
      </c>
      <c r="I45" s="8">
        <f t="shared" si="3"/>
        <v>16.64625782196477</v>
      </c>
      <c r="J45" s="5">
        <f t="shared" si="20"/>
        <v>14.518915653331881</v>
      </c>
      <c r="K45" s="5">
        <f t="shared" si="4"/>
        <v>0</v>
      </c>
      <c r="L45" s="8">
        <f t="shared" si="6"/>
        <v>14.518915653331881</v>
      </c>
      <c r="M45" s="8">
        <f t="shared" si="5"/>
        <v>265.45</v>
      </c>
      <c r="N45" s="8">
        <f t="shared" si="7"/>
        <v>262.86599999999999</v>
      </c>
      <c r="O45" s="8">
        <f t="shared" si="8"/>
        <v>43.5</v>
      </c>
      <c r="P45" s="8">
        <f t="shared" si="9"/>
        <v>2.0000000000000018E-2</v>
      </c>
      <c r="Q45" s="9">
        <f t="shared" si="10"/>
        <v>17.105071086329787</v>
      </c>
      <c r="R45" s="8">
        <f t="shared" si="11"/>
        <v>17.515808616975054</v>
      </c>
      <c r="S45" s="8">
        <f t="shared" si="12"/>
        <v>3.3274763101737928</v>
      </c>
      <c r="T45" s="1" t="str">
        <f t="shared" si="13"/>
        <v>clays</v>
      </c>
      <c r="U45" s="10" t="str">
        <f t="shared" si="14"/>
        <v/>
      </c>
      <c r="V45" s="10" t="str">
        <f t="shared" si="15"/>
        <v/>
      </c>
      <c r="W45" s="10" t="str">
        <f t="shared" si="16"/>
        <v/>
      </c>
      <c r="X45" s="10">
        <f t="shared" si="17"/>
        <v>16.728738956444541</v>
      </c>
      <c r="Y45" s="1">
        <f t="shared" si="21"/>
        <v>2.7035175879396984</v>
      </c>
      <c r="Z45" s="2">
        <f t="shared" si="18"/>
        <v>1.1055999999999999</v>
      </c>
      <c r="AA45" s="1">
        <f t="shared" si="22"/>
        <v>0.41959798994974873</v>
      </c>
    </row>
    <row r="46" spans="1:27" x14ac:dyDescent="0.2">
      <c r="A46" s="11">
        <v>0.86</v>
      </c>
      <c r="B46" s="11">
        <v>0.2545</v>
      </c>
      <c r="C46" s="11">
        <v>35.6</v>
      </c>
      <c r="D46" s="11">
        <v>-15.1</v>
      </c>
      <c r="E46" s="5">
        <f t="shared" si="0"/>
        <v>251.93299999999999</v>
      </c>
      <c r="F46" s="5">
        <f t="shared" si="19"/>
        <v>44</v>
      </c>
      <c r="G46" s="5">
        <f t="shared" si="1"/>
        <v>2.0000000000000018E-2</v>
      </c>
      <c r="H46" s="5">
        <f t="shared" si="2"/>
        <v>0.87</v>
      </c>
      <c r="I46" s="8">
        <f t="shared" si="3"/>
        <v>16.588780187555564</v>
      </c>
      <c r="J46" s="5">
        <f t="shared" si="20"/>
        <v>14.850691257082993</v>
      </c>
      <c r="K46" s="5">
        <f t="shared" si="4"/>
        <v>0</v>
      </c>
      <c r="L46" s="8">
        <f t="shared" si="6"/>
        <v>14.850691257082993</v>
      </c>
      <c r="M46" s="8">
        <f t="shared" si="5"/>
        <v>247.45000000000002</v>
      </c>
      <c r="N46" s="8">
        <f t="shared" si="7"/>
        <v>244.89150000000001</v>
      </c>
      <c r="O46" s="8">
        <f t="shared" si="8"/>
        <v>44.5</v>
      </c>
      <c r="P46" s="8">
        <f t="shared" si="9"/>
        <v>2.0000000000000018E-2</v>
      </c>
      <c r="Q46" s="9">
        <f t="shared" si="10"/>
        <v>15.490242491789717</v>
      </c>
      <c r="R46" s="8">
        <f t="shared" si="11"/>
        <v>19.344393824371895</v>
      </c>
      <c r="S46" s="8">
        <f t="shared" si="12"/>
        <v>3.3883555203197684</v>
      </c>
      <c r="T46" s="1" t="str">
        <f t="shared" si="13"/>
        <v>clays</v>
      </c>
      <c r="U46" s="10" t="str">
        <f t="shared" si="14"/>
        <v/>
      </c>
      <c r="V46" s="10" t="str">
        <f t="shared" si="15"/>
        <v/>
      </c>
      <c r="W46" s="10" t="str">
        <f t="shared" si="16"/>
        <v/>
      </c>
      <c r="X46" s="10">
        <f t="shared" si="17"/>
        <v>15.506620582861135</v>
      </c>
      <c r="Y46" s="1">
        <f t="shared" si="21"/>
        <v>2.7202680067001674</v>
      </c>
      <c r="Z46" s="2">
        <f t="shared" si="18"/>
        <v>1.018</v>
      </c>
      <c r="AA46" s="1">
        <f t="shared" si="22"/>
        <v>0.42244556113902848</v>
      </c>
    </row>
    <row r="47" spans="1:27" x14ac:dyDescent="0.2">
      <c r="A47" s="11">
        <v>0.88</v>
      </c>
      <c r="B47" s="11">
        <v>0.2404</v>
      </c>
      <c r="C47" s="11">
        <v>34.9</v>
      </c>
      <c r="D47" s="11">
        <v>-15</v>
      </c>
      <c r="E47" s="5">
        <f t="shared" si="0"/>
        <v>237.85</v>
      </c>
      <c r="F47" s="5">
        <f t="shared" si="19"/>
        <v>45</v>
      </c>
      <c r="G47" s="5">
        <f t="shared" si="1"/>
        <v>2.0000000000000018E-2</v>
      </c>
      <c r="H47" s="5">
        <f t="shared" si="2"/>
        <v>0.89</v>
      </c>
      <c r="I47" s="8">
        <f t="shared" si="3"/>
        <v>16.54387976460368</v>
      </c>
      <c r="J47" s="5">
        <f t="shared" si="20"/>
        <v>15.181568852375067</v>
      </c>
      <c r="K47" s="5">
        <f t="shared" si="4"/>
        <v>0</v>
      </c>
      <c r="L47" s="8">
        <f t="shared" si="6"/>
        <v>15.181568852375067</v>
      </c>
      <c r="M47" s="8">
        <f t="shared" si="5"/>
        <v>235.6</v>
      </c>
      <c r="N47" s="8">
        <f t="shared" si="7"/>
        <v>233.00749999999999</v>
      </c>
      <c r="O47" s="8">
        <f t="shared" si="8"/>
        <v>45.5</v>
      </c>
      <c r="P47" s="8">
        <f t="shared" si="9"/>
        <v>2.0000000000000018E-2</v>
      </c>
      <c r="Q47" s="9">
        <f t="shared" si="10"/>
        <v>14.34805146067281</v>
      </c>
      <c r="R47" s="8">
        <f t="shared" si="11"/>
        <v>20.888238494049524</v>
      </c>
      <c r="S47" s="8">
        <f t="shared" si="12"/>
        <v>3.4354080123253738</v>
      </c>
      <c r="T47" s="1" t="str">
        <f t="shared" si="13"/>
        <v>clays</v>
      </c>
      <c r="U47" s="10" t="str">
        <f t="shared" si="14"/>
        <v/>
      </c>
      <c r="V47" s="10" t="str">
        <f t="shared" si="15"/>
        <v/>
      </c>
      <c r="W47" s="10" t="str">
        <f t="shared" si="16"/>
        <v/>
      </c>
      <c r="X47" s="10">
        <f t="shared" si="17"/>
        <v>14.694562076508328</v>
      </c>
      <c r="Y47" s="1">
        <f t="shared" si="21"/>
        <v>2.7370184254606365</v>
      </c>
      <c r="Z47" s="2">
        <f t="shared" si="18"/>
        <v>0.96160000000000001</v>
      </c>
      <c r="AA47" s="1">
        <f t="shared" si="22"/>
        <v>0.42529313232830823</v>
      </c>
    </row>
    <row r="48" spans="1:27" x14ac:dyDescent="0.2">
      <c r="A48" s="11">
        <v>0.9</v>
      </c>
      <c r="B48" s="11">
        <v>0.23080000000000001</v>
      </c>
      <c r="C48" s="11">
        <v>33.5</v>
      </c>
      <c r="D48" s="11">
        <v>-15.5</v>
      </c>
      <c r="E48" s="5">
        <f t="shared" si="0"/>
        <v>228.16500000000002</v>
      </c>
      <c r="F48" s="5">
        <f t="shared" si="19"/>
        <v>46</v>
      </c>
      <c r="G48" s="5">
        <f t="shared" si="1"/>
        <v>2.0000000000000018E-2</v>
      </c>
      <c r="H48" s="5">
        <f t="shared" si="2"/>
        <v>0.91</v>
      </c>
      <c r="I48" s="8">
        <f t="shared" si="3"/>
        <v>16.480844244915733</v>
      </c>
      <c r="J48" s="5">
        <f t="shared" si="20"/>
        <v>15.511185737273381</v>
      </c>
      <c r="K48" s="5">
        <f t="shared" si="4"/>
        <v>0</v>
      </c>
      <c r="L48" s="8">
        <f t="shared" si="6"/>
        <v>15.511185737273381</v>
      </c>
      <c r="M48" s="8">
        <f t="shared" si="5"/>
        <v>221.54999999999998</v>
      </c>
      <c r="N48" s="8">
        <f t="shared" si="7"/>
        <v>218.779</v>
      </c>
      <c r="O48" s="8">
        <f t="shared" si="8"/>
        <v>46.5</v>
      </c>
      <c r="P48" s="8">
        <f t="shared" si="9"/>
        <v>1.9999999999999962E-2</v>
      </c>
      <c r="Q48" s="9">
        <f t="shared" si="10"/>
        <v>13.10459546456684</v>
      </c>
      <c r="R48" s="8">
        <f t="shared" si="11"/>
        <v>22.876223748782028</v>
      </c>
      <c r="S48" s="8">
        <f t="shared" si="12"/>
        <v>3.4911085889464388</v>
      </c>
      <c r="T48" s="1" t="str">
        <f t="shared" si="13"/>
        <v>clays</v>
      </c>
      <c r="U48" s="10" t="str">
        <f t="shared" si="14"/>
        <v/>
      </c>
      <c r="V48" s="10" t="str">
        <f t="shared" si="15"/>
        <v/>
      </c>
      <c r="W48" s="10" t="str">
        <f t="shared" si="16"/>
        <v/>
      </c>
      <c r="X48" s="10">
        <f t="shared" si="17"/>
        <v>13.73592095084844</v>
      </c>
      <c r="Y48" s="1">
        <f t="shared" si="21"/>
        <v>2.7537688442211055</v>
      </c>
      <c r="Z48" s="2">
        <f t="shared" si="18"/>
        <v>0.92320000000000002</v>
      </c>
      <c r="AA48" s="1">
        <f t="shared" si="22"/>
        <v>0.42814070351758793</v>
      </c>
    </row>
    <row r="49" spans="1:27" x14ac:dyDescent="0.2">
      <c r="A49" s="11">
        <v>0.92</v>
      </c>
      <c r="B49" s="11">
        <v>0.21229999999999999</v>
      </c>
      <c r="C49" s="11">
        <v>33.4</v>
      </c>
      <c r="D49" s="11">
        <v>-17.100000000000001</v>
      </c>
      <c r="E49" s="5">
        <f t="shared" si="0"/>
        <v>209.39299999999997</v>
      </c>
      <c r="F49" s="5">
        <f t="shared" si="19"/>
        <v>47</v>
      </c>
      <c r="G49" s="5">
        <f t="shared" si="1"/>
        <v>1.9999999999999907E-2</v>
      </c>
      <c r="H49" s="5">
        <f t="shared" si="2"/>
        <v>0.92999999999999994</v>
      </c>
      <c r="I49" s="8">
        <f t="shared" si="3"/>
        <v>16.44448475694632</v>
      </c>
      <c r="J49" s="5">
        <f t="shared" si="20"/>
        <v>15.840075432412306</v>
      </c>
      <c r="K49" s="5">
        <f t="shared" si="4"/>
        <v>0</v>
      </c>
      <c r="L49" s="8">
        <f t="shared" si="6"/>
        <v>15.840075432412306</v>
      </c>
      <c r="M49" s="8">
        <f t="shared" si="5"/>
        <v>234.7</v>
      </c>
      <c r="N49" s="8">
        <f t="shared" si="7"/>
        <v>231.8015</v>
      </c>
      <c r="O49" s="8">
        <f t="shared" si="8"/>
        <v>47.5</v>
      </c>
      <c r="P49" s="8">
        <f t="shared" si="9"/>
        <v>1.9999999999999962E-2</v>
      </c>
      <c r="Q49" s="9">
        <f t="shared" si="10"/>
        <v>13.633863392195895</v>
      </c>
      <c r="R49" s="8">
        <f t="shared" si="11"/>
        <v>21.994668767863359</v>
      </c>
      <c r="S49" s="8">
        <f t="shared" si="12"/>
        <v>3.4669114923442019</v>
      </c>
      <c r="T49" s="1" t="str">
        <f t="shared" si="13"/>
        <v>clays</v>
      </c>
      <c r="U49" s="10" t="str">
        <f t="shared" si="14"/>
        <v/>
      </c>
      <c r="V49" s="10" t="str">
        <f t="shared" si="15"/>
        <v/>
      </c>
      <c r="W49" s="10" t="str">
        <f t="shared" si="16"/>
        <v/>
      </c>
      <c r="X49" s="10">
        <f t="shared" si="17"/>
        <v>14.59066163783918</v>
      </c>
      <c r="Y49" s="1">
        <f t="shared" si="21"/>
        <v>2.7705192629815745</v>
      </c>
      <c r="Z49" s="2">
        <f t="shared" si="18"/>
        <v>0.84919999999999995</v>
      </c>
      <c r="AA49" s="1">
        <f t="shared" si="22"/>
        <v>0.43098827470686768</v>
      </c>
    </row>
    <row r="50" spans="1:27" x14ac:dyDescent="0.2">
      <c r="A50" s="11">
        <v>0.94</v>
      </c>
      <c r="B50" s="11">
        <v>0.2571</v>
      </c>
      <c r="C50" s="11">
        <v>33.1</v>
      </c>
      <c r="D50" s="11">
        <v>-17</v>
      </c>
      <c r="E50" s="5">
        <f t="shared" si="0"/>
        <v>254.21000000000004</v>
      </c>
      <c r="F50" s="5">
        <f t="shared" si="19"/>
        <v>48</v>
      </c>
      <c r="G50" s="5">
        <f t="shared" si="1"/>
        <v>2.0000000000000018E-2</v>
      </c>
      <c r="H50" s="5">
        <f t="shared" si="2"/>
        <v>0.95</v>
      </c>
      <c r="I50" s="8">
        <f t="shared" si="3"/>
        <v>16.508472980703448</v>
      </c>
      <c r="J50" s="5">
        <f t="shared" si="20"/>
        <v>16.170244892026375</v>
      </c>
      <c r="K50" s="5">
        <f t="shared" si="4"/>
        <v>0</v>
      </c>
      <c r="L50" s="8">
        <f t="shared" si="6"/>
        <v>16.170244892026375</v>
      </c>
      <c r="M50" s="8">
        <f t="shared" si="5"/>
        <v>322.89999999999998</v>
      </c>
      <c r="N50" s="8">
        <f t="shared" si="7"/>
        <v>320.05250000000001</v>
      </c>
      <c r="O50" s="8">
        <f t="shared" si="8"/>
        <v>48.5</v>
      </c>
      <c r="P50" s="8">
        <f t="shared" si="9"/>
        <v>2.0000000000000018E-2</v>
      </c>
      <c r="Q50" s="9">
        <f t="shared" si="10"/>
        <v>18.792681071751698</v>
      </c>
      <c r="R50" s="8">
        <f t="shared" si="11"/>
        <v>15.960129025226324</v>
      </c>
      <c r="S50" s="8">
        <f t="shared" si="12"/>
        <v>3.2701025709723179</v>
      </c>
      <c r="T50" s="1" t="str">
        <f t="shared" si="13"/>
        <v>clays</v>
      </c>
      <c r="U50" s="10" t="str">
        <f t="shared" si="14"/>
        <v/>
      </c>
      <c r="V50" s="10" t="str">
        <f t="shared" si="15"/>
        <v/>
      </c>
      <c r="W50" s="10" t="str">
        <f t="shared" si="16"/>
        <v/>
      </c>
      <c r="X50" s="10">
        <f t="shared" si="17"/>
        <v>20.448650340531572</v>
      </c>
      <c r="Y50" s="1">
        <f t="shared" si="21"/>
        <v>2.7872696817420435</v>
      </c>
      <c r="Z50" s="2">
        <f t="shared" si="18"/>
        <v>1.0284</v>
      </c>
      <c r="AA50" s="1">
        <f t="shared" si="22"/>
        <v>0.43383584589614743</v>
      </c>
    </row>
    <row r="51" spans="1:27" x14ac:dyDescent="0.2">
      <c r="A51" s="11">
        <v>0.96</v>
      </c>
      <c r="B51" s="11">
        <v>0.38869999999999999</v>
      </c>
      <c r="C51" s="11">
        <v>30.8</v>
      </c>
      <c r="D51" s="11">
        <v>-16.5</v>
      </c>
      <c r="E51" s="5">
        <f t="shared" si="0"/>
        <v>385.89499999999998</v>
      </c>
      <c r="F51" s="5">
        <f t="shared" si="19"/>
        <v>49</v>
      </c>
      <c r="G51" s="5">
        <f t="shared" si="1"/>
        <v>2.0000000000000018E-2</v>
      </c>
      <c r="H51" s="5">
        <f t="shared" si="2"/>
        <v>0.97</v>
      </c>
      <c r="I51" s="8">
        <f t="shared" si="3"/>
        <v>16.585677896654936</v>
      </c>
      <c r="J51" s="5">
        <f t="shared" si="20"/>
        <v>16.501958449959474</v>
      </c>
      <c r="K51" s="5">
        <f t="shared" si="4"/>
        <v>0</v>
      </c>
      <c r="L51" s="8">
        <f t="shared" si="6"/>
        <v>16.501958449959474</v>
      </c>
      <c r="M51" s="8">
        <f t="shared" si="5"/>
        <v>469</v>
      </c>
      <c r="N51" s="8">
        <f t="shared" si="7"/>
        <v>465.62549999999999</v>
      </c>
      <c r="O51" s="8">
        <f t="shared" si="8"/>
        <v>49.5</v>
      </c>
      <c r="P51" s="8">
        <f t="shared" si="9"/>
        <v>2.0000000000000018E-2</v>
      </c>
      <c r="Q51" s="9">
        <f t="shared" si="10"/>
        <v>27.216378159717369</v>
      </c>
      <c r="R51" s="8">
        <f t="shared" si="11"/>
        <v>11.021466349584529</v>
      </c>
      <c r="S51" s="8">
        <f t="shared" si="12"/>
        <v>3.0429660844365483</v>
      </c>
      <c r="T51" s="1" t="str">
        <f t="shared" si="13"/>
        <v>clays</v>
      </c>
      <c r="U51" s="10" t="str">
        <f t="shared" si="14"/>
        <v/>
      </c>
      <c r="V51" s="10" t="str">
        <f t="shared" si="15"/>
        <v/>
      </c>
      <c r="W51" s="10" t="str">
        <f t="shared" si="16"/>
        <v/>
      </c>
      <c r="X51" s="10">
        <f t="shared" si="17"/>
        <v>30.166536103336036</v>
      </c>
      <c r="Y51" s="1">
        <f t="shared" si="21"/>
        <v>2.8040201005025125</v>
      </c>
      <c r="Z51" s="2">
        <f t="shared" si="18"/>
        <v>1.5548</v>
      </c>
      <c r="AA51" s="1">
        <f t="shared" si="22"/>
        <v>0.43668341708542713</v>
      </c>
    </row>
    <row r="52" spans="1:27" x14ac:dyDescent="0.2">
      <c r="A52" s="11">
        <v>0.98</v>
      </c>
      <c r="B52" s="11">
        <v>0.54930000000000001</v>
      </c>
      <c r="C52" s="11">
        <v>32.700000000000003</v>
      </c>
      <c r="D52" s="11">
        <v>-23.2</v>
      </c>
      <c r="E52" s="5">
        <f t="shared" si="0"/>
        <v>545.35599999999999</v>
      </c>
      <c r="F52" s="5">
        <f t="shared" si="19"/>
        <v>50</v>
      </c>
      <c r="G52" s="5">
        <f t="shared" si="1"/>
        <v>2.0000000000000018E-2</v>
      </c>
      <c r="H52" s="5">
        <f t="shared" si="2"/>
        <v>0.99</v>
      </c>
      <c r="I52" s="8">
        <f t="shared" si="3"/>
        <v>16.787157488876879</v>
      </c>
      <c r="J52" s="5">
        <f t="shared" si="20"/>
        <v>16.837701599737013</v>
      </c>
      <c r="K52" s="5">
        <f t="shared" si="4"/>
        <v>0</v>
      </c>
      <c r="L52" s="8">
        <f t="shared" si="6"/>
        <v>16.837701599737013</v>
      </c>
      <c r="M52" s="8">
        <f t="shared" si="5"/>
        <v>565.09999999999991</v>
      </c>
      <c r="N52" s="8">
        <f t="shared" si="7"/>
        <v>560.56950000000006</v>
      </c>
      <c r="O52" s="8">
        <f t="shared" si="8"/>
        <v>50.5</v>
      </c>
      <c r="P52" s="8">
        <f t="shared" si="9"/>
        <v>2.0000000000000018E-2</v>
      </c>
      <c r="Q52" s="9">
        <f t="shared" si="10"/>
        <v>32.292518974724885</v>
      </c>
      <c r="R52" s="8">
        <f t="shared" si="11"/>
        <v>9.2876672191286662</v>
      </c>
      <c r="S52" s="8">
        <f t="shared" si="12"/>
        <v>2.938036207835995</v>
      </c>
      <c r="T52" s="1" t="str">
        <f t="shared" si="13"/>
        <v>silt mixtures</v>
      </c>
      <c r="U52" s="10" t="str">
        <f t="shared" si="14"/>
        <v/>
      </c>
      <c r="V52" s="10" t="str">
        <f t="shared" si="15"/>
        <v/>
      </c>
      <c r="W52" s="10" t="str">
        <f t="shared" si="16"/>
        <v/>
      </c>
      <c r="X52" s="10">
        <f t="shared" si="17"/>
        <v>36.550819893350862</v>
      </c>
      <c r="Y52" s="1">
        <f t="shared" si="21"/>
        <v>2.8207705192629815</v>
      </c>
      <c r="Z52" s="2">
        <f t="shared" si="18"/>
        <v>2.1972</v>
      </c>
      <c r="AA52" s="1">
        <f t="shared" si="22"/>
        <v>0.43953098827470688</v>
      </c>
    </row>
    <row r="53" spans="1:27" x14ac:dyDescent="0.2">
      <c r="A53" s="11">
        <v>1</v>
      </c>
      <c r="B53" s="11">
        <v>0.58089999999999997</v>
      </c>
      <c r="C53" s="11">
        <v>35.6</v>
      </c>
      <c r="D53" s="11">
        <v>-30.1</v>
      </c>
      <c r="E53" s="5">
        <f t="shared" si="0"/>
        <v>575.78300000000002</v>
      </c>
      <c r="F53" s="5">
        <f t="shared" si="19"/>
        <v>51</v>
      </c>
      <c r="G53" s="5">
        <f t="shared" si="1"/>
        <v>2.0000000000000018E-2</v>
      </c>
      <c r="H53" s="5">
        <f t="shared" si="2"/>
        <v>1.01</v>
      </c>
      <c r="I53" s="8">
        <f t="shared" si="3"/>
        <v>16.905718137861246</v>
      </c>
      <c r="J53" s="5">
        <f t="shared" si="20"/>
        <v>17.175815962494237</v>
      </c>
      <c r="K53" s="5">
        <f t="shared" si="4"/>
        <v>0</v>
      </c>
      <c r="L53" s="8">
        <f t="shared" si="6"/>
        <v>17.175815962494237</v>
      </c>
      <c r="M53" s="8">
        <f t="shared" si="5"/>
        <v>573</v>
      </c>
      <c r="N53" s="8">
        <f t="shared" si="7"/>
        <v>566.94800000000009</v>
      </c>
      <c r="O53" s="8">
        <f t="shared" si="8"/>
        <v>51.5</v>
      </c>
      <c r="P53" s="8">
        <f t="shared" si="9"/>
        <v>2.0000000000000018E-2</v>
      </c>
      <c r="Q53" s="9">
        <f t="shared" si="10"/>
        <v>32.00850458796306</v>
      </c>
      <c r="R53" s="8">
        <f t="shared" si="11"/>
        <v>9.36751649051903</v>
      </c>
      <c r="S53" s="8">
        <f t="shared" si="12"/>
        <v>2.9433654054048124</v>
      </c>
      <c r="T53" s="1" t="str">
        <f t="shared" si="13"/>
        <v>silt mixtures</v>
      </c>
      <c r="U53" s="10" t="str">
        <f t="shared" si="14"/>
        <v/>
      </c>
      <c r="V53" s="10" t="str">
        <f t="shared" si="15"/>
        <v/>
      </c>
      <c r="W53" s="10" t="str">
        <f t="shared" si="16"/>
        <v/>
      </c>
      <c r="X53" s="10">
        <f t="shared" si="17"/>
        <v>37.054945602500389</v>
      </c>
      <c r="Y53" s="1">
        <f t="shared" si="21"/>
        <v>2.8375209380234505</v>
      </c>
      <c r="Z53" s="2">
        <f t="shared" si="18"/>
        <v>2.3235999999999999</v>
      </c>
      <c r="AA53" s="1">
        <f t="shared" si="22"/>
        <v>0.44237855946398663</v>
      </c>
    </row>
    <row r="54" spans="1:27" x14ac:dyDescent="0.2">
      <c r="A54" s="11">
        <v>1.02</v>
      </c>
      <c r="B54" s="11">
        <v>0.56510000000000005</v>
      </c>
      <c r="C54" s="11">
        <v>37.299999999999997</v>
      </c>
      <c r="D54" s="11">
        <v>-41.1</v>
      </c>
      <c r="E54" s="5">
        <f t="shared" si="0"/>
        <v>558.11300000000006</v>
      </c>
      <c r="F54" s="5">
        <f t="shared" si="19"/>
        <v>52</v>
      </c>
      <c r="G54" s="5">
        <f t="shared" si="1"/>
        <v>2.0000000000000018E-2</v>
      </c>
      <c r="H54" s="5">
        <f t="shared" si="2"/>
        <v>1.03</v>
      </c>
      <c r="I54" s="8">
        <f t="shared" si="3"/>
        <v>16.947426158944278</v>
      </c>
      <c r="J54" s="5">
        <f t="shared" si="20"/>
        <v>17.514764485673123</v>
      </c>
      <c r="K54" s="5">
        <f t="shared" si="4"/>
        <v>0</v>
      </c>
      <c r="L54" s="8">
        <f t="shared" si="6"/>
        <v>17.514764485673123</v>
      </c>
      <c r="M54" s="8">
        <f t="shared" si="5"/>
        <v>529.54999999999995</v>
      </c>
      <c r="N54" s="8">
        <f t="shared" si="7"/>
        <v>522.66499999999996</v>
      </c>
      <c r="O54" s="8">
        <f t="shared" si="8"/>
        <v>52.5</v>
      </c>
      <c r="P54" s="8">
        <f t="shared" si="9"/>
        <v>2.0000000000000018E-2</v>
      </c>
      <c r="Q54" s="9">
        <f t="shared" si="10"/>
        <v>28.841394694603743</v>
      </c>
      <c r="R54" s="8">
        <f t="shared" si="11"/>
        <v>10.392947742872233</v>
      </c>
      <c r="S54" s="8">
        <f t="shared" si="12"/>
        <v>3.0071639214747612</v>
      </c>
      <c r="T54" s="1" t="str">
        <f t="shared" si="13"/>
        <v>clays</v>
      </c>
      <c r="U54" s="10" t="str">
        <f t="shared" si="14"/>
        <v/>
      </c>
      <c r="V54" s="10" t="str">
        <f t="shared" si="15"/>
        <v/>
      </c>
      <c r="W54" s="10" t="str">
        <f t="shared" si="16"/>
        <v/>
      </c>
      <c r="X54" s="10">
        <f t="shared" si="17"/>
        <v>34.13568236762179</v>
      </c>
      <c r="Y54" s="1">
        <f t="shared" si="21"/>
        <v>2.8542713567839195</v>
      </c>
      <c r="Z54" s="2">
        <f t="shared" si="18"/>
        <v>2.2604000000000002</v>
      </c>
      <c r="AA54" s="1">
        <f t="shared" si="22"/>
        <v>0.44522613065326633</v>
      </c>
    </row>
    <row r="55" spans="1:27" x14ac:dyDescent="0.2">
      <c r="A55" s="11">
        <v>1.04</v>
      </c>
      <c r="B55" s="11">
        <v>0.49399999999999999</v>
      </c>
      <c r="C55" s="11">
        <v>41.8</v>
      </c>
      <c r="D55" s="11">
        <v>-39.9</v>
      </c>
      <c r="E55" s="5">
        <f t="shared" si="0"/>
        <v>487.21699999999998</v>
      </c>
      <c r="F55" s="5">
        <f t="shared" si="19"/>
        <v>53</v>
      </c>
      <c r="G55" s="5">
        <f t="shared" si="1"/>
        <v>2.0000000000000018E-2</v>
      </c>
      <c r="H55" s="5">
        <f t="shared" si="2"/>
        <v>1.05</v>
      </c>
      <c r="I55" s="8">
        <f t="shared" si="3"/>
        <v>17.026359753910501</v>
      </c>
      <c r="J55" s="5">
        <f t="shared" si="20"/>
        <v>17.855291680751332</v>
      </c>
      <c r="K55" s="5">
        <f t="shared" si="4"/>
        <v>0</v>
      </c>
      <c r="L55" s="8">
        <f t="shared" si="6"/>
        <v>17.855291680751332</v>
      </c>
      <c r="M55" s="8">
        <f t="shared" si="5"/>
        <v>459.8</v>
      </c>
      <c r="N55" s="8">
        <f t="shared" si="7"/>
        <v>453.16149999999993</v>
      </c>
      <c r="O55" s="8">
        <f t="shared" si="8"/>
        <v>53.5</v>
      </c>
      <c r="P55" s="8">
        <f t="shared" si="9"/>
        <v>2.0000000000000018E-2</v>
      </c>
      <c r="Q55" s="9">
        <f t="shared" si="10"/>
        <v>24.379675006290984</v>
      </c>
      <c r="R55" s="8">
        <f t="shared" si="11"/>
        <v>12.290199169584026</v>
      </c>
      <c r="S55" s="8">
        <f t="shared" si="12"/>
        <v>3.1101181856707001</v>
      </c>
      <c r="T55" s="1" t="str">
        <f t="shared" si="13"/>
        <v>clays</v>
      </c>
      <c r="U55" s="10" t="str">
        <f t="shared" si="14"/>
        <v/>
      </c>
      <c r="V55" s="10" t="str">
        <f t="shared" si="15"/>
        <v/>
      </c>
      <c r="W55" s="10" t="str">
        <f t="shared" si="16"/>
        <v/>
      </c>
      <c r="X55" s="10">
        <f t="shared" si="17"/>
        <v>29.462980554616578</v>
      </c>
      <c r="Y55" s="1">
        <f t="shared" si="21"/>
        <v>2.8710217755443885</v>
      </c>
      <c r="Z55" s="2">
        <f t="shared" si="18"/>
        <v>1.976</v>
      </c>
      <c r="AA55" s="1">
        <f t="shared" si="22"/>
        <v>0.44807370184254608</v>
      </c>
    </row>
    <row r="56" spans="1:27" x14ac:dyDescent="0.2">
      <c r="A56" s="11">
        <v>1.06</v>
      </c>
      <c r="B56" s="11">
        <v>0.42559999999999998</v>
      </c>
      <c r="C56" s="11">
        <v>42</v>
      </c>
      <c r="D56" s="11">
        <v>-38.200000000000003</v>
      </c>
      <c r="E56" s="5">
        <f t="shared" si="0"/>
        <v>419.10599999999994</v>
      </c>
      <c r="F56" s="5">
        <f t="shared" si="19"/>
        <v>54</v>
      </c>
      <c r="G56" s="5">
        <f t="shared" si="1"/>
        <v>2.0000000000000018E-2</v>
      </c>
      <c r="H56" s="5">
        <f t="shared" si="2"/>
        <v>1.07</v>
      </c>
      <c r="I56" s="8">
        <f t="shared" si="3"/>
        <v>16.974110147645206</v>
      </c>
      <c r="J56" s="5">
        <f t="shared" si="20"/>
        <v>18.194773883704237</v>
      </c>
      <c r="K56" s="5">
        <f t="shared" si="4"/>
        <v>0</v>
      </c>
      <c r="L56" s="8">
        <f t="shared" si="6"/>
        <v>18.194773883704237</v>
      </c>
      <c r="M56" s="8">
        <f t="shared" si="5"/>
        <v>373.8</v>
      </c>
      <c r="N56" s="8">
        <f t="shared" si="7"/>
        <v>367.98599999999999</v>
      </c>
      <c r="O56" s="8">
        <f t="shared" si="8"/>
        <v>54.5</v>
      </c>
      <c r="P56" s="8">
        <f t="shared" si="9"/>
        <v>2.0000000000000018E-2</v>
      </c>
      <c r="Q56" s="9">
        <f t="shared" si="10"/>
        <v>19.224818530423118</v>
      </c>
      <c r="R56" s="8">
        <f t="shared" si="11"/>
        <v>15.580722422660276</v>
      </c>
      <c r="S56" s="8">
        <f t="shared" si="12"/>
        <v>3.2557298948122639</v>
      </c>
      <c r="T56" s="1" t="str">
        <f t="shared" si="13"/>
        <v>clays</v>
      </c>
      <c r="U56" s="10" t="str">
        <f t="shared" si="14"/>
        <v/>
      </c>
      <c r="V56" s="10" t="str">
        <f t="shared" si="15"/>
        <v/>
      </c>
      <c r="W56" s="10" t="str">
        <f t="shared" si="16"/>
        <v/>
      </c>
      <c r="X56" s="10">
        <f t="shared" si="17"/>
        <v>23.707015074419719</v>
      </c>
      <c r="Y56" s="1">
        <f t="shared" si="21"/>
        <v>2.8877721943048575</v>
      </c>
      <c r="Z56" s="2">
        <f t="shared" si="18"/>
        <v>1.7023999999999999</v>
      </c>
      <c r="AA56" s="1">
        <f t="shared" si="22"/>
        <v>0.45092127303182583</v>
      </c>
    </row>
    <row r="57" spans="1:27" x14ac:dyDescent="0.2">
      <c r="A57" s="11">
        <v>1.08</v>
      </c>
      <c r="B57" s="11">
        <v>0.32200000000000001</v>
      </c>
      <c r="C57" s="11">
        <v>42.5</v>
      </c>
      <c r="D57" s="11">
        <v>-30.2</v>
      </c>
      <c r="E57" s="5">
        <f t="shared" si="0"/>
        <v>316.86599999999999</v>
      </c>
      <c r="F57" s="5">
        <f t="shared" si="19"/>
        <v>55</v>
      </c>
      <c r="G57" s="5">
        <f t="shared" si="1"/>
        <v>2.0000000000000018E-2</v>
      </c>
      <c r="H57" s="5">
        <f t="shared" si="2"/>
        <v>1.0900000000000001</v>
      </c>
      <c r="I57" s="8">
        <f t="shared" si="3"/>
        <v>16.880496862914352</v>
      </c>
      <c r="J57" s="5">
        <f t="shared" si="20"/>
        <v>18.532383820962522</v>
      </c>
      <c r="K57" s="5">
        <f t="shared" si="4"/>
        <v>0</v>
      </c>
      <c r="L57" s="8">
        <f t="shared" si="6"/>
        <v>18.532383820962522</v>
      </c>
      <c r="M57" s="8">
        <f t="shared" si="5"/>
        <v>311.5</v>
      </c>
      <c r="N57" s="8">
        <f t="shared" si="7"/>
        <v>307.53049999999996</v>
      </c>
      <c r="O57" s="8">
        <f t="shared" si="8"/>
        <v>55.5</v>
      </c>
      <c r="P57" s="8">
        <f t="shared" si="9"/>
        <v>2.0000000000000018E-2</v>
      </c>
      <c r="Q57" s="9">
        <f t="shared" si="10"/>
        <v>15.594222468679027</v>
      </c>
      <c r="R57" s="8">
        <f t="shared" si="11"/>
        <v>19.204277430520396</v>
      </c>
      <c r="S57" s="8">
        <f t="shared" si="12"/>
        <v>3.3840649517257204</v>
      </c>
      <c r="T57" s="1" t="str">
        <f t="shared" si="13"/>
        <v>clays</v>
      </c>
      <c r="U57" s="10" t="str">
        <f t="shared" si="14"/>
        <v/>
      </c>
      <c r="V57" s="10" t="str">
        <f t="shared" si="15"/>
        <v/>
      </c>
      <c r="W57" s="10" t="str">
        <f t="shared" si="16"/>
        <v/>
      </c>
      <c r="X57" s="10">
        <f t="shared" si="17"/>
        <v>19.531174411935829</v>
      </c>
      <c r="Y57" s="1">
        <f t="shared" si="21"/>
        <v>2.9045226130653266</v>
      </c>
      <c r="Z57" s="2">
        <f t="shared" si="18"/>
        <v>1.288</v>
      </c>
      <c r="AA57" s="1">
        <f t="shared" si="22"/>
        <v>0.45376884422110553</v>
      </c>
    </row>
    <row r="58" spans="1:27" x14ac:dyDescent="0.2">
      <c r="A58" s="11">
        <v>1.1000000000000001</v>
      </c>
      <c r="B58" s="11">
        <v>0.30099999999999999</v>
      </c>
      <c r="C58" s="11">
        <v>44.4</v>
      </c>
      <c r="D58" s="11">
        <v>-16.5</v>
      </c>
      <c r="E58" s="5">
        <f t="shared" si="0"/>
        <v>298.19499999999999</v>
      </c>
      <c r="F58" s="5">
        <f t="shared" si="19"/>
        <v>56</v>
      </c>
      <c r="G58" s="5">
        <f t="shared" si="1"/>
        <v>2.0000000000000018E-2</v>
      </c>
      <c r="H58" s="5">
        <f t="shared" si="2"/>
        <v>1.1100000000000001</v>
      </c>
      <c r="I58" s="8">
        <f t="shared" si="3"/>
        <v>16.907519638246459</v>
      </c>
      <c r="J58" s="5">
        <f t="shared" si="20"/>
        <v>18.870534213727453</v>
      </c>
      <c r="K58" s="5">
        <f t="shared" si="4"/>
        <v>0</v>
      </c>
      <c r="L58" s="8">
        <f t="shared" si="6"/>
        <v>18.870534213727453</v>
      </c>
      <c r="M58" s="8">
        <f t="shared" si="5"/>
        <v>329.5</v>
      </c>
      <c r="N58" s="8">
        <f t="shared" si="7"/>
        <v>328.29300000000001</v>
      </c>
      <c r="O58" s="8">
        <f t="shared" si="8"/>
        <v>56.5</v>
      </c>
      <c r="P58" s="8">
        <f t="shared" si="9"/>
        <v>1.9999999999999907E-2</v>
      </c>
      <c r="Q58" s="9">
        <f t="shared" si="10"/>
        <v>16.397122746063108</v>
      </c>
      <c r="R58" s="8">
        <f t="shared" si="11"/>
        <v>18.259824753328111</v>
      </c>
      <c r="S58" s="8">
        <f t="shared" si="12"/>
        <v>3.3531922646858185</v>
      </c>
      <c r="T58" s="1" t="str">
        <f t="shared" si="13"/>
        <v>clays</v>
      </c>
      <c r="U58" s="10" t="str">
        <f t="shared" si="14"/>
        <v/>
      </c>
      <c r="V58" s="10" t="str">
        <f t="shared" si="15"/>
        <v/>
      </c>
      <c r="W58" s="10" t="str">
        <f t="shared" si="16"/>
        <v/>
      </c>
      <c r="X58" s="10">
        <f t="shared" si="17"/>
        <v>20.70863105241817</v>
      </c>
      <c r="Y58" s="1">
        <f t="shared" si="21"/>
        <v>2.9212730318257956</v>
      </c>
      <c r="Z58" s="2">
        <f t="shared" si="18"/>
        <v>1.204</v>
      </c>
      <c r="AA58" s="1">
        <f t="shared" si="22"/>
        <v>0.45661641541038528</v>
      </c>
    </row>
    <row r="59" spans="1:27" x14ac:dyDescent="0.2">
      <c r="A59" s="11">
        <v>1.1200000000000001</v>
      </c>
      <c r="B59" s="11">
        <v>0.35799999999999998</v>
      </c>
      <c r="C59" s="11">
        <v>43</v>
      </c>
      <c r="D59" s="11">
        <v>2.2999999999999998</v>
      </c>
      <c r="E59" s="5">
        <f t="shared" si="0"/>
        <v>358.39100000000002</v>
      </c>
      <c r="F59" s="5">
        <f t="shared" si="19"/>
        <v>57</v>
      </c>
      <c r="G59" s="5">
        <f t="shared" si="1"/>
        <v>1.9999999999999796E-2</v>
      </c>
      <c r="H59" s="5">
        <f t="shared" si="2"/>
        <v>1.1299999999999999</v>
      </c>
      <c r="I59" s="8">
        <f t="shared" si="3"/>
        <v>16.941169777487463</v>
      </c>
      <c r="J59" s="5">
        <f t="shared" si="20"/>
        <v>19.209357609277198</v>
      </c>
      <c r="K59" s="5">
        <f t="shared" si="4"/>
        <v>0</v>
      </c>
      <c r="L59" s="8">
        <f t="shared" si="6"/>
        <v>19.209357609277198</v>
      </c>
      <c r="M59" s="8">
        <f t="shared" si="5"/>
        <v>386.95</v>
      </c>
      <c r="N59" s="8">
        <f t="shared" si="7"/>
        <v>387.41750000000002</v>
      </c>
      <c r="O59" s="8">
        <f t="shared" si="8"/>
        <v>57.5</v>
      </c>
      <c r="P59" s="8">
        <f t="shared" si="9"/>
        <v>1.9999999999999907E-2</v>
      </c>
      <c r="Q59" s="9">
        <f t="shared" si="10"/>
        <v>19.168165322347683</v>
      </c>
      <c r="R59" s="8">
        <f t="shared" si="11"/>
        <v>15.616167428199908</v>
      </c>
      <c r="S59" s="8">
        <f t="shared" si="12"/>
        <v>3.2573218329543754</v>
      </c>
      <c r="T59" s="1" t="str">
        <f t="shared" si="13"/>
        <v>clays</v>
      </c>
      <c r="U59" s="10" t="str">
        <f t="shared" si="14"/>
        <v/>
      </c>
      <c r="V59" s="10" t="str">
        <f t="shared" si="15"/>
        <v/>
      </c>
      <c r="W59" s="10" t="str">
        <f t="shared" si="16"/>
        <v/>
      </c>
      <c r="X59" s="10">
        <f t="shared" si="17"/>
        <v>24.516042826048185</v>
      </c>
      <c r="Y59" s="1">
        <f t="shared" si="21"/>
        <v>2.9380234505862646</v>
      </c>
      <c r="Z59" s="2">
        <f t="shared" si="18"/>
        <v>1.4319999999999999</v>
      </c>
      <c r="AA59" s="1">
        <f t="shared" si="22"/>
        <v>0.45946398659966503</v>
      </c>
    </row>
    <row r="60" spans="1:27" x14ac:dyDescent="0.2">
      <c r="A60" s="11">
        <v>1.1399999999999999</v>
      </c>
      <c r="B60" s="11">
        <v>0.41589999999999999</v>
      </c>
      <c r="C60" s="11">
        <v>38.4</v>
      </c>
      <c r="D60" s="11">
        <v>3.2</v>
      </c>
      <c r="E60" s="5">
        <f t="shared" si="0"/>
        <v>416.44399999999996</v>
      </c>
      <c r="F60" s="5">
        <f t="shared" si="19"/>
        <v>58</v>
      </c>
      <c r="G60" s="5">
        <f t="shared" si="1"/>
        <v>2.0000000000000018E-2</v>
      </c>
      <c r="H60" s="5">
        <f t="shared" si="2"/>
        <v>1.1499999999999999</v>
      </c>
      <c r="I60" s="8">
        <f t="shared" si="3"/>
        <v>16.86858464431694</v>
      </c>
      <c r="J60" s="5">
        <f t="shared" si="20"/>
        <v>19.546729302163538</v>
      </c>
      <c r="K60" s="5">
        <f t="shared" si="4"/>
        <v>0</v>
      </c>
      <c r="L60" s="8">
        <f t="shared" si="6"/>
        <v>19.546729302163538</v>
      </c>
      <c r="M60" s="8">
        <f t="shared" si="5"/>
        <v>451.9</v>
      </c>
      <c r="N60" s="8">
        <f t="shared" si="7"/>
        <v>452.40999999999997</v>
      </c>
      <c r="O60" s="8">
        <f t="shared" si="8"/>
        <v>58.5</v>
      </c>
      <c r="P60" s="8">
        <f t="shared" si="9"/>
        <v>2.0000000000000018E-2</v>
      </c>
      <c r="Q60" s="9">
        <f t="shared" si="10"/>
        <v>22.145048616902102</v>
      </c>
      <c r="R60" s="8">
        <f t="shared" si="11"/>
        <v>13.514660161784986</v>
      </c>
      <c r="S60" s="8">
        <f t="shared" si="12"/>
        <v>3.168711744762295</v>
      </c>
      <c r="T60" s="1" t="str">
        <f t="shared" si="13"/>
        <v>clays</v>
      </c>
      <c r="U60" s="10" t="str">
        <f t="shared" si="14"/>
        <v/>
      </c>
      <c r="V60" s="10" t="str">
        <f t="shared" si="15"/>
        <v/>
      </c>
      <c r="W60" s="10" t="str">
        <f t="shared" si="16"/>
        <v/>
      </c>
      <c r="X60" s="10">
        <f t="shared" si="17"/>
        <v>28.823551379855761</v>
      </c>
      <c r="Y60" s="1">
        <f t="shared" si="21"/>
        <v>2.9547738693467336</v>
      </c>
      <c r="Z60" s="2">
        <f t="shared" si="18"/>
        <v>1.6636</v>
      </c>
      <c r="AA60" s="1">
        <f t="shared" si="22"/>
        <v>0.46231155778894473</v>
      </c>
    </row>
    <row r="61" spans="1:27" x14ac:dyDescent="0.2">
      <c r="A61" s="11">
        <v>1.1599999999999999</v>
      </c>
      <c r="B61" s="11">
        <v>0.4879</v>
      </c>
      <c r="C61" s="11">
        <v>32.200000000000003</v>
      </c>
      <c r="D61" s="11">
        <v>2.8</v>
      </c>
      <c r="E61" s="5">
        <f t="shared" si="0"/>
        <v>488.37599999999998</v>
      </c>
      <c r="F61" s="5">
        <f t="shared" si="19"/>
        <v>59</v>
      </c>
      <c r="G61" s="5">
        <f t="shared" si="1"/>
        <v>2.0000000000000018E-2</v>
      </c>
      <c r="H61" s="5">
        <f t="shared" si="2"/>
        <v>1.17</v>
      </c>
      <c r="I61" s="8">
        <f t="shared" si="3"/>
        <v>16.727119030746621</v>
      </c>
      <c r="J61" s="5">
        <f t="shared" si="20"/>
        <v>19.881271682778472</v>
      </c>
      <c r="K61" s="5">
        <f t="shared" si="4"/>
        <v>0</v>
      </c>
      <c r="L61" s="8">
        <f t="shared" si="6"/>
        <v>19.881271682778472</v>
      </c>
      <c r="M61" s="8">
        <f t="shared" si="5"/>
        <v>487.9</v>
      </c>
      <c r="N61" s="8">
        <f t="shared" si="7"/>
        <v>488.37599999999998</v>
      </c>
      <c r="O61" s="8">
        <f t="shared" si="8"/>
        <v>59.5</v>
      </c>
      <c r="P61" s="8">
        <f t="shared" si="9"/>
        <v>2.0000000000000018E-2</v>
      </c>
      <c r="Q61" s="9">
        <f t="shared" si="10"/>
        <v>23.564625834424888</v>
      </c>
      <c r="R61" s="8">
        <f t="shared" si="11"/>
        <v>12.700249630068852</v>
      </c>
      <c r="S61" s="8">
        <f t="shared" si="12"/>
        <v>3.1305932687750824</v>
      </c>
      <c r="T61" s="1" t="str">
        <f t="shared" si="13"/>
        <v>clays</v>
      </c>
      <c r="U61" s="10" t="str">
        <f t="shared" si="14"/>
        <v/>
      </c>
      <c r="V61" s="10" t="str">
        <f t="shared" si="15"/>
        <v/>
      </c>
      <c r="W61" s="10" t="str">
        <f t="shared" si="16"/>
        <v/>
      </c>
      <c r="X61" s="10">
        <f t="shared" si="17"/>
        <v>31.201248554481435</v>
      </c>
      <c r="Y61" s="1">
        <f t="shared" si="21"/>
        <v>2.9715242881072026</v>
      </c>
      <c r="Z61" s="2">
        <f t="shared" si="18"/>
        <v>1.9516</v>
      </c>
      <c r="AA61" s="1">
        <f t="shared" si="22"/>
        <v>0.46515912897822442</v>
      </c>
    </row>
    <row r="62" spans="1:27" x14ac:dyDescent="0.2">
      <c r="A62" s="11">
        <v>1.18</v>
      </c>
      <c r="B62" s="11">
        <v>0.4879</v>
      </c>
      <c r="C62" s="11">
        <v>32.200000000000003</v>
      </c>
      <c r="D62" s="11">
        <v>2.8</v>
      </c>
      <c r="E62" s="5">
        <f t="shared" si="0"/>
        <v>488.37599999999998</v>
      </c>
      <c r="F62" s="5">
        <f t="shared" si="19"/>
        <v>60</v>
      </c>
      <c r="G62" s="5">
        <f t="shared" si="1"/>
        <v>2.0000000000000018E-2</v>
      </c>
      <c r="H62" s="5">
        <f t="shared" si="2"/>
        <v>1.19</v>
      </c>
      <c r="I62" s="8">
        <f t="shared" si="3"/>
        <v>16.727119030746621</v>
      </c>
      <c r="J62" s="5">
        <f t="shared" si="20"/>
        <v>20.215814063393406</v>
      </c>
      <c r="K62" s="5">
        <f t="shared" si="4"/>
        <v>0</v>
      </c>
      <c r="L62" s="8">
        <f t="shared" si="6"/>
        <v>20.215814063393406</v>
      </c>
      <c r="M62" s="8">
        <f t="shared" si="5"/>
        <v>448.84999999999997</v>
      </c>
      <c r="N62" s="8">
        <f t="shared" si="7"/>
        <v>447.35399999999998</v>
      </c>
      <c r="O62" s="8">
        <f t="shared" si="8"/>
        <v>60.5</v>
      </c>
      <c r="P62" s="8">
        <f t="shared" si="9"/>
        <v>2.0000000000000018E-2</v>
      </c>
      <c r="Q62" s="9">
        <f t="shared" si="10"/>
        <v>21.128913463349672</v>
      </c>
      <c r="R62" s="8">
        <f t="shared" si="11"/>
        <v>14.164034495613805</v>
      </c>
      <c r="S62" s="8">
        <f t="shared" si="12"/>
        <v>3.1975114783146061</v>
      </c>
      <c r="T62" s="1" t="str">
        <f t="shared" si="13"/>
        <v>clays</v>
      </c>
      <c r="U62" s="10" t="str">
        <f t="shared" si="14"/>
        <v/>
      </c>
      <c r="V62" s="10" t="str">
        <f t="shared" si="15"/>
        <v/>
      </c>
      <c r="W62" s="10" t="str">
        <f t="shared" si="16"/>
        <v/>
      </c>
      <c r="X62" s="10">
        <f t="shared" si="17"/>
        <v>28.575612395773771</v>
      </c>
      <c r="Y62" s="1">
        <f t="shared" si="21"/>
        <v>2.9882747068676716</v>
      </c>
      <c r="Z62" s="2">
        <f t="shared" si="18"/>
        <v>1.9516</v>
      </c>
      <c r="AA62" s="1">
        <f t="shared" si="22"/>
        <v>0.46800670016750417</v>
      </c>
    </row>
    <row r="63" spans="1:27" x14ac:dyDescent="0.2">
      <c r="A63" s="11">
        <v>1.2</v>
      </c>
      <c r="B63" s="11">
        <v>0.4098</v>
      </c>
      <c r="C63" s="11">
        <v>31.8</v>
      </c>
      <c r="D63" s="11">
        <v>-20.399999999999999</v>
      </c>
      <c r="E63" s="5">
        <f t="shared" si="0"/>
        <v>406.33199999999999</v>
      </c>
      <c r="F63" s="5">
        <f t="shared" si="19"/>
        <v>61</v>
      </c>
      <c r="G63" s="5">
        <f t="shared" si="1"/>
        <v>2.0000000000000018E-2</v>
      </c>
      <c r="H63" s="5">
        <f t="shared" si="2"/>
        <v>1.21</v>
      </c>
      <c r="I63" s="8">
        <f t="shared" si="3"/>
        <v>16.642219770392135</v>
      </c>
      <c r="J63" s="5">
        <f t="shared" si="20"/>
        <v>20.548658458801249</v>
      </c>
      <c r="K63" s="5">
        <f t="shared" si="4"/>
        <v>0</v>
      </c>
      <c r="L63" s="8">
        <f t="shared" si="6"/>
        <v>20.548658458801249</v>
      </c>
      <c r="M63" s="8">
        <f t="shared" si="5"/>
        <v>415.95</v>
      </c>
      <c r="N63" s="8">
        <f t="shared" si="7"/>
        <v>411.91249999999997</v>
      </c>
      <c r="O63" s="8">
        <f t="shared" si="8"/>
        <v>61.5</v>
      </c>
      <c r="P63" s="8">
        <f t="shared" si="9"/>
        <v>2.0000000000000018E-2</v>
      </c>
      <c r="Q63" s="9">
        <f t="shared" si="10"/>
        <v>19.045712513342821</v>
      </c>
      <c r="R63" s="8">
        <f t="shared" si="11"/>
        <v>15.714277475867918</v>
      </c>
      <c r="S63" s="8">
        <f t="shared" si="12"/>
        <v>3.2612063579898751</v>
      </c>
      <c r="T63" s="1" t="str">
        <f t="shared" si="13"/>
        <v>clays</v>
      </c>
      <c r="U63" s="10" t="str">
        <f t="shared" si="14"/>
        <v/>
      </c>
      <c r="V63" s="10" t="str">
        <f t="shared" si="15"/>
        <v/>
      </c>
      <c r="W63" s="10" t="str">
        <f t="shared" si="16"/>
        <v/>
      </c>
      <c r="X63" s="10">
        <f t="shared" si="17"/>
        <v>26.360089436079917</v>
      </c>
      <c r="Y63" s="1">
        <f t="shared" si="21"/>
        <v>3.0050251256281406</v>
      </c>
      <c r="Z63" s="2">
        <f t="shared" si="18"/>
        <v>1.6392</v>
      </c>
      <c r="AA63" s="1">
        <f t="shared" si="22"/>
        <v>0.47085427135678393</v>
      </c>
    </row>
    <row r="64" spans="1:27" x14ac:dyDescent="0.2">
      <c r="A64" s="11">
        <v>1.22</v>
      </c>
      <c r="B64" s="11">
        <v>0.42209999999999998</v>
      </c>
      <c r="C64" s="11">
        <v>36.6</v>
      </c>
      <c r="D64" s="11">
        <v>-27.1</v>
      </c>
      <c r="E64" s="5">
        <f t="shared" si="0"/>
        <v>417.49299999999994</v>
      </c>
      <c r="F64" s="5">
        <f t="shared" si="19"/>
        <v>62</v>
      </c>
      <c r="G64" s="5">
        <f t="shared" si="1"/>
        <v>2.0000000000000018E-2</v>
      </c>
      <c r="H64" s="5">
        <f t="shared" si="2"/>
        <v>1.23</v>
      </c>
      <c r="I64" s="8">
        <f t="shared" si="3"/>
        <v>16.8143235279524</v>
      </c>
      <c r="J64" s="5">
        <f t="shared" si="20"/>
        <v>20.884944929360298</v>
      </c>
      <c r="K64" s="5">
        <f t="shared" si="4"/>
        <v>0</v>
      </c>
      <c r="L64" s="8">
        <f t="shared" si="6"/>
        <v>20.884944929360298</v>
      </c>
      <c r="M64" s="8">
        <f t="shared" si="5"/>
        <v>422.09999999999997</v>
      </c>
      <c r="N64" s="8">
        <f t="shared" si="7"/>
        <v>417.49299999999994</v>
      </c>
      <c r="O64" s="8">
        <f t="shared" si="8"/>
        <v>62.5</v>
      </c>
      <c r="P64" s="8">
        <f t="shared" si="9"/>
        <v>2.0000000000000018E-2</v>
      </c>
      <c r="Q64" s="9">
        <f t="shared" si="10"/>
        <v>18.99014129135114</v>
      </c>
      <c r="R64" s="8">
        <f t="shared" si="11"/>
        <v>15.758631021467318</v>
      </c>
      <c r="S64" s="8">
        <f t="shared" si="12"/>
        <v>3.2629655686554768</v>
      </c>
      <c r="T64" s="1" t="str">
        <f t="shared" si="13"/>
        <v>clays</v>
      </c>
      <c r="U64" s="10" t="str">
        <f t="shared" si="14"/>
        <v/>
      </c>
      <c r="V64" s="10" t="str">
        <f t="shared" si="15"/>
        <v/>
      </c>
      <c r="W64" s="10" t="str">
        <f t="shared" si="16"/>
        <v/>
      </c>
      <c r="X64" s="10">
        <f t="shared" si="17"/>
        <v>26.747670338042646</v>
      </c>
      <c r="Y64" s="1">
        <f t="shared" si="21"/>
        <v>3.0217755443886096</v>
      </c>
      <c r="Z64" s="2">
        <f t="shared" si="18"/>
        <v>1.6883999999999999</v>
      </c>
      <c r="AA64" s="1">
        <f t="shared" si="22"/>
        <v>0.47370184254606362</v>
      </c>
    </row>
    <row r="65" spans="1:27" x14ac:dyDescent="0.2">
      <c r="A65" s="11">
        <v>1.24</v>
      </c>
      <c r="B65" s="11">
        <v>0.42209999999999998</v>
      </c>
      <c r="C65" s="11">
        <v>36.6</v>
      </c>
      <c r="D65" s="11">
        <v>-27.1</v>
      </c>
      <c r="E65" s="5">
        <f t="shared" si="0"/>
        <v>417.49299999999994</v>
      </c>
      <c r="F65" s="5">
        <f t="shared" si="19"/>
        <v>63</v>
      </c>
      <c r="G65" s="5">
        <f t="shared" si="1"/>
        <v>2.0000000000000018E-2</v>
      </c>
      <c r="H65" s="5">
        <f t="shared" si="2"/>
        <v>1.25</v>
      </c>
      <c r="I65" s="8">
        <f t="shared" si="3"/>
        <v>16.8143235279524</v>
      </c>
      <c r="J65" s="5">
        <f t="shared" si="20"/>
        <v>21.221231399919347</v>
      </c>
      <c r="K65" s="5">
        <f t="shared" si="4"/>
        <v>0</v>
      </c>
      <c r="L65" s="8">
        <f t="shared" si="6"/>
        <v>21.221231399919347</v>
      </c>
      <c r="M65" s="8">
        <f t="shared" si="5"/>
        <v>398.8</v>
      </c>
      <c r="N65" s="8">
        <f t="shared" si="7"/>
        <v>393.46199999999999</v>
      </c>
      <c r="O65" s="8">
        <f t="shared" si="8"/>
        <v>63.5</v>
      </c>
      <c r="P65" s="8">
        <f t="shared" si="9"/>
        <v>2.0000000000000018E-2</v>
      </c>
      <c r="Q65" s="9">
        <f t="shared" si="10"/>
        <v>17.540959880466474</v>
      </c>
      <c r="R65" s="8">
        <f t="shared" si="11"/>
        <v>17.058851516670291</v>
      </c>
      <c r="S65" s="8">
        <f t="shared" si="12"/>
        <v>3.3116304493806243</v>
      </c>
      <c r="T65" s="1" t="str">
        <f t="shared" si="13"/>
        <v>clays</v>
      </c>
      <c r="U65" s="10" t="str">
        <f t="shared" si="14"/>
        <v/>
      </c>
      <c r="V65" s="10" t="str">
        <f t="shared" si="15"/>
        <v/>
      </c>
      <c r="W65" s="10" t="str">
        <f t="shared" si="16"/>
        <v/>
      </c>
      <c r="X65" s="10">
        <f t="shared" si="17"/>
        <v>25.171917906672043</v>
      </c>
      <c r="Y65" s="1">
        <f t="shared" si="21"/>
        <v>3.0385259631490786</v>
      </c>
      <c r="Z65" s="2">
        <f t="shared" si="18"/>
        <v>1.6883999999999999</v>
      </c>
      <c r="AA65" s="1">
        <f t="shared" si="22"/>
        <v>0.47654941373534343</v>
      </c>
    </row>
    <row r="66" spans="1:27" x14ac:dyDescent="0.2">
      <c r="A66" s="11">
        <v>1.26</v>
      </c>
      <c r="B66" s="11">
        <v>0.3755</v>
      </c>
      <c r="C66" s="11">
        <v>50.7</v>
      </c>
      <c r="D66" s="11">
        <v>-35.700000000000003</v>
      </c>
      <c r="E66" s="5">
        <f t="shared" si="0"/>
        <v>369.43099999999998</v>
      </c>
      <c r="F66" s="5">
        <f t="shared" si="19"/>
        <v>64</v>
      </c>
      <c r="G66" s="5">
        <f t="shared" si="1"/>
        <v>2.0000000000000018E-2</v>
      </c>
      <c r="H66" s="5">
        <f t="shared" si="2"/>
        <v>1.27</v>
      </c>
      <c r="I66" s="8">
        <f t="shared" si="3"/>
        <v>17.142289763809337</v>
      </c>
      <c r="J66" s="5">
        <f t="shared" si="20"/>
        <v>21.564077195195534</v>
      </c>
      <c r="K66" s="5">
        <f t="shared" si="4"/>
        <v>0</v>
      </c>
      <c r="L66" s="8">
        <f t="shared" si="6"/>
        <v>21.564077195195534</v>
      </c>
      <c r="M66" s="8">
        <f t="shared" si="5"/>
        <v>339.1</v>
      </c>
      <c r="N66" s="8">
        <f t="shared" si="7"/>
        <v>332.6825</v>
      </c>
      <c r="O66" s="8">
        <f t="shared" si="8"/>
        <v>64.5</v>
      </c>
      <c r="P66" s="8">
        <f t="shared" si="9"/>
        <v>2.0000000000000018E-2</v>
      </c>
      <c r="Q66" s="9">
        <f t="shared" si="10"/>
        <v>14.427625165157613</v>
      </c>
      <c r="R66" s="8">
        <f t="shared" si="11"/>
        <v>20.731655624413879</v>
      </c>
      <c r="S66" s="8">
        <f t="shared" si="12"/>
        <v>3.4313747125188971</v>
      </c>
      <c r="T66" s="1" t="str">
        <f t="shared" si="13"/>
        <v>clays</v>
      </c>
      <c r="U66" s="10" t="str">
        <f t="shared" si="14"/>
        <v/>
      </c>
      <c r="V66" s="10" t="str">
        <f t="shared" si="15"/>
        <v/>
      </c>
      <c r="W66" s="10" t="str">
        <f t="shared" si="16"/>
        <v/>
      </c>
      <c r="X66" s="10">
        <f t="shared" si="17"/>
        <v>21.169061520320302</v>
      </c>
      <c r="Y66" s="1">
        <f t="shared" si="21"/>
        <v>3.0552763819095476</v>
      </c>
      <c r="Z66" s="2">
        <f t="shared" si="18"/>
        <v>1.502</v>
      </c>
      <c r="AA66" s="1">
        <f t="shared" si="22"/>
        <v>0.47939698492462313</v>
      </c>
    </row>
    <row r="67" spans="1:27" x14ac:dyDescent="0.2">
      <c r="A67" s="11">
        <v>1.28</v>
      </c>
      <c r="B67" s="11">
        <v>0.30270000000000002</v>
      </c>
      <c r="C67" s="11">
        <v>54.7</v>
      </c>
      <c r="D67" s="11">
        <v>-39.799999999999997</v>
      </c>
      <c r="E67" s="5">
        <f t="shared" ref="E67:E130" si="23">+B67*1000+D67*(1-$F$1)</f>
        <v>295.93400000000003</v>
      </c>
      <c r="F67" s="5">
        <f t="shared" si="19"/>
        <v>65</v>
      </c>
      <c r="G67" s="5">
        <f t="shared" ref="G67:G130" si="24">+A68-A67</f>
        <v>2.0000000000000018E-2</v>
      </c>
      <c r="H67" s="5">
        <f t="shared" ref="H67:H130" si="25">+A67+G67/2</f>
        <v>1.29</v>
      </c>
      <c r="I67" s="8">
        <f t="shared" ref="I67:I130" si="26">9.81*(0.27*LOG(C67/E67*100)+0.36*LOG(E67/100)+1.236)</f>
        <v>17.144584976976017</v>
      </c>
      <c r="J67" s="5">
        <f t="shared" si="20"/>
        <v>21.906968894735055</v>
      </c>
      <c r="K67" s="5">
        <f t="shared" ref="K67:K130" si="27">IF(H67&lt;$C$1,0,9.81*(H67-$C$1))</f>
        <v>0</v>
      </c>
      <c r="L67" s="8">
        <f t="shared" si="6"/>
        <v>21.906968894735055</v>
      </c>
      <c r="M67" s="8">
        <f t="shared" ref="M67:M130" si="28">AVERAGE(B67:B68)*1000</f>
        <v>275.5</v>
      </c>
      <c r="N67" s="8">
        <f t="shared" si="7"/>
        <v>268.80200000000002</v>
      </c>
      <c r="O67" s="8">
        <f t="shared" si="8"/>
        <v>65.5</v>
      </c>
      <c r="P67" s="8">
        <f t="shared" si="9"/>
        <v>2.0000000000000018E-2</v>
      </c>
      <c r="Q67" s="9">
        <f t="shared" si="10"/>
        <v>11.270159385883902</v>
      </c>
      <c r="R67" s="8">
        <f t="shared" si="11"/>
        <v>26.529493002260441</v>
      </c>
      <c r="S67" s="8">
        <f t="shared" si="12"/>
        <v>3.5827873237806518</v>
      </c>
      <c r="T67" s="1" t="str">
        <f t="shared" si="13"/>
        <v>clays</v>
      </c>
      <c r="U67" s="10" t="str">
        <f t="shared" si="14"/>
        <v/>
      </c>
      <c r="V67" s="10" t="str">
        <f t="shared" si="15"/>
        <v/>
      </c>
      <c r="W67" s="10" t="str">
        <f t="shared" si="16"/>
        <v/>
      </c>
      <c r="X67" s="10">
        <f t="shared" si="17"/>
        <v>16.90620207368433</v>
      </c>
      <c r="Y67" s="1">
        <f t="shared" si="21"/>
        <v>3.0720268006700167</v>
      </c>
      <c r="Z67" s="2">
        <f t="shared" si="18"/>
        <v>1.2108000000000001</v>
      </c>
      <c r="AA67" s="1">
        <f t="shared" si="22"/>
        <v>0.48224455611390282</v>
      </c>
    </row>
    <row r="68" spans="1:27" x14ac:dyDescent="0.2">
      <c r="A68" s="11">
        <v>1.3</v>
      </c>
      <c r="B68" s="11">
        <v>0.24829999999999999</v>
      </c>
      <c r="C68" s="11">
        <v>56.1</v>
      </c>
      <c r="D68" s="11">
        <v>-39</v>
      </c>
      <c r="E68" s="5">
        <f t="shared" si="23"/>
        <v>241.67</v>
      </c>
      <c r="F68" s="5">
        <f t="shared" si="19"/>
        <v>66</v>
      </c>
      <c r="G68" s="5">
        <f t="shared" si="24"/>
        <v>2.0000000000000018E-2</v>
      </c>
      <c r="H68" s="5">
        <f t="shared" si="25"/>
        <v>1.31</v>
      </c>
      <c r="I68" s="8">
        <f t="shared" si="26"/>
        <v>17.095985289590509</v>
      </c>
      <c r="J68" s="5">
        <f t="shared" si="20"/>
        <v>22.248888600526865</v>
      </c>
      <c r="K68" s="5">
        <f t="shared" si="27"/>
        <v>0</v>
      </c>
      <c r="L68" s="8">
        <f t="shared" ref="L68:L131" si="29">+J68-K68</f>
        <v>22.248888600526865</v>
      </c>
      <c r="M68" s="8">
        <f t="shared" si="28"/>
        <v>230.3</v>
      </c>
      <c r="N68" s="8">
        <f t="shared" ref="N68:N131" si="30">AVERAGE(E68:E69)</f>
        <v>224.15449999999998</v>
      </c>
      <c r="O68" s="8">
        <f t="shared" ref="O68:O131" si="31">AVERAGE(F68:F69)</f>
        <v>66.5</v>
      </c>
      <c r="P68" s="8">
        <f t="shared" ref="P68:P131" si="32">AVERAGE(G68:G69)</f>
        <v>2.0000000000000018E-2</v>
      </c>
      <c r="Q68" s="9">
        <f t="shared" ref="Q68:Q131" si="33">(N68-J68)/L68</f>
        <v>9.0748627953798948</v>
      </c>
      <c r="R68" s="8">
        <f t="shared" ref="R68:R131" si="34">+O68/(N68-J68)*100</f>
        <v>32.936182178923602</v>
      </c>
      <c r="S68" s="8">
        <f t="shared" ref="S68:S131" si="35">+SQRT((3.47-LOG(Q68))^2+(1.22+LOG(R68))^2)</f>
        <v>3.7156160167291734</v>
      </c>
      <c r="T68" s="1" t="str">
        <f t="shared" ref="T68:T131" si="36">(IF(S68&lt;1.31, "gravelly sand to dense sand", IF(S68&lt;2.05, "sands", IF(S68&lt;2.6, "sand mixtures", IF(S68&lt;2.95, "silt mixtures", IF(S68&lt;3.6, "clays","organic clay"))))))</f>
        <v>organic clay</v>
      </c>
      <c r="U68" s="10" t="str">
        <f t="shared" ref="U68:U131" si="37">IF(S68&lt;2.6,DEGREES(ATAN(0.373*(LOG(N68/L68)+0.29))),"")</f>
        <v/>
      </c>
      <c r="V68" s="10" t="str">
        <f t="shared" ref="V68:V131" si="38">IF(S68&lt;2.6, 17.6+11*LOG(Q68),"")</f>
        <v/>
      </c>
      <c r="W68" s="10" t="str">
        <f t="shared" ref="W68:W131" si="39">IF(S68&lt;2.6, IF(M68/100&lt;20, 30,IF(M68/100&lt;40,30+5/20*(M68/100-20),IF(M68/100&lt;120, 35+5/80*(M68/100-40), IF(M68/100&lt;200, 40+5/80*(M68/100-120),45)))),"")</f>
        <v/>
      </c>
      <c r="X68" s="10">
        <f t="shared" ref="X68:X131" si="40">IF(S68&gt;2.59, (M68-J68)/$I$1,"")</f>
        <v>13.870074093298209</v>
      </c>
      <c r="Y68" s="1">
        <f t="shared" si="21"/>
        <v>3.0887772194304857</v>
      </c>
      <c r="Z68" s="2">
        <f t="shared" ref="Z68:Z131" si="41">+B68*4</f>
        <v>0.99319999999999997</v>
      </c>
      <c r="AA68" s="1">
        <f t="shared" si="22"/>
        <v>0.48509212730318263</v>
      </c>
    </row>
    <row r="69" spans="1:27" x14ac:dyDescent="0.2">
      <c r="A69" s="11">
        <v>1.32</v>
      </c>
      <c r="B69" s="11">
        <v>0.21229999999999999</v>
      </c>
      <c r="C69" s="11">
        <v>50.2</v>
      </c>
      <c r="D69" s="11">
        <v>-33.299999999999997</v>
      </c>
      <c r="E69" s="5">
        <f t="shared" si="23"/>
        <v>206.63899999999998</v>
      </c>
      <c r="F69" s="5">
        <f t="shared" ref="F69:F132" si="42">+F68+1</f>
        <v>67</v>
      </c>
      <c r="G69" s="5">
        <f t="shared" si="24"/>
        <v>2.0000000000000018E-2</v>
      </c>
      <c r="H69" s="5">
        <f t="shared" si="25"/>
        <v>1.33</v>
      </c>
      <c r="I69" s="8">
        <f t="shared" si="26"/>
        <v>16.908114867735645</v>
      </c>
      <c r="J69" s="5">
        <f t="shared" ref="J69:J132" si="43">+J68+I69*G69</f>
        <v>22.587050897881578</v>
      </c>
      <c r="K69" s="5">
        <f t="shared" si="27"/>
        <v>0</v>
      </c>
      <c r="L69" s="8">
        <f t="shared" si="29"/>
        <v>22.587050897881578</v>
      </c>
      <c r="M69" s="8">
        <f t="shared" si="28"/>
        <v>203.55</v>
      </c>
      <c r="N69" s="8">
        <f t="shared" si="30"/>
        <v>197.923</v>
      </c>
      <c r="O69" s="8">
        <f t="shared" si="31"/>
        <v>67.5</v>
      </c>
      <c r="P69" s="8">
        <f t="shared" si="32"/>
        <v>2.0000000000000018E-2</v>
      </c>
      <c r="Q69" s="9">
        <f t="shared" si="33"/>
        <v>7.7626756097921152</v>
      </c>
      <c r="R69" s="8">
        <f t="shared" si="34"/>
        <v>38.4975245211619</v>
      </c>
      <c r="S69" s="8">
        <f t="shared" si="35"/>
        <v>3.8114031798176811</v>
      </c>
      <c r="T69" s="1" t="str">
        <f t="shared" si="36"/>
        <v>organic clay</v>
      </c>
      <c r="U69" s="10" t="str">
        <f t="shared" si="37"/>
        <v/>
      </c>
      <c r="V69" s="10" t="str">
        <f t="shared" si="38"/>
        <v/>
      </c>
      <c r="W69" s="10" t="str">
        <f t="shared" si="39"/>
        <v/>
      </c>
      <c r="X69" s="10">
        <f t="shared" si="40"/>
        <v>12.064196606807895</v>
      </c>
      <c r="Y69" s="1">
        <f t="shared" ref="Y69:Y132" si="44">+($Y$600-$Y$3)/($A$600-$A$3)*(A69-$A$3)+$Y$3</f>
        <v>3.1055276381909547</v>
      </c>
      <c r="Z69" s="2">
        <f t="shared" si="41"/>
        <v>0.84919999999999995</v>
      </c>
      <c r="AA69" s="1">
        <f t="shared" ref="AA69:AA132" si="45">+($AA$600-$AA$3)/($A$600-$A$3)*(A69-$A$3)+$AA$3</f>
        <v>0.48793969849246233</v>
      </c>
    </row>
    <row r="70" spans="1:27" x14ac:dyDescent="0.2">
      <c r="A70" s="11">
        <v>1.34</v>
      </c>
      <c r="B70" s="11">
        <v>0.1948</v>
      </c>
      <c r="C70" s="11">
        <v>44.2</v>
      </c>
      <c r="D70" s="11">
        <v>-32.9</v>
      </c>
      <c r="E70" s="5">
        <f t="shared" si="23"/>
        <v>189.20700000000002</v>
      </c>
      <c r="F70" s="5">
        <f t="shared" si="42"/>
        <v>68</v>
      </c>
      <c r="G70" s="5">
        <f t="shared" si="24"/>
        <v>2.0000000000000018E-2</v>
      </c>
      <c r="H70" s="5">
        <f t="shared" si="25"/>
        <v>1.35</v>
      </c>
      <c r="I70" s="8">
        <f t="shared" si="26"/>
        <v>16.727897818480862</v>
      </c>
      <c r="J70" s="5">
        <f t="shared" si="43"/>
        <v>22.921608854251197</v>
      </c>
      <c r="K70" s="5">
        <f t="shared" si="27"/>
        <v>0</v>
      </c>
      <c r="L70" s="8">
        <f t="shared" si="29"/>
        <v>22.921608854251197</v>
      </c>
      <c r="M70" s="8">
        <f t="shared" si="28"/>
        <v>180.75</v>
      </c>
      <c r="N70" s="8">
        <f t="shared" si="30"/>
        <v>175.15700000000001</v>
      </c>
      <c r="O70" s="8">
        <f t="shared" si="31"/>
        <v>68.5</v>
      </c>
      <c r="P70" s="8">
        <f t="shared" si="32"/>
        <v>1.9999999999999907E-2</v>
      </c>
      <c r="Q70" s="9">
        <f t="shared" si="33"/>
        <v>6.641566572126294</v>
      </c>
      <c r="R70" s="8">
        <f t="shared" si="34"/>
        <v>44.996107333818784</v>
      </c>
      <c r="S70" s="8">
        <f t="shared" si="35"/>
        <v>3.9071224199674797</v>
      </c>
      <c r="T70" s="1" t="str">
        <f t="shared" si="36"/>
        <v>organic clay</v>
      </c>
      <c r="U70" s="10" t="str">
        <f t="shared" si="37"/>
        <v/>
      </c>
      <c r="V70" s="10" t="str">
        <f t="shared" si="38"/>
        <v/>
      </c>
      <c r="W70" s="10" t="str">
        <f t="shared" si="39"/>
        <v/>
      </c>
      <c r="X70" s="10">
        <f t="shared" si="40"/>
        <v>10.521892743049921</v>
      </c>
      <c r="Y70" s="1">
        <f t="shared" si="44"/>
        <v>3.1222780569514237</v>
      </c>
      <c r="Z70" s="2">
        <f t="shared" si="41"/>
        <v>0.7792</v>
      </c>
      <c r="AA70" s="1">
        <f t="shared" si="45"/>
        <v>0.49078726968174208</v>
      </c>
    </row>
    <row r="71" spans="1:27" x14ac:dyDescent="0.2">
      <c r="A71" s="11">
        <v>1.36</v>
      </c>
      <c r="B71" s="11">
        <v>0.16669999999999999</v>
      </c>
      <c r="C71" s="11">
        <v>38.799999999999997</v>
      </c>
      <c r="D71" s="11">
        <v>-32.9</v>
      </c>
      <c r="E71" s="5">
        <f t="shared" si="23"/>
        <v>161.107</v>
      </c>
      <c r="F71" s="5">
        <f t="shared" si="42"/>
        <v>69</v>
      </c>
      <c r="G71" s="5">
        <f t="shared" si="24"/>
        <v>1.9999999999999796E-2</v>
      </c>
      <c r="H71" s="5">
        <f t="shared" si="25"/>
        <v>1.37</v>
      </c>
      <c r="I71" s="8">
        <f t="shared" si="26"/>
        <v>16.516359904750558</v>
      </c>
      <c r="J71" s="5">
        <f t="shared" si="43"/>
        <v>23.251936052346206</v>
      </c>
      <c r="K71" s="5">
        <f t="shared" si="27"/>
        <v>0</v>
      </c>
      <c r="L71" s="8">
        <f t="shared" si="29"/>
        <v>23.251936052346206</v>
      </c>
      <c r="M71" s="8">
        <f t="shared" si="28"/>
        <v>154.39999999999998</v>
      </c>
      <c r="N71" s="8">
        <f t="shared" si="30"/>
        <v>148.7645</v>
      </c>
      <c r="O71" s="8">
        <f t="shared" si="31"/>
        <v>69.5</v>
      </c>
      <c r="P71" s="8">
        <f t="shared" si="32"/>
        <v>1.9999999999999907E-2</v>
      </c>
      <c r="Q71" s="9">
        <f t="shared" si="33"/>
        <v>5.3979403549490286</v>
      </c>
      <c r="R71" s="8">
        <f t="shared" si="34"/>
        <v>55.372942607550932</v>
      </c>
      <c r="S71" s="8">
        <f t="shared" si="35"/>
        <v>4.0344178964547135</v>
      </c>
      <c r="T71" s="1" t="str">
        <f t="shared" si="36"/>
        <v>organic clay</v>
      </c>
      <c r="U71" s="10" t="str">
        <f t="shared" si="37"/>
        <v/>
      </c>
      <c r="V71" s="10" t="str">
        <f t="shared" si="38"/>
        <v/>
      </c>
      <c r="W71" s="10" t="str">
        <f t="shared" si="39"/>
        <v/>
      </c>
      <c r="X71" s="10">
        <f t="shared" si="40"/>
        <v>8.7432042631769189</v>
      </c>
      <c r="Y71" s="1">
        <f t="shared" si="44"/>
        <v>3.1390284757118927</v>
      </c>
      <c r="Z71" s="2">
        <f t="shared" si="41"/>
        <v>0.66679999999999995</v>
      </c>
      <c r="AA71" s="1">
        <f t="shared" si="45"/>
        <v>0.49363484087102183</v>
      </c>
    </row>
    <row r="72" spans="1:27" x14ac:dyDescent="0.2">
      <c r="A72" s="11">
        <v>1.38</v>
      </c>
      <c r="B72" s="11">
        <v>0.1421</v>
      </c>
      <c r="C72" s="11">
        <v>35.299999999999997</v>
      </c>
      <c r="D72" s="11">
        <v>-33.4</v>
      </c>
      <c r="E72" s="5">
        <f t="shared" si="23"/>
        <v>136.422</v>
      </c>
      <c r="F72" s="5">
        <f t="shared" si="42"/>
        <v>70</v>
      </c>
      <c r="G72" s="5">
        <f t="shared" si="24"/>
        <v>2.0000000000000018E-2</v>
      </c>
      <c r="H72" s="5">
        <f t="shared" si="25"/>
        <v>1.39</v>
      </c>
      <c r="I72" s="8">
        <f t="shared" si="26"/>
        <v>16.343840309664873</v>
      </c>
      <c r="J72" s="5">
        <f t="shared" si="43"/>
        <v>23.578812858539504</v>
      </c>
      <c r="K72" s="5">
        <f t="shared" si="27"/>
        <v>0</v>
      </c>
      <c r="L72" s="8">
        <f t="shared" si="29"/>
        <v>23.578812858539504</v>
      </c>
      <c r="M72" s="8">
        <f t="shared" si="28"/>
        <v>130.30000000000001</v>
      </c>
      <c r="N72" s="8">
        <f t="shared" si="30"/>
        <v>124.65600000000001</v>
      </c>
      <c r="O72" s="8">
        <f t="shared" si="31"/>
        <v>70.5</v>
      </c>
      <c r="P72" s="8">
        <f t="shared" si="32"/>
        <v>2.0000000000000018E-2</v>
      </c>
      <c r="Q72" s="9">
        <f t="shared" si="33"/>
        <v>4.286780159284123</v>
      </c>
      <c r="R72" s="8">
        <f t="shared" si="34"/>
        <v>69.748676228329515</v>
      </c>
      <c r="S72" s="8">
        <f t="shared" si="35"/>
        <v>4.1759731673354361</v>
      </c>
      <c r="T72" s="1" t="str">
        <f t="shared" si="36"/>
        <v>organic clay</v>
      </c>
      <c r="U72" s="10" t="str">
        <f t="shared" si="37"/>
        <v/>
      </c>
      <c r="V72" s="10" t="str">
        <f t="shared" si="38"/>
        <v/>
      </c>
      <c r="W72" s="10" t="str">
        <f t="shared" si="39"/>
        <v/>
      </c>
      <c r="X72" s="10">
        <f t="shared" si="40"/>
        <v>7.1147458094307003</v>
      </c>
      <c r="Y72" s="1">
        <f t="shared" si="44"/>
        <v>3.1557788944723617</v>
      </c>
      <c r="Z72" s="2">
        <f t="shared" si="41"/>
        <v>0.56840000000000002</v>
      </c>
      <c r="AA72" s="1">
        <f t="shared" si="45"/>
        <v>0.49648241206030153</v>
      </c>
    </row>
    <row r="73" spans="1:27" x14ac:dyDescent="0.2">
      <c r="A73" s="11">
        <v>1.4</v>
      </c>
      <c r="B73" s="11">
        <v>0.11849999999999999</v>
      </c>
      <c r="C73" s="11">
        <v>31.2</v>
      </c>
      <c r="D73" s="11">
        <v>-33</v>
      </c>
      <c r="E73" s="5">
        <f t="shared" si="23"/>
        <v>112.89</v>
      </c>
      <c r="F73" s="5">
        <f t="shared" si="42"/>
        <v>71</v>
      </c>
      <c r="G73" s="5">
        <f t="shared" si="24"/>
        <v>2.0000000000000018E-2</v>
      </c>
      <c r="H73" s="5">
        <f t="shared" si="25"/>
        <v>1.41</v>
      </c>
      <c r="I73" s="8">
        <f t="shared" si="26"/>
        <v>16.129216790323248</v>
      </c>
      <c r="J73" s="5">
        <f t="shared" si="43"/>
        <v>23.901397194345968</v>
      </c>
      <c r="K73" s="5">
        <f t="shared" si="27"/>
        <v>0</v>
      </c>
      <c r="L73" s="8">
        <f t="shared" si="29"/>
        <v>23.901397194345968</v>
      </c>
      <c r="M73" s="8">
        <f t="shared" si="28"/>
        <v>112.74999999999999</v>
      </c>
      <c r="N73" s="8">
        <f t="shared" si="30"/>
        <v>107.1485</v>
      </c>
      <c r="O73" s="8">
        <f t="shared" si="31"/>
        <v>71.5</v>
      </c>
      <c r="P73" s="8">
        <f t="shared" si="32"/>
        <v>2.0000000000000018E-2</v>
      </c>
      <c r="Q73" s="9">
        <f t="shared" si="33"/>
        <v>3.4829387641550378</v>
      </c>
      <c r="R73" s="8">
        <f t="shared" si="34"/>
        <v>85.888874916069526</v>
      </c>
      <c r="S73" s="8">
        <f t="shared" si="35"/>
        <v>4.3035821389494568</v>
      </c>
      <c r="T73" s="1" t="str">
        <f t="shared" si="36"/>
        <v>organic clay</v>
      </c>
      <c r="U73" s="10" t="str">
        <f t="shared" si="37"/>
        <v/>
      </c>
      <c r="V73" s="10" t="str">
        <f t="shared" si="38"/>
        <v/>
      </c>
      <c r="W73" s="10" t="str">
        <f t="shared" si="39"/>
        <v/>
      </c>
      <c r="X73" s="10">
        <f t="shared" si="40"/>
        <v>5.9232401870436018</v>
      </c>
      <c r="Y73" s="1">
        <f t="shared" si="44"/>
        <v>3.1725293132328307</v>
      </c>
      <c r="Z73" s="2">
        <f t="shared" si="41"/>
        <v>0.47399999999999998</v>
      </c>
      <c r="AA73" s="1">
        <f t="shared" si="45"/>
        <v>0.49932998324958122</v>
      </c>
    </row>
    <row r="74" spans="1:27" x14ac:dyDescent="0.2">
      <c r="A74" s="11">
        <v>1.42</v>
      </c>
      <c r="B74" s="11">
        <v>0.107</v>
      </c>
      <c r="C74" s="11">
        <v>26.4</v>
      </c>
      <c r="D74" s="11">
        <v>-32.9</v>
      </c>
      <c r="E74" s="5">
        <f t="shared" si="23"/>
        <v>101.407</v>
      </c>
      <c r="F74" s="5">
        <f t="shared" si="42"/>
        <v>72</v>
      </c>
      <c r="G74" s="5">
        <f t="shared" si="24"/>
        <v>2.0000000000000018E-2</v>
      </c>
      <c r="H74" s="5">
        <f t="shared" si="25"/>
        <v>1.43</v>
      </c>
      <c r="I74" s="8">
        <f t="shared" si="26"/>
        <v>15.895919700773817</v>
      </c>
      <c r="J74" s="5">
        <f t="shared" si="43"/>
        <v>24.219315588361443</v>
      </c>
      <c r="K74" s="5">
        <f t="shared" si="27"/>
        <v>0</v>
      </c>
      <c r="L74" s="8">
        <f t="shared" si="29"/>
        <v>24.219315588361443</v>
      </c>
      <c r="M74" s="8">
        <f t="shared" si="28"/>
        <v>99.55</v>
      </c>
      <c r="N74" s="8">
        <f t="shared" si="30"/>
        <v>93.94</v>
      </c>
      <c r="O74" s="8">
        <f t="shared" si="31"/>
        <v>72.5</v>
      </c>
      <c r="P74" s="8">
        <f t="shared" si="32"/>
        <v>2.0000000000000018E-2</v>
      </c>
      <c r="Q74" s="9">
        <f t="shared" si="33"/>
        <v>2.8787223221593732</v>
      </c>
      <c r="R74" s="8">
        <f t="shared" si="34"/>
        <v>103.98635729384418</v>
      </c>
      <c r="S74" s="8">
        <f t="shared" si="35"/>
        <v>4.4207390761156997</v>
      </c>
      <c r="T74" s="1" t="str">
        <f t="shared" si="36"/>
        <v>organic clay</v>
      </c>
      <c r="U74" s="10" t="str">
        <f t="shared" si="37"/>
        <v/>
      </c>
      <c r="V74" s="10" t="str">
        <f t="shared" si="38"/>
        <v/>
      </c>
      <c r="W74" s="10" t="str">
        <f t="shared" si="39"/>
        <v/>
      </c>
      <c r="X74" s="10">
        <f t="shared" si="40"/>
        <v>5.0220456274425702</v>
      </c>
      <c r="Y74" s="1">
        <f t="shared" si="44"/>
        <v>3.1892797319932997</v>
      </c>
      <c r="Z74" s="2">
        <f t="shared" si="41"/>
        <v>0.42799999999999999</v>
      </c>
      <c r="AA74" s="1">
        <f t="shared" si="45"/>
        <v>0.50217755443886092</v>
      </c>
    </row>
    <row r="75" spans="1:27" x14ac:dyDescent="0.2">
      <c r="A75" s="11">
        <v>1.44</v>
      </c>
      <c r="B75" s="11">
        <v>9.2100000000000001E-2</v>
      </c>
      <c r="C75" s="11">
        <v>22.2</v>
      </c>
      <c r="D75" s="11">
        <v>-33.1</v>
      </c>
      <c r="E75" s="5">
        <f t="shared" si="23"/>
        <v>86.472999999999999</v>
      </c>
      <c r="F75" s="5">
        <f t="shared" si="42"/>
        <v>73</v>
      </c>
      <c r="G75" s="5">
        <f t="shared" si="24"/>
        <v>2.0000000000000018E-2</v>
      </c>
      <c r="H75" s="5">
        <f t="shared" si="25"/>
        <v>1.45</v>
      </c>
      <c r="I75" s="8">
        <f t="shared" si="26"/>
        <v>15.635516939988488</v>
      </c>
      <c r="J75" s="5">
        <f t="shared" si="43"/>
        <v>24.532025927161214</v>
      </c>
      <c r="K75" s="5">
        <f t="shared" si="27"/>
        <v>0</v>
      </c>
      <c r="L75" s="8">
        <f t="shared" si="29"/>
        <v>24.532025927161214</v>
      </c>
      <c r="M75" s="8">
        <f t="shared" si="28"/>
        <v>86.850000000000009</v>
      </c>
      <c r="N75" s="8">
        <f t="shared" si="30"/>
        <v>81.180499999999995</v>
      </c>
      <c r="O75" s="8">
        <f t="shared" si="31"/>
        <v>73.5</v>
      </c>
      <c r="P75" s="8">
        <f t="shared" si="32"/>
        <v>2.0000000000000018E-2</v>
      </c>
      <c r="Q75" s="9">
        <f t="shared" si="33"/>
        <v>2.3091641204454736</v>
      </c>
      <c r="R75" s="8">
        <f t="shared" si="34"/>
        <v>129.74753725138913</v>
      </c>
      <c r="S75" s="8">
        <f t="shared" si="35"/>
        <v>4.5563332669518477</v>
      </c>
      <c r="T75" s="1" t="str">
        <f t="shared" si="36"/>
        <v>organic clay</v>
      </c>
      <c r="U75" s="10" t="str">
        <f t="shared" si="37"/>
        <v/>
      </c>
      <c r="V75" s="10" t="str">
        <f t="shared" si="38"/>
        <v/>
      </c>
      <c r="W75" s="10" t="str">
        <f t="shared" si="39"/>
        <v/>
      </c>
      <c r="X75" s="10">
        <f t="shared" si="40"/>
        <v>4.1545316048559195</v>
      </c>
      <c r="Y75" s="1">
        <f t="shared" si="44"/>
        <v>3.2060301507537687</v>
      </c>
      <c r="Z75" s="2">
        <f t="shared" si="41"/>
        <v>0.36840000000000001</v>
      </c>
      <c r="AA75" s="1">
        <f t="shared" si="45"/>
        <v>0.50502512562814073</v>
      </c>
    </row>
    <row r="76" spans="1:27" x14ac:dyDescent="0.2">
      <c r="A76" s="11">
        <v>1.46</v>
      </c>
      <c r="B76" s="11">
        <v>8.1600000000000006E-2</v>
      </c>
      <c r="C76" s="11">
        <v>19.2</v>
      </c>
      <c r="D76" s="11">
        <v>-33.6</v>
      </c>
      <c r="E76" s="5">
        <f t="shared" si="23"/>
        <v>75.888000000000005</v>
      </c>
      <c r="F76" s="5">
        <f t="shared" si="42"/>
        <v>74</v>
      </c>
      <c r="G76" s="5">
        <f t="shared" si="24"/>
        <v>2.0000000000000018E-2</v>
      </c>
      <c r="H76" s="5">
        <f t="shared" si="25"/>
        <v>1.47</v>
      </c>
      <c r="I76" s="8">
        <f t="shared" si="26"/>
        <v>15.418444800909146</v>
      </c>
      <c r="J76" s="5">
        <f t="shared" si="43"/>
        <v>24.840394823179398</v>
      </c>
      <c r="K76" s="5">
        <f t="shared" si="27"/>
        <v>0</v>
      </c>
      <c r="L76" s="8">
        <f t="shared" si="29"/>
        <v>24.840394823179398</v>
      </c>
      <c r="M76" s="8">
        <f t="shared" si="28"/>
        <v>83.350000000000009</v>
      </c>
      <c r="N76" s="8">
        <f t="shared" si="30"/>
        <v>77.646500000000003</v>
      </c>
      <c r="O76" s="8">
        <f t="shared" si="31"/>
        <v>74.5</v>
      </c>
      <c r="P76" s="8">
        <f t="shared" si="32"/>
        <v>2.0000000000000018E-2</v>
      </c>
      <c r="Q76" s="9">
        <f t="shared" si="33"/>
        <v>2.1258158556942695</v>
      </c>
      <c r="R76" s="8">
        <f t="shared" si="34"/>
        <v>141.08217174990969</v>
      </c>
      <c r="S76" s="8">
        <f t="shared" si="35"/>
        <v>4.6074382870067918</v>
      </c>
      <c r="T76" s="1" t="str">
        <f t="shared" si="36"/>
        <v>organic clay</v>
      </c>
      <c r="U76" s="10" t="str">
        <f t="shared" si="37"/>
        <v/>
      </c>
      <c r="V76" s="10" t="str">
        <f t="shared" si="38"/>
        <v/>
      </c>
      <c r="W76" s="10" t="str">
        <f t="shared" si="39"/>
        <v/>
      </c>
      <c r="X76" s="10">
        <f t="shared" si="40"/>
        <v>3.9006403451213743</v>
      </c>
      <c r="Y76" s="1">
        <f t="shared" si="44"/>
        <v>3.2227805695142377</v>
      </c>
      <c r="Z76" s="2">
        <f t="shared" si="41"/>
        <v>0.32640000000000002</v>
      </c>
      <c r="AA76" s="1">
        <f t="shared" si="45"/>
        <v>0.50787269681742042</v>
      </c>
    </row>
    <row r="77" spans="1:27" x14ac:dyDescent="0.2">
      <c r="A77" s="11">
        <v>1.48</v>
      </c>
      <c r="B77" s="11">
        <v>8.5099999999999995E-2</v>
      </c>
      <c r="C77" s="11">
        <v>18.399999999999999</v>
      </c>
      <c r="D77" s="11">
        <v>-33.5</v>
      </c>
      <c r="E77" s="5">
        <f t="shared" si="23"/>
        <v>79.404999999999987</v>
      </c>
      <c r="F77" s="5">
        <f t="shared" si="42"/>
        <v>75</v>
      </c>
      <c r="G77" s="5">
        <f t="shared" si="24"/>
        <v>2.0000000000000018E-2</v>
      </c>
      <c r="H77" s="5">
        <f t="shared" si="25"/>
        <v>1.49</v>
      </c>
      <c r="I77" s="8">
        <f t="shared" si="26"/>
        <v>15.386858634645447</v>
      </c>
      <c r="J77" s="5">
        <f t="shared" si="43"/>
        <v>25.148131995872308</v>
      </c>
      <c r="K77" s="5">
        <f t="shared" si="27"/>
        <v>0</v>
      </c>
      <c r="L77" s="8">
        <f t="shared" si="29"/>
        <v>25.148131995872308</v>
      </c>
      <c r="M77" s="8">
        <f t="shared" si="28"/>
        <v>85.1</v>
      </c>
      <c r="N77" s="8">
        <f t="shared" si="30"/>
        <v>79.430499999999995</v>
      </c>
      <c r="O77" s="8">
        <f t="shared" si="31"/>
        <v>75.5</v>
      </c>
      <c r="P77" s="8">
        <f t="shared" si="32"/>
        <v>2.0000000000000018E-2</v>
      </c>
      <c r="Q77" s="9">
        <f t="shared" si="33"/>
        <v>2.1585049741681543</v>
      </c>
      <c r="R77" s="8">
        <f t="shared" si="34"/>
        <v>139.08752100545593</v>
      </c>
      <c r="S77" s="8">
        <f t="shared" si="35"/>
        <v>4.5983957378484526</v>
      </c>
      <c r="T77" s="1" t="str">
        <f t="shared" si="36"/>
        <v>organic clay</v>
      </c>
      <c r="U77" s="10" t="str">
        <f t="shared" si="37"/>
        <v/>
      </c>
      <c r="V77" s="10" t="str">
        <f t="shared" si="38"/>
        <v/>
      </c>
      <c r="W77" s="10" t="str">
        <f t="shared" si="39"/>
        <v/>
      </c>
      <c r="X77" s="10">
        <f t="shared" si="40"/>
        <v>3.9967912002751791</v>
      </c>
      <c r="Y77" s="1">
        <f t="shared" si="44"/>
        <v>3.2395309882747068</v>
      </c>
      <c r="Z77" s="2">
        <f t="shared" si="41"/>
        <v>0.34039999999999998</v>
      </c>
      <c r="AA77" s="1">
        <f t="shared" si="45"/>
        <v>0.51072026800670023</v>
      </c>
    </row>
    <row r="78" spans="1:27" x14ac:dyDescent="0.2">
      <c r="A78" s="11">
        <v>1.5</v>
      </c>
      <c r="B78" s="11">
        <v>8.5099999999999995E-2</v>
      </c>
      <c r="C78" s="11">
        <v>18</v>
      </c>
      <c r="D78" s="11">
        <v>-33.200000000000003</v>
      </c>
      <c r="E78" s="5">
        <f t="shared" si="23"/>
        <v>79.455999999999989</v>
      </c>
      <c r="F78" s="5">
        <f t="shared" si="42"/>
        <v>76</v>
      </c>
      <c r="G78" s="5">
        <f t="shared" si="24"/>
        <v>2.0000000000000018E-2</v>
      </c>
      <c r="H78" s="5">
        <f t="shared" si="25"/>
        <v>1.51</v>
      </c>
      <c r="I78" s="8">
        <f t="shared" si="26"/>
        <v>15.361822145820497</v>
      </c>
      <c r="J78" s="5">
        <f t="shared" si="43"/>
        <v>25.455368438788717</v>
      </c>
      <c r="K78" s="5">
        <f t="shared" si="27"/>
        <v>0</v>
      </c>
      <c r="L78" s="8">
        <f t="shared" si="29"/>
        <v>25.455368438788717</v>
      </c>
      <c r="M78" s="8">
        <f t="shared" si="28"/>
        <v>88.2</v>
      </c>
      <c r="N78" s="8">
        <f t="shared" si="30"/>
        <v>82.521999999999991</v>
      </c>
      <c r="O78" s="8">
        <f t="shared" si="31"/>
        <v>76.5</v>
      </c>
      <c r="P78" s="8">
        <f t="shared" si="32"/>
        <v>2.0000000000000018E-2</v>
      </c>
      <c r="Q78" s="9">
        <f t="shared" si="33"/>
        <v>2.2418309009526465</v>
      </c>
      <c r="R78" s="8">
        <f t="shared" si="34"/>
        <v>134.0538207830682</v>
      </c>
      <c r="S78" s="8">
        <f t="shared" si="35"/>
        <v>4.57546900253966</v>
      </c>
      <c r="T78" s="1" t="str">
        <f t="shared" si="36"/>
        <v>organic clay</v>
      </c>
      <c r="U78" s="10" t="str">
        <f t="shared" si="37"/>
        <v/>
      </c>
      <c r="V78" s="10" t="str">
        <f t="shared" si="38"/>
        <v/>
      </c>
      <c r="W78" s="10" t="str">
        <f t="shared" si="39"/>
        <v/>
      </c>
      <c r="X78" s="10">
        <f t="shared" si="40"/>
        <v>4.1829754374140853</v>
      </c>
      <c r="Y78" s="1">
        <f t="shared" si="44"/>
        <v>3.2562814070351758</v>
      </c>
      <c r="Z78" s="2">
        <f t="shared" si="41"/>
        <v>0.34039999999999998</v>
      </c>
      <c r="AA78" s="1">
        <f t="shared" si="45"/>
        <v>0.51356783919597992</v>
      </c>
    </row>
    <row r="79" spans="1:27" x14ac:dyDescent="0.2">
      <c r="A79" s="11">
        <v>1.52</v>
      </c>
      <c r="B79" s="11">
        <v>9.1300000000000006E-2</v>
      </c>
      <c r="C79" s="11">
        <v>16.899999999999999</v>
      </c>
      <c r="D79" s="11">
        <v>-33.6</v>
      </c>
      <c r="E79" s="5">
        <f t="shared" si="23"/>
        <v>85.588000000000008</v>
      </c>
      <c r="F79" s="5">
        <f t="shared" si="42"/>
        <v>77</v>
      </c>
      <c r="G79" s="5">
        <f t="shared" si="24"/>
        <v>2.0000000000000018E-2</v>
      </c>
      <c r="H79" s="5">
        <f t="shared" si="25"/>
        <v>1.53</v>
      </c>
      <c r="I79" s="8">
        <f t="shared" si="26"/>
        <v>15.31779084450111</v>
      </c>
      <c r="J79" s="5">
        <f t="shared" si="43"/>
        <v>25.76172425567874</v>
      </c>
      <c r="K79" s="5">
        <f t="shared" si="27"/>
        <v>0</v>
      </c>
      <c r="L79" s="8">
        <f t="shared" si="29"/>
        <v>25.76172425567874</v>
      </c>
      <c r="M79" s="8">
        <f t="shared" si="28"/>
        <v>91.7</v>
      </c>
      <c r="N79" s="8">
        <f t="shared" si="30"/>
        <v>85.996499999999997</v>
      </c>
      <c r="O79" s="8">
        <f t="shared" si="31"/>
        <v>77.5</v>
      </c>
      <c r="P79" s="8">
        <f t="shared" si="32"/>
        <v>2.0000000000000018E-2</v>
      </c>
      <c r="Q79" s="9">
        <f t="shared" si="33"/>
        <v>2.3381500068281924</v>
      </c>
      <c r="R79" s="8">
        <f t="shared" si="34"/>
        <v>128.66321662583172</v>
      </c>
      <c r="S79" s="8">
        <f t="shared" si="35"/>
        <v>4.5499735392765759</v>
      </c>
      <c r="T79" s="1" t="str">
        <f t="shared" si="36"/>
        <v>organic clay</v>
      </c>
      <c r="U79" s="10" t="str">
        <f t="shared" si="37"/>
        <v/>
      </c>
      <c r="V79" s="10" t="str">
        <f t="shared" si="38"/>
        <v/>
      </c>
      <c r="W79" s="10" t="str">
        <f t="shared" si="39"/>
        <v/>
      </c>
      <c r="X79" s="10">
        <f t="shared" si="40"/>
        <v>4.395885049621417</v>
      </c>
      <c r="Y79" s="1">
        <f t="shared" si="44"/>
        <v>3.2730318257956448</v>
      </c>
      <c r="Z79" s="2">
        <f t="shared" si="41"/>
        <v>0.36520000000000002</v>
      </c>
      <c r="AA79" s="1">
        <f t="shared" si="45"/>
        <v>0.51641541038525962</v>
      </c>
    </row>
    <row r="80" spans="1:27" x14ac:dyDescent="0.2">
      <c r="A80" s="11">
        <v>1.54</v>
      </c>
      <c r="B80" s="11">
        <v>9.2100000000000001E-2</v>
      </c>
      <c r="C80" s="11">
        <v>16.7</v>
      </c>
      <c r="D80" s="11">
        <v>-33.5</v>
      </c>
      <c r="E80" s="5">
        <f t="shared" si="23"/>
        <v>86.404999999999987</v>
      </c>
      <c r="F80" s="5">
        <f t="shared" si="42"/>
        <v>78</v>
      </c>
      <c r="G80" s="5">
        <f t="shared" si="24"/>
        <v>2.0000000000000018E-2</v>
      </c>
      <c r="H80" s="5">
        <f t="shared" si="25"/>
        <v>1.55</v>
      </c>
      <c r="I80" s="8">
        <f t="shared" si="26"/>
        <v>15.307739289454863</v>
      </c>
      <c r="J80" s="5">
        <f t="shared" si="43"/>
        <v>26.067879041467837</v>
      </c>
      <c r="K80" s="5">
        <f t="shared" si="27"/>
        <v>0</v>
      </c>
      <c r="L80" s="8">
        <f t="shared" si="29"/>
        <v>26.067879041467837</v>
      </c>
      <c r="M80" s="8">
        <f t="shared" si="28"/>
        <v>85.95</v>
      </c>
      <c r="N80" s="8">
        <f t="shared" si="30"/>
        <v>80.254999999999995</v>
      </c>
      <c r="O80" s="8">
        <f t="shared" si="31"/>
        <v>78.5</v>
      </c>
      <c r="P80" s="8">
        <f t="shared" si="32"/>
        <v>2.0000000000000018E-2</v>
      </c>
      <c r="Q80" s="9">
        <f t="shared" si="33"/>
        <v>2.078693125448881</v>
      </c>
      <c r="R80" s="8">
        <f t="shared" si="34"/>
        <v>144.86837206219866</v>
      </c>
      <c r="S80" s="8">
        <f t="shared" si="35"/>
        <v>4.6224893550219965</v>
      </c>
      <c r="T80" s="1" t="str">
        <f t="shared" si="36"/>
        <v>organic clay</v>
      </c>
      <c r="U80" s="10" t="str">
        <f t="shared" si="37"/>
        <v/>
      </c>
      <c r="V80" s="10" t="str">
        <f t="shared" si="38"/>
        <v/>
      </c>
      <c r="W80" s="10" t="str">
        <f t="shared" si="39"/>
        <v/>
      </c>
      <c r="X80" s="10">
        <f t="shared" si="40"/>
        <v>3.992141397235478</v>
      </c>
      <c r="Y80" s="1">
        <f t="shared" si="44"/>
        <v>3.2897822445561138</v>
      </c>
      <c r="Z80" s="2">
        <f t="shared" si="41"/>
        <v>0.36840000000000001</v>
      </c>
      <c r="AA80" s="1">
        <f t="shared" si="45"/>
        <v>0.51926298157453932</v>
      </c>
    </row>
    <row r="81" spans="1:27" x14ac:dyDescent="0.2">
      <c r="A81" s="11">
        <v>1.56</v>
      </c>
      <c r="B81" s="11">
        <v>7.9799999999999996E-2</v>
      </c>
      <c r="C81" s="11">
        <v>16.5</v>
      </c>
      <c r="D81" s="11">
        <v>-33.5</v>
      </c>
      <c r="E81" s="5">
        <f t="shared" si="23"/>
        <v>74.10499999999999</v>
      </c>
      <c r="F81" s="5">
        <f t="shared" si="42"/>
        <v>79</v>
      </c>
      <c r="G81" s="5">
        <f t="shared" si="24"/>
        <v>2.0000000000000018E-2</v>
      </c>
      <c r="H81" s="5">
        <f t="shared" si="25"/>
        <v>1.57</v>
      </c>
      <c r="I81" s="8">
        <f t="shared" si="26"/>
        <v>15.234998091041255</v>
      </c>
      <c r="J81" s="5">
        <f t="shared" si="43"/>
        <v>26.372579003288664</v>
      </c>
      <c r="K81" s="5">
        <f t="shared" si="27"/>
        <v>0</v>
      </c>
      <c r="L81" s="8">
        <f t="shared" si="29"/>
        <v>26.372579003288664</v>
      </c>
      <c r="M81" s="8">
        <f t="shared" si="28"/>
        <v>75.449999999999989</v>
      </c>
      <c r="N81" s="8">
        <f t="shared" si="30"/>
        <v>69.754999999999995</v>
      </c>
      <c r="O81" s="8">
        <f t="shared" si="31"/>
        <v>79.5</v>
      </c>
      <c r="P81" s="8">
        <f t="shared" si="32"/>
        <v>2.0000000000000018E-2</v>
      </c>
      <c r="Q81" s="9">
        <f t="shared" si="33"/>
        <v>1.6449821229581505</v>
      </c>
      <c r="R81" s="8">
        <f t="shared" si="34"/>
        <v>183.25394981074618</v>
      </c>
      <c r="S81" s="8">
        <f t="shared" si="35"/>
        <v>4.7664586065166707</v>
      </c>
      <c r="T81" s="1" t="str">
        <f t="shared" si="36"/>
        <v>organic clay</v>
      </c>
      <c r="U81" s="10" t="str">
        <f t="shared" si="37"/>
        <v/>
      </c>
      <c r="V81" s="10" t="str">
        <f t="shared" si="38"/>
        <v/>
      </c>
      <c r="W81" s="10" t="str">
        <f t="shared" si="39"/>
        <v/>
      </c>
      <c r="X81" s="10">
        <f t="shared" si="40"/>
        <v>3.2718280664474215</v>
      </c>
      <c r="Y81" s="1">
        <f t="shared" si="44"/>
        <v>3.3065326633165828</v>
      </c>
      <c r="Z81" s="2">
        <f t="shared" si="41"/>
        <v>0.31919999999999998</v>
      </c>
      <c r="AA81" s="1">
        <f t="shared" si="45"/>
        <v>0.52211055276381912</v>
      </c>
    </row>
    <row r="82" spans="1:27" x14ac:dyDescent="0.2">
      <c r="A82" s="11">
        <v>1.58</v>
      </c>
      <c r="B82" s="11">
        <v>7.1099999999999997E-2</v>
      </c>
      <c r="C82" s="11">
        <v>16.399999999999999</v>
      </c>
      <c r="D82" s="11">
        <v>-33.5</v>
      </c>
      <c r="E82" s="5">
        <f t="shared" si="23"/>
        <v>65.404999999999987</v>
      </c>
      <c r="F82" s="5">
        <f t="shared" si="42"/>
        <v>80</v>
      </c>
      <c r="G82" s="5">
        <f t="shared" si="24"/>
        <v>2.0000000000000018E-2</v>
      </c>
      <c r="H82" s="5">
        <f t="shared" si="25"/>
        <v>1.59</v>
      </c>
      <c r="I82" s="8">
        <f t="shared" si="26"/>
        <v>15.180119808076419</v>
      </c>
      <c r="J82" s="5">
        <f t="shared" si="43"/>
        <v>26.676181399450194</v>
      </c>
      <c r="K82" s="5">
        <f t="shared" si="27"/>
        <v>0</v>
      </c>
      <c r="L82" s="8">
        <f t="shared" si="29"/>
        <v>26.676181399450194</v>
      </c>
      <c r="M82" s="8">
        <f t="shared" si="28"/>
        <v>75.899999999999991</v>
      </c>
      <c r="N82" s="8">
        <f t="shared" si="30"/>
        <v>70.23899999999999</v>
      </c>
      <c r="O82" s="8">
        <f t="shared" si="31"/>
        <v>80.5</v>
      </c>
      <c r="P82" s="8">
        <f t="shared" si="32"/>
        <v>2.0000000000000018E-2</v>
      </c>
      <c r="Q82" s="9">
        <f t="shared" si="33"/>
        <v>1.6330230308543203</v>
      </c>
      <c r="R82" s="8">
        <f t="shared" si="34"/>
        <v>184.79061407423262</v>
      </c>
      <c r="S82" s="8">
        <f t="shared" si="35"/>
        <v>4.7712719352388264</v>
      </c>
      <c r="T82" s="1" t="str">
        <f t="shared" si="36"/>
        <v>organic clay</v>
      </c>
      <c r="U82" s="10" t="str">
        <f t="shared" si="37"/>
        <v/>
      </c>
      <c r="V82" s="10" t="str">
        <f t="shared" si="38"/>
        <v/>
      </c>
      <c r="W82" s="10" t="str">
        <f t="shared" si="39"/>
        <v/>
      </c>
      <c r="X82" s="10">
        <f t="shared" si="40"/>
        <v>3.28158790670332</v>
      </c>
      <c r="Y82" s="1">
        <f t="shared" si="44"/>
        <v>3.3232830820770518</v>
      </c>
      <c r="Z82" s="2">
        <f t="shared" si="41"/>
        <v>0.28439999999999999</v>
      </c>
      <c r="AA82" s="1">
        <f t="shared" si="45"/>
        <v>0.52495812395309882</v>
      </c>
    </row>
    <row r="83" spans="1:27" x14ac:dyDescent="0.2">
      <c r="A83" s="11">
        <v>1.6</v>
      </c>
      <c r="B83" s="11">
        <v>8.0699999999999994E-2</v>
      </c>
      <c r="C83" s="11">
        <v>16.5</v>
      </c>
      <c r="D83" s="11">
        <v>-33.1</v>
      </c>
      <c r="E83" s="5">
        <f t="shared" si="23"/>
        <v>75.072999999999993</v>
      </c>
      <c r="F83" s="5">
        <f t="shared" si="42"/>
        <v>81</v>
      </c>
      <c r="G83" s="5">
        <f t="shared" si="24"/>
        <v>2.0000000000000018E-2</v>
      </c>
      <c r="H83" s="5">
        <f t="shared" si="25"/>
        <v>1.61</v>
      </c>
      <c r="I83" s="8">
        <f t="shared" si="26"/>
        <v>15.239974344543866</v>
      </c>
      <c r="J83" s="5">
        <f t="shared" si="43"/>
        <v>26.980980886341072</v>
      </c>
      <c r="K83" s="5">
        <f t="shared" si="27"/>
        <v>0</v>
      </c>
      <c r="L83" s="8">
        <f t="shared" si="29"/>
        <v>26.980980886341072</v>
      </c>
      <c r="M83" s="8">
        <f t="shared" si="28"/>
        <v>79.399999999999991</v>
      </c>
      <c r="N83" s="8">
        <f t="shared" si="30"/>
        <v>73.789999999999992</v>
      </c>
      <c r="O83" s="8">
        <f t="shared" si="31"/>
        <v>81.5</v>
      </c>
      <c r="P83" s="8">
        <f t="shared" si="32"/>
        <v>1.9999999999999907E-2</v>
      </c>
      <c r="Q83" s="9">
        <f t="shared" si="33"/>
        <v>1.7348894508633543</v>
      </c>
      <c r="R83" s="8">
        <f t="shared" si="34"/>
        <v>174.11174500817134</v>
      </c>
      <c r="S83" s="8">
        <f t="shared" si="35"/>
        <v>4.734441422104438</v>
      </c>
      <c r="T83" s="1" t="str">
        <f t="shared" si="36"/>
        <v>organic clay</v>
      </c>
      <c r="U83" s="10" t="str">
        <f t="shared" si="37"/>
        <v/>
      </c>
      <c r="V83" s="10" t="str">
        <f t="shared" si="38"/>
        <v/>
      </c>
      <c r="W83" s="10" t="str">
        <f t="shared" si="39"/>
        <v/>
      </c>
      <c r="X83" s="10">
        <f t="shared" si="40"/>
        <v>3.4946012742439279</v>
      </c>
      <c r="Y83" s="1">
        <f t="shared" si="44"/>
        <v>3.3400335008375208</v>
      </c>
      <c r="Z83" s="2">
        <f t="shared" si="41"/>
        <v>0.32279999999999998</v>
      </c>
      <c r="AA83" s="1">
        <f t="shared" si="45"/>
        <v>0.52780569514237863</v>
      </c>
    </row>
    <row r="84" spans="1:27" x14ac:dyDescent="0.2">
      <c r="A84" s="11">
        <v>1.62</v>
      </c>
      <c r="B84" s="11">
        <v>7.8100000000000003E-2</v>
      </c>
      <c r="C84" s="11">
        <v>15.8</v>
      </c>
      <c r="D84" s="11">
        <v>-32.9</v>
      </c>
      <c r="E84" s="5">
        <f t="shared" si="23"/>
        <v>72.507000000000005</v>
      </c>
      <c r="F84" s="5">
        <f t="shared" si="42"/>
        <v>82</v>
      </c>
      <c r="G84" s="5">
        <f t="shared" si="24"/>
        <v>1.9999999999999796E-2</v>
      </c>
      <c r="H84" s="5">
        <f t="shared" si="25"/>
        <v>1.63</v>
      </c>
      <c r="I84" s="8">
        <f t="shared" si="26"/>
        <v>15.176772472088317</v>
      </c>
      <c r="J84" s="5">
        <f t="shared" si="43"/>
        <v>27.284516335782836</v>
      </c>
      <c r="K84" s="5">
        <f t="shared" si="27"/>
        <v>0</v>
      </c>
      <c r="L84" s="8">
        <f t="shared" si="29"/>
        <v>27.284516335782836</v>
      </c>
      <c r="M84" s="8">
        <f t="shared" si="28"/>
        <v>75.899999999999991</v>
      </c>
      <c r="N84" s="8">
        <f t="shared" si="30"/>
        <v>70.272999999999996</v>
      </c>
      <c r="O84" s="8">
        <f t="shared" si="31"/>
        <v>82.5</v>
      </c>
      <c r="P84" s="8">
        <f t="shared" si="32"/>
        <v>1.9999999999999907E-2</v>
      </c>
      <c r="Q84" s="9">
        <f t="shared" si="33"/>
        <v>1.5755633391176898</v>
      </c>
      <c r="R84" s="8">
        <f t="shared" si="34"/>
        <v>191.91186328972921</v>
      </c>
      <c r="S84" s="8">
        <f t="shared" si="35"/>
        <v>4.7938917781858423</v>
      </c>
      <c r="T84" s="1" t="str">
        <f t="shared" si="36"/>
        <v>organic clay</v>
      </c>
      <c r="U84" s="10" t="str">
        <f t="shared" si="37"/>
        <v/>
      </c>
      <c r="V84" s="10" t="str">
        <f t="shared" si="38"/>
        <v/>
      </c>
      <c r="W84" s="10" t="str">
        <f t="shared" si="39"/>
        <v/>
      </c>
      <c r="X84" s="10">
        <f>IF(S84&gt;2.59, (M84-J84)/$I$1,"")</f>
        <v>3.2410322442811434</v>
      </c>
      <c r="Y84" s="1">
        <f t="shared" si="44"/>
        <v>3.3567839195979898</v>
      </c>
      <c r="Z84" s="2">
        <f t="shared" si="41"/>
        <v>0.31240000000000001</v>
      </c>
      <c r="AA84" s="1">
        <f t="shared" si="45"/>
        <v>0.53065326633165832</v>
      </c>
    </row>
    <row r="85" spans="1:27" x14ac:dyDescent="0.2">
      <c r="A85" s="11">
        <v>1.64</v>
      </c>
      <c r="B85" s="11">
        <v>7.3700000000000002E-2</v>
      </c>
      <c r="C85" s="11">
        <v>15.3</v>
      </c>
      <c r="D85" s="11">
        <v>-33.299999999999997</v>
      </c>
      <c r="E85" s="5">
        <f t="shared" si="23"/>
        <v>68.039000000000001</v>
      </c>
      <c r="F85" s="5">
        <f t="shared" si="42"/>
        <v>83</v>
      </c>
      <c r="G85" s="5">
        <f t="shared" si="24"/>
        <v>2.0000000000000018E-2</v>
      </c>
      <c r="H85" s="5">
        <f t="shared" si="25"/>
        <v>1.65</v>
      </c>
      <c r="I85" s="8">
        <f t="shared" si="26"/>
        <v>15.115394162109238</v>
      </c>
      <c r="J85" s="5">
        <f t="shared" si="43"/>
        <v>27.586824219025022</v>
      </c>
      <c r="K85" s="5">
        <f t="shared" si="27"/>
        <v>0</v>
      </c>
      <c r="L85" s="8">
        <f t="shared" si="29"/>
        <v>27.586824219025022</v>
      </c>
      <c r="M85" s="8">
        <f t="shared" si="28"/>
        <v>71.95</v>
      </c>
      <c r="N85" s="8">
        <f t="shared" si="30"/>
        <v>66.271999999999991</v>
      </c>
      <c r="O85" s="8">
        <f t="shared" si="31"/>
        <v>83.5</v>
      </c>
      <c r="P85" s="8">
        <f t="shared" si="32"/>
        <v>2.0000000000000018E-2</v>
      </c>
      <c r="Q85" s="9">
        <f t="shared" si="33"/>
        <v>1.4023062413358935</v>
      </c>
      <c r="R85" s="8">
        <f t="shared" si="34"/>
        <v>215.84495433794709</v>
      </c>
      <c r="S85" s="8">
        <f t="shared" si="35"/>
        <v>4.8657268709280208</v>
      </c>
      <c r="T85" s="1" t="str">
        <f t="shared" si="36"/>
        <v>organic clay</v>
      </c>
      <c r="U85" s="10" t="str">
        <f t="shared" si="37"/>
        <v/>
      </c>
      <c r="V85" s="10" t="str">
        <f t="shared" si="38"/>
        <v/>
      </c>
      <c r="W85" s="10" t="str">
        <f t="shared" si="39"/>
        <v/>
      </c>
      <c r="X85" s="10">
        <f t="shared" si="40"/>
        <v>2.9575450520649991</v>
      </c>
      <c r="Y85" s="1">
        <f t="shared" si="44"/>
        <v>3.3735343383584588</v>
      </c>
      <c r="Z85" s="2">
        <f t="shared" si="41"/>
        <v>0.29480000000000001</v>
      </c>
      <c r="AA85" s="1">
        <f t="shared" si="45"/>
        <v>0.53350083752093802</v>
      </c>
    </row>
    <row r="86" spans="1:27" x14ac:dyDescent="0.2">
      <c r="A86" s="11">
        <v>1.66</v>
      </c>
      <c r="B86" s="11">
        <v>7.0199999999999999E-2</v>
      </c>
      <c r="C86" s="11">
        <v>15.2</v>
      </c>
      <c r="D86" s="11">
        <v>-33.5</v>
      </c>
      <c r="E86" s="5">
        <f t="shared" si="23"/>
        <v>64.504999999999995</v>
      </c>
      <c r="F86" s="5">
        <f t="shared" si="42"/>
        <v>84</v>
      </c>
      <c r="G86" s="5">
        <f t="shared" si="24"/>
        <v>2.0000000000000018E-2</v>
      </c>
      <c r="H86" s="5">
        <f t="shared" si="25"/>
        <v>1.67</v>
      </c>
      <c r="I86" s="8">
        <f t="shared" si="26"/>
        <v>15.087399106211098</v>
      </c>
      <c r="J86" s="5">
        <f t="shared" si="43"/>
        <v>27.888572201149245</v>
      </c>
      <c r="K86" s="5">
        <f t="shared" si="27"/>
        <v>0</v>
      </c>
      <c r="L86" s="8">
        <f t="shared" si="29"/>
        <v>27.888572201149245</v>
      </c>
      <c r="M86" s="8">
        <f t="shared" si="28"/>
        <v>69.3</v>
      </c>
      <c r="N86" s="8">
        <f t="shared" si="30"/>
        <v>63.613500000000002</v>
      </c>
      <c r="O86" s="8">
        <f t="shared" si="31"/>
        <v>84.5</v>
      </c>
      <c r="P86" s="8">
        <f t="shared" si="32"/>
        <v>2.0000000000000018E-2</v>
      </c>
      <c r="Q86" s="9">
        <f t="shared" si="33"/>
        <v>1.280988052783089</v>
      </c>
      <c r="R86" s="8">
        <f t="shared" si="34"/>
        <v>236.52951931989153</v>
      </c>
      <c r="S86" s="8">
        <f t="shared" si="35"/>
        <v>4.9215967934268665</v>
      </c>
      <c r="T86" s="1" t="str">
        <f t="shared" si="36"/>
        <v>organic clay</v>
      </c>
      <c r="U86" s="10" t="str">
        <f t="shared" si="37"/>
        <v/>
      </c>
      <c r="V86" s="10" t="str">
        <f t="shared" si="38"/>
        <v/>
      </c>
      <c r="W86" s="10" t="str">
        <f t="shared" si="39"/>
        <v/>
      </c>
      <c r="X86" s="10">
        <f t="shared" si="40"/>
        <v>2.7607618532567169</v>
      </c>
      <c r="Y86" s="1">
        <f t="shared" si="44"/>
        <v>3.3902847571189278</v>
      </c>
      <c r="Z86" s="2">
        <f t="shared" si="41"/>
        <v>0.28079999999999999</v>
      </c>
      <c r="AA86" s="1">
        <f t="shared" si="45"/>
        <v>0.53634840871021772</v>
      </c>
    </row>
    <row r="87" spans="1:27" x14ac:dyDescent="0.2">
      <c r="A87" s="11">
        <v>1.68</v>
      </c>
      <c r="B87" s="11">
        <v>6.8400000000000002E-2</v>
      </c>
      <c r="C87" s="11">
        <v>14.7</v>
      </c>
      <c r="D87" s="11">
        <v>-33.4</v>
      </c>
      <c r="E87" s="5">
        <f t="shared" si="23"/>
        <v>62.722000000000008</v>
      </c>
      <c r="F87" s="5">
        <f t="shared" si="42"/>
        <v>85</v>
      </c>
      <c r="G87" s="5">
        <f t="shared" si="24"/>
        <v>2.0000000000000018E-2</v>
      </c>
      <c r="H87" s="5">
        <f t="shared" si="25"/>
        <v>1.69</v>
      </c>
      <c r="I87" s="8">
        <f t="shared" si="26"/>
        <v>15.038175452607943</v>
      </c>
      <c r="J87" s="5">
        <f t="shared" si="43"/>
        <v>28.189335710201405</v>
      </c>
      <c r="K87" s="5">
        <f t="shared" si="27"/>
        <v>0</v>
      </c>
      <c r="L87" s="8">
        <f t="shared" si="29"/>
        <v>28.189335710201405</v>
      </c>
      <c r="M87" s="8">
        <f t="shared" si="28"/>
        <v>68</v>
      </c>
      <c r="N87" s="8">
        <f t="shared" si="30"/>
        <v>62.322000000000003</v>
      </c>
      <c r="O87" s="8">
        <f t="shared" si="31"/>
        <v>85.5</v>
      </c>
      <c r="P87" s="8">
        <f t="shared" si="32"/>
        <v>2.0000000000000018E-2</v>
      </c>
      <c r="Q87" s="9">
        <f t="shared" si="33"/>
        <v>1.2108360637049835</v>
      </c>
      <c r="R87" s="8">
        <f t="shared" si="34"/>
        <v>250.49319113818439</v>
      </c>
      <c r="S87" s="8">
        <f t="shared" si="35"/>
        <v>4.9564982409893208</v>
      </c>
      <c r="T87" s="1" t="str">
        <f t="shared" si="36"/>
        <v>organic clay</v>
      </c>
      <c r="U87" s="10" t="str">
        <f t="shared" si="37"/>
        <v/>
      </c>
      <c r="V87" s="10" t="str">
        <f t="shared" si="38"/>
        <v/>
      </c>
      <c r="W87" s="10" t="str">
        <f t="shared" si="39"/>
        <v/>
      </c>
      <c r="X87" s="10">
        <f t="shared" si="40"/>
        <v>2.6540442859865729</v>
      </c>
      <c r="Y87" s="1">
        <f t="shared" si="44"/>
        <v>3.4070351758793969</v>
      </c>
      <c r="Z87" s="2">
        <f t="shared" si="41"/>
        <v>0.27360000000000001</v>
      </c>
      <c r="AA87" s="1">
        <f t="shared" si="45"/>
        <v>0.53919597989949752</v>
      </c>
    </row>
    <row r="88" spans="1:27" x14ac:dyDescent="0.2">
      <c r="A88" s="11">
        <v>1.7</v>
      </c>
      <c r="B88" s="11">
        <v>6.7599999999999993E-2</v>
      </c>
      <c r="C88" s="11">
        <v>13.9</v>
      </c>
      <c r="D88" s="11">
        <v>-33.4</v>
      </c>
      <c r="E88" s="5">
        <f t="shared" si="23"/>
        <v>61.921999999999997</v>
      </c>
      <c r="F88" s="5">
        <f t="shared" si="42"/>
        <v>86</v>
      </c>
      <c r="G88" s="5">
        <f t="shared" si="24"/>
        <v>2.0000000000000018E-2</v>
      </c>
      <c r="H88" s="5">
        <f t="shared" si="25"/>
        <v>1.71</v>
      </c>
      <c r="I88" s="8">
        <f t="shared" si="26"/>
        <v>14.968883229902762</v>
      </c>
      <c r="J88" s="5">
        <f t="shared" si="43"/>
        <v>28.48871337479946</v>
      </c>
      <c r="K88" s="5">
        <f t="shared" si="27"/>
        <v>0</v>
      </c>
      <c r="L88" s="8">
        <f t="shared" si="29"/>
        <v>28.48871337479946</v>
      </c>
      <c r="M88" s="8">
        <f t="shared" si="28"/>
        <v>68.899999999999991</v>
      </c>
      <c r="N88" s="8">
        <f t="shared" si="30"/>
        <v>63.222000000000001</v>
      </c>
      <c r="O88" s="8">
        <f t="shared" si="31"/>
        <v>86.5</v>
      </c>
      <c r="P88" s="8">
        <f t="shared" si="32"/>
        <v>2.0000000000000018E-2</v>
      </c>
      <c r="Q88" s="9">
        <f t="shared" si="33"/>
        <v>1.2191946392329851</v>
      </c>
      <c r="R88" s="8">
        <f t="shared" si="34"/>
        <v>249.04064200259245</v>
      </c>
      <c r="S88" s="8">
        <f t="shared" si="35"/>
        <v>4.9526126435620714</v>
      </c>
      <c r="T88" s="1" t="str">
        <f t="shared" si="36"/>
        <v>organic clay</v>
      </c>
      <c r="U88" s="10" t="str">
        <f t="shared" si="37"/>
        <v/>
      </c>
      <c r="V88" s="10" t="str">
        <f t="shared" si="38"/>
        <v/>
      </c>
      <c r="W88" s="10" t="str">
        <f t="shared" si="39"/>
        <v/>
      </c>
      <c r="X88" s="10">
        <f t="shared" si="40"/>
        <v>2.6940857750133689</v>
      </c>
      <c r="Y88" s="1">
        <f t="shared" si="44"/>
        <v>3.4237855946398659</v>
      </c>
      <c r="Z88" s="2">
        <f t="shared" si="41"/>
        <v>0.27039999999999997</v>
      </c>
      <c r="AA88" s="1">
        <f t="shared" si="45"/>
        <v>0.54204355108877722</v>
      </c>
    </row>
    <row r="89" spans="1:27" x14ac:dyDescent="0.2">
      <c r="A89" s="11">
        <v>1.72</v>
      </c>
      <c r="B89" s="11">
        <v>7.0199999999999999E-2</v>
      </c>
      <c r="C89" s="11">
        <v>13.9</v>
      </c>
      <c r="D89" s="11">
        <v>-33.4</v>
      </c>
      <c r="E89" s="5">
        <f t="shared" si="23"/>
        <v>64.522000000000006</v>
      </c>
      <c r="F89" s="5">
        <f t="shared" si="42"/>
        <v>87</v>
      </c>
      <c r="G89" s="5">
        <f t="shared" si="24"/>
        <v>2.0000000000000018E-2</v>
      </c>
      <c r="H89" s="5">
        <f t="shared" si="25"/>
        <v>1.73</v>
      </c>
      <c r="I89" s="8">
        <f t="shared" si="26"/>
        <v>14.984654336443365</v>
      </c>
      <c r="J89" s="5">
        <f t="shared" si="43"/>
        <v>28.788406461528329</v>
      </c>
      <c r="K89" s="5">
        <f t="shared" si="27"/>
        <v>0</v>
      </c>
      <c r="L89" s="8">
        <f t="shared" si="29"/>
        <v>28.788406461528329</v>
      </c>
      <c r="M89" s="8">
        <f t="shared" si="28"/>
        <v>71.099999999999994</v>
      </c>
      <c r="N89" s="8">
        <f t="shared" si="30"/>
        <v>65.438999999999993</v>
      </c>
      <c r="O89" s="8">
        <f t="shared" si="31"/>
        <v>87.5</v>
      </c>
      <c r="P89" s="8">
        <f t="shared" si="32"/>
        <v>2.0000000000000018E-2</v>
      </c>
      <c r="Q89" s="9">
        <f t="shared" si="33"/>
        <v>1.2731025452016613</v>
      </c>
      <c r="R89" s="8">
        <f t="shared" si="34"/>
        <v>238.74101768134355</v>
      </c>
      <c r="S89" s="8">
        <f t="shared" si="35"/>
        <v>4.9263803567320661</v>
      </c>
      <c r="T89" s="1" t="str">
        <f t="shared" si="36"/>
        <v>organic clay</v>
      </c>
      <c r="U89" s="10" t="str">
        <f t="shared" si="37"/>
        <v/>
      </c>
      <c r="V89" s="10" t="str">
        <f t="shared" si="38"/>
        <v/>
      </c>
      <c r="W89" s="10" t="str">
        <f t="shared" si="39"/>
        <v/>
      </c>
      <c r="X89" s="10">
        <f t="shared" si="40"/>
        <v>2.8207729025647779</v>
      </c>
      <c r="Y89" s="1">
        <f t="shared" si="44"/>
        <v>3.4405360134003349</v>
      </c>
      <c r="Z89" s="2">
        <f t="shared" si="41"/>
        <v>0.28079999999999999</v>
      </c>
      <c r="AA89" s="1">
        <f t="shared" si="45"/>
        <v>0.54489112227805703</v>
      </c>
    </row>
    <row r="90" spans="1:27" x14ac:dyDescent="0.2">
      <c r="A90" s="11">
        <v>1.74</v>
      </c>
      <c r="B90" s="11">
        <v>7.1999999999999995E-2</v>
      </c>
      <c r="C90" s="11">
        <v>14.1</v>
      </c>
      <c r="D90" s="11">
        <v>-33.200000000000003</v>
      </c>
      <c r="E90" s="5">
        <f t="shared" si="23"/>
        <v>66.355999999999995</v>
      </c>
      <c r="F90" s="5">
        <f t="shared" si="42"/>
        <v>88</v>
      </c>
      <c r="G90" s="5">
        <f t="shared" si="24"/>
        <v>2.0000000000000018E-2</v>
      </c>
      <c r="H90" s="5">
        <f t="shared" si="25"/>
        <v>1.75</v>
      </c>
      <c r="I90" s="8">
        <f t="shared" si="26"/>
        <v>15.01183469092406</v>
      </c>
      <c r="J90" s="5">
        <f t="shared" si="43"/>
        <v>29.088643155346809</v>
      </c>
      <c r="K90" s="5">
        <f t="shared" si="27"/>
        <v>0</v>
      </c>
      <c r="L90" s="8">
        <f t="shared" si="29"/>
        <v>29.088643155346809</v>
      </c>
      <c r="M90" s="8">
        <f t="shared" si="28"/>
        <v>72</v>
      </c>
      <c r="N90" s="8">
        <f t="shared" si="30"/>
        <v>66.381499999999988</v>
      </c>
      <c r="O90" s="8">
        <f t="shared" si="31"/>
        <v>88.5</v>
      </c>
      <c r="P90" s="8">
        <f t="shared" si="32"/>
        <v>2.0000000000000018E-2</v>
      </c>
      <c r="Q90" s="9">
        <f t="shared" si="33"/>
        <v>1.2820418142397387</v>
      </c>
      <c r="R90" s="8">
        <f t="shared" si="34"/>
        <v>237.31086188611101</v>
      </c>
      <c r="S90" s="8">
        <f t="shared" si="35"/>
        <v>4.922398850964953</v>
      </c>
      <c r="T90" s="1" t="str">
        <f t="shared" si="36"/>
        <v>organic clay</v>
      </c>
      <c r="U90" s="10" t="str">
        <f t="shared" si="37"/>
        <v/>
      </c>
      <c r="V90" s="10" t="str">
        <f t="shared" si="38"/>
        <v/>
      </c>
      <c r="W90" s="10" t="str">
        <f t="shared" si="39"/>
        <v/>
      </c>
      <c r="X90" s="10">
        <f t="shared" si="40"/>
        <v>2.8607571229768793</v>
      </c>
      <c r="Y90" s="1">
        <f t="shared" si="44"/>
        <v>3.4572864321608039</v>
      </c>
      <c r="Z90" s="2">
        <f t="shared" si="41"/>
        <v>0.28799999999999998</v>
      </c>
      <c r="AA90" s="1">
        <f t="shared" si="45"/>
        <v>0.54773869346733672</v>
      </c>
    </row>
    <row r="91" spans="1:27" x14ac:dyDescent="0.2">
      <c r="A91" s="11">
        <v>1.76</v>
      </c>
      <c r="B91" s="11">
        <v>7.1999999999999995E-2</v>
      </c>
      <c r="C91" s="11">
        <v>14.1</v>
      </c>
      <c r="D91" s="11">
        <v>-32.9</v>
      </c>
      <c r="E91" s="5">
        <f t="shared" si="23"/>
        <v>66.406999999999996</v>
      </c>
      <c r="F91" s="5">
        <f t="shared" si="42"/>
        <v>89</v>
      </c>
      <c r="G91" s="5">
        <f t="shared" si="24"/>
        <v>2.0000000000000018E-2</v>
      </c>
      <c r="H91" s="5">
        <f t="shared" si="25"/>
        <v>1.77</v>
      </c>
      <c r="I91" s="8">
        <f t="shared" si="26"/>
        <v>15.012129281577534</v>
      </c>
      <c r="J91" s="5">
        <f t="shared" si="43"/>
        <v>29.38888574097836</v>
      </c>
      <c r="K91" s="5">
        <f t="shared" si="27"/>
        <v>0</v>
      </c>
      <c r="L91" s="8">
        <f t="shared" si="29"/>
        <v>29.38888574097836</v>
      </c>
      <c r="M91" s="8">
        <f t="shared" si="28"/>
        <v>70.2</v>
      </c>
      <c r="N91" s="8">
        <f t="shared" si="30"/>
        <v>64.598500000000001</v>
      </c>
      <c r="O91" s="8">
        <f t="shared" si="31"/>
        <v>89.5</v>
      </c>
      <c r="P91" s="8">
        <f t="shared" si="32"/>
        <v>2.0000000000000018E-2</v>
      </c>
      <c r="Q91" s="9">
        <f t="shared" si="33"/>
        <v>1.1980588365732816</v>
      </c>
      <c r="R91" s="8">
        <f t="shared" si="34"/>
        <v>254.1919355934657</v>
      </c>
      <c r="S91" s="8">
        <f t="shared" si="35"/>
        <v>4.9642943432503435</v>
      </c>
      <c r="T91" s="1" t="str">
        <f t="shared" si="36"/>
        <v>organic clay</v>
      </c>
      <c r="U91" s="10" t="str">
        <f t="shared" si="37"/>
        <v/>
      </c>
      <c r="V91" s="10" t="str">
        <f t="shared" si="38"/>
        <v/>
      </c>
      <c r="W91" s="10" t="str">
        <f t="shared" si="39"/>
        <v/>
      </c>
      <c r="X91" s="10">
        <f t="shared" si="40"/>
        <v>2.7207409506014431</v>
      </c>
      <c r="Y91" s="1">
        <f t="shared" si="44"/>
        <v>3.4740368509212729</v>
      </c>
      <c r="Z91" s="2">
        <f t="shared" si="41"/>
        <v>0.28799999999999998</v>
      </c>
      <c r="AA91" s="1">
        <f t="shared" si="45"/>
        <v>0.55058626465661642</v>
      </c>
    </row>
    <row r="92" spans="1:27" x14ac:dyDescent="0.2">
      <c r="A92" s="11">
        <v>1.78</v>
      </c>
      <c r="B92" s="11">
        <v>6.8400000000000002E-2</v>
      </c>
      <c r="C92" s="11">
        <v>13</v>
      </c>
      <c r="D92" s="11">
        <v>-33</v>
      </c>
      <c r="E92" s="5">
        <f t="shared" si="23"/>
        <v>62.790000000000006</v>
      </c>
      <c r="F92" s="5">
        <f t="shared" si="42"/>
        <v>90</v>
      </c>
      <c r="G92" s="5">
        <f t="shared" si="24"/>
        <v>2.0000000000000018E-2</v>
      </c>
      <c r="H92" s="5">
        <f t="shared" si="25"/>
        <v>1.79</v>
      </c>
      <c r="I92" s="8">
        <f t="shared" si="26"/>
        <v>14.897219264747335</v>
      </c>
      <c r="J92" s="5">
        <f t="shared" si="43"/>
        <v>29.686830126273307</v>
      </c>
      <c r="K92" s="5">
        <f t="shared" si="27"/>
        <v>0</v>
      </c>
      <c r="L92" s="8">
        <f t="shared" si="29"/>
        <v>29.686830126273307</v>
      </c>
      <c r="M92" s="8">
        <f t="shared" si="28"/>
        <v>65.350000000000009</v>
      </c>
      <c r="N92" s="8">
        <f t="shared" si="30"/>
        <v>59.672000000000004</v>
      </c>
      <c r="O92" s="8">
        <f t="shared" si="31"/>
        <v>90.5</v>
      </c>
      <c r="P92" s="8">
        <f t="shared" si="32"/>
        <v>2.0000000000000018E-2</v>
      </c>
      <c r="Q92" s="9">
        <f t="shared" si="33"/>
        <v>1.0100495656216713</v>
      </c>
      <c r="R92" s="8">
        <f t="shared" si="34"/>
        <v>301.8158655799279</v>
      </c>
      <c r="S92" s="8">
        <f t="shared" si="35"/>
        <v>5.0694054847560635</v>
      </c>
      <c r="T92" s="1" t="str">
        <f t="shared" si="36"/>
        <v>organic clay</v>
      </c>
      <c r="U92" s="10" t="str">
        <f t="shared" si="37"/>
        <v/>
      </c>
      <c r="V92" s="10" t="str">
        <f t="shared" si="38"/>
        <v/>
      </c>
      <c r="W92" s="10" t="str">
        <f t="shared" si="39"/>
        <v/>
      </c>
      <c r="X92" s="10">
        <f t="shared" si="40"/>
        <v>2.3775446582484467</v>
      </c>
      <c r="Y92" s="1">
        <f t="shared" si="44"/>
        <v>3.4907872696817419</v>
      </c>
      <c r="Z92" s="2">
        <f t="shared" si="41"/>
        <v>0.27360000000000001</v>
      </c>
      <c r="AA92" s="1">
        <f t="shared" si="45"/>
        <v>0.55343383584589612</v>
      </c>
    </row>
    <row r="93" spans="1:27" x14ac:dyDescent="0.2">
      <c r="A93" s="11">
        <v>1.8</v>
      </c>
      <c r="B93" s="11">
        <v>6.2300000000000001E-2</v>
      </c>
      <c r="C93" s="11">
        <v>12.4</v>
      </c>
      <c r="D93" s="11">
        <v>-33.799999999999997</v>
      </c>
      <c r="E93" s="5">
        <f t="shared" si="23"/>
        <v>56.554000000000002</v>
      </c>
      <c r="F93" s="5">
        <f t="shared" si="42"/>
        <v>91</v>
      </c>
      <c r="G93" s="5">
        <f t="shared" si="24"/>
        <v>2.0000000000000018E-2</v>
      </c>
      <c r="H93" s="5">
        <f t="shared" si="25"/>
        <v>1.81</v>
      </c>
      <c r="I93" s="8">
        <f t="shared" si="26"/>
        <v>14.802755889340576</v>
      </c>
      <c r="J93" s="5">
        <f t="shared" si="43"/>
        <v>29.982885244060117</v>
      </c>
      <c r="K93" s="5">
        <f t="shared" si="27"/>
        <v>0</v>
      </c>
      <c r="L93" s="8">
        <f t="shared" si="29"/>
        <v>29.982885244060117</v>
      </c>
      <c r="M93" s="8">
        <f t="shared" si="28"/>
        <v>60.1</v>
      </c>
      <c r="N93" s="8">
        <f t="shared" si="30"/>
        <v>54.370999999999995</v>
      </c>
      <c r="O93" s="8">
        <f t="shared" si="31"/>
        <v>91.5</v>
      </c>
      <c r="P93" s="8">
        <f t="shared" si="32"/>
        <v>2.0000000000000018E-2</v>
      </c>
      <c r="Q93" s="9">
        <f t="shared" si="33"/>
        <v>0.81340119729709415</v>
      </c>
      <c r="R93" s="8">
        <f t="shared" si="34"/>
        <v>375.18275158072481</v>
      </c>
      <c r="S93" s="8">
        <f t="shared" si="35"/>
        <v>5.2026636232865906</v>
      </c>
      <c r="T93" s="1" t="str">
        <f t="shared" si="36"/>
        <v>organic clay</v>
      </c>
      <c r="U93" s="10" t="str">
        <f t="shared" si="37"/>
        <v/>
      </c>
      <c r="V93" s="10" t="str">
        <f t="shared" si="38"/>
        <v/>
      </c>
      <c r="W93" s="10" t="str">
        <f t="shared" si="39"/>
        <v/>
      </c>
      <c r="X93" s="10">
        <f t="shared" si="40"/>
        <v>2.0078076503959923</v>
      </c>
      <c r="Y93" s="1">
        <f t="shared" si="44"/>
        <v>3.5075376884422109</v>
      </c>
      <c r="Z93" s="2">
        <f t="shared" si="41"/>
        <v>0.2492</v>
      </c>
      <c r="AA93" s="1">
        <f t="shared" si="45"/>
        <v>0.55628140703517592</v>
      </c>
    </row>
    <row r="94" spans="1:27" x14ac:dyDescent="0.2">
      <c r="A94" s="11">
        <v>1.82</v>
      </c>
      <c r="B94" s="11">
        <v>5.79E-2</v>
      </c>
      <c r="C94" s="11">
        <v>12.1</v>
      </c>
      <c r="D94" s="11">
        <v>-33.6</v>
      </c>
      <c r="E94" s="5">
        <f t="shared" si="23"/>
        <v>52.187999999999995</v>
      </c>
      <c r="F94" s="5">
        <f t="shared" si="42"/>
        <v>92</v>
      </c>
      <c r="G94" s="5">
        <f t="shared" si="24"/>
        <v>2.0000000000000018E-2</v>
      </c>
      <c r="H94" s="5">
        <f t="shared" si="25"/>
        <v>1.83</v>
      </c>
      <c r="I94" s="8">
        <f t="shared" si="26"/>
        <v>14.743776740520355</v>
      </c>
      <c r="J94" s="5">
        <f t="shared" si="43"/>
        <v>30.277760778870526</v>
      </c>
      <c r="K94" s="5">
        <f t="shared" si="27"/>
        <v>0</v>
      </c>
      <c r="L94" s="8">
        <f t="shared" si="29"/>
        <v>30.277760778870526</v>
      </c>
      <c r="M94" s="8">
        <f t="shared" si="28"/>
        <v>58.35</v>
      </c>
      <c r="N94" s="8">
        <f t="shared" si="30"/>
        <v>52.620999999999995</v>
      </c>
      <c r="O94" s="8">
        <f t="shared" si="31"/>
        <v>92.5</v>
      </c>
      <c r="P94" s="8">
        <f t="shared" si="32"/>
        <v>2.0000000000000018E-2</v>
      </c>
      <c r="Q94" s="9">
        <f t="shared" si="33"/>
        <v>0.73794226013971942</v>
      </c>
      <c r="R94" s="8">
        <f t="shared" si="34"/>
        <v>413.99547793645314</v>
      </c>
      <c r="S94" s="8">
        <f t="shared" si="35"/>
        <v>5.2627728408572239</v>
      </c>
      <c r="T94" s="1" t="str">
        <f t="shared" si="36"/>
        <v>organic clay</v>
      </c>
      <c r="U94" s="10" t="str">
        <f t="shared" si="37"/>
        <v/>
      </c>
      <c r="V94" s="10" t="str">
        <f t="shared" si="38"/>
        <v/>
      </c>
      <c r="W94" s="10" t="str">
        <f t="shared" si="39"/>
        <v/>
      </c>
      <c r="X94" s="10">
        <f t="shared" si="40"/>
        <v>1.871482614741965</v>
      </c>
      <c r="Y94" s="1">
        <f t="shared" si="44"/>
        <v>3.5242881072026799</v>
      </c>
      <c r="Z94" s="2">
        <f t="shared" si="41"/>
        <v>0.2316</v>
      </c>
      <c r="AA94" s="1">
        <f t="shared" si="45"/>
        <v>0.55912897822445562</v>
      </c>
    </row>
    <row r="95" spans="1:27" x14ac:dyDescent="0.2">
      <c r="A95" s="11">
        <v>1.84</v>
      </c>
      <c r="B95" s="11">
        <v>5.8799999999999998E-2</v>
      </c>
      <c r="C95" s="11">
        <v>12.1</v>
      </c>
      <c r="D95" s="11">
        <v>-33.799999999999997</v>
      </c>
      <c r="E95" s="5">
        <f t="shared" si="23"/>
        <v>53.053999999999995</v>
      </c>
      <c r="F95" s="5">
        <f t="shared" si="42"/>
        <v>93</v>
      </c>
      <c r="G95" s="5">
        <f t="shared" si="24"/>
        <v>2.0000000000000018E-2</v>
      </c>
      <c r="H95" s="5">
        <f t="shared" si="25"/>
        <v>1.85</v>
      </c>
      <c r="I95" s="8">
        <f t="shared" si="26"/>
        <v>14.750087250029161</v>
      </c>
      <c r="J95" s="5">
        <f t="shared" si="43"/>
        <v>30.572762523871109</v>
      </c>
      <c r="K95" s="5">
        <f t="shared" si="27"/>
        <v>0</v>
      </c>
      <c r="L95" s="8">
        <f t="shared" si="29"/>
        <v>30.572762523871109</v>
      </c>
      <c r="M95" s="8">
        <f t="shared" si="28"/>
        <v>60.1</v>
      </c>
      <c r="N95" s="8">
        <f t="shared" si="30"/>
        <v>54.362499999999997</v>
      </c>
      <c r="O95" s="8">
        <f t="shared" si="31"/>
        <v>93.5</v>
      </c>
      <c r="P95" s="8">
        <f t="shared" si="32"/>
        <v>1.9999999999999907E-2</v>
      </c>
      <c r="Q95" s="9">
        <f t="shared" si="33"/>
        <v>0.7781350297525107</v>
      </c>
      <c r="R95" s="8">
        <f t="shared" si="34"/>
        <v>393.02661533705373</v>
      </c>
      <c r="S95" s="8">
        <f t="shared" si="35"/>
        <v>5.2305508745102145</v>
      </c>
      <c r="T95" s="1" t="str">
        <f t="shared" si="36"/>
        <v>organic clay</v>
      </c>
      <c r="U95" s="10" t="str">
        <f t="shared" si="37"/>
        <v/>
      </c>
      <c r="V95" s="10" t="str">
        <f t="shared" si="38"/>
        <v/>
      </c>
      <c r="W95" s="10" t="str">
        <f t="shared" si="39"/>
        <v/>
      </c>
      <c r="X95" s="10">
        <f t="shared" si="40"/>
        <v>1.9684824984085929</v>
      </c>
      <c r="Y95" s="1">
        <f t="shared" si="44"/>
        <v>3.5410385259631489</v>
      </c>
      <c r="Z95" s="2">
        <f t="shared" si="41"/>
        <v>0.23519999999999999</v>
      </c>
      <c r="AA95" s="1">
        <f t="shared" si="45"/>
        <v>0.56197654941373543</v>
      </c>
    </row>
    <row r="96" spans="1:27" x14ac:dyDescent="0.2">
      <c r="A96" s="11">
        <v>1.86</v>
      </c>
      <c r="B96" s="11">
        <v>6.1400000000000003E-2</v>
      </c>
      <c r="C96" s="11">
        <v>12</v>
      </c>
      <c r="D96" s="11">
        <v>-33.700000000000003</v>
      </c>
      <c r="E96" s="5">
        <f t="shared" si="23"/>
        <v>55.671000000000006</v>
      </c>
      <c r="F96" s="5">
        <f t="shared" si="42"/>
        <v>94</v>
      </c>
      <c r="G96" s="5">
        <f t="shared" si="24"/>
        <v>1.9999999999999796E-2</v>
      </c>
      <c r="H96" s="5">
        <f t="shared" si="25"/>
        <v>1.87</v>
      </c>
      <c r="I96" s="8">
        <f t="shared" si="26"/>
        <v>14.75900323034247</v>
      </c>
      <c r="J96" s="5">
        <f t="shared" si="43"/>
        <v>30.867942588477955</v>
      </c>
      <c r="K96" s="5">
        <f t="shared" si="27"/>
        <v>0</v>
      </c>
      <c r="L96" s="8">
        <f t="shared" si="29"/>
        <v>30.867942588477955</v>
      </c>
      <c r="M96" s="8">
        <f t="shared" si="28"/>
        <v>61.400000000000006</v>
      </c>
      <c r="N96" s="8">
        <f t="shared" si="30"/>
        <v>55.696500000000007</v>
      </c>
      <c r="O96" s="8">
        <f t="shared" si="31"/>
        <v>94.5</v>
      </c>
      <c r="P96" s="8">
        <f t="shared" si="32"/>
        <v>1.9999999999999907E-2</v>
      </c>
      <c r="Q96" s="9">
        <f t="shared" si="33"/>
        <v>0.80434766069539665</v>
      </c>
      <c r="R96" s="8">
        <f t="shared" si="34"/>
        <v>380.61011130733641</v>
      </c>
      <c r="S96" s="8">
        <f t="shared" si="35"/>
        <v>5.210538509193011</v>
      </c>
      <c r="T96" s="1" t="str">
        <f t="shared" si="36"/>
        <v>organic clay</v>
      </c>
      <c r="U96" s="10" t="str">
        <f t="shared" si="37"/>
        <v/>
      </c>
      <c r="V96" s="10" t="str">
        <f t="shared" si="38"/>
        <v/>
      </c>
      <c r="W96" s="10" t="str">
        <f t="shared" si="39"/>
        <v/>
      </c>
      <c r="X96" s="10">
        <f t="shared" si="40"/>
        <v>2.0354704941014701</v>
      </c>
      <c r="Y96" s="1">
        <f t="shared" si="44"/>
        <v>3.557788944723618</v>
      </c>
      <c r="Z96" s="2">
        <f t="shared" si="41"/>
        <v>0.24560000000000001</v>
      </c>
      <c r="AA96" s="1">
        <f t="shared" si="45"/>
        <v>0.56482412060301512</v>
      </c>
    </row>
    <row r="97" spans="1:27" x14ac:dyDescent="0.2">
      <c r="A97" s="11">
        <v>1.88</v>
      </c>
      <c r="B97" s="11">
        <v>6.1400000000000003E-2</v>
      </c>
      <c r="C97" s="11">
        <v>12.4</v>
      </c>
      <c r="D97" s="11">
        <v>-33.4</v>
      </c>
      <c r="E97" s="5">
        <f t="shared" si="23"/>
        <v>55.722000000000008</v>
      </c>
      <c r="F97" s="5">
        <f t="shared" si="42"/>
        <v>95</v>
      </c>
      <c r="G97" s="5">
        <f t="shared" si="24"/>
        <v>2.0000000000000018E-2</v>
      </c>
      <c r="H97" s="5">
        <f t="shared" si="25"/>
        <v>1.89</v>
      </c>
      <c r="I97" s="8">
        <f t="shared" si="26"/>
        <v>14.79707298732729</v>
      </c>
      <c r="J97" s="5">
        <f t="shared" si="43"/>
        <v>31.163884048224503</v>
      </c>
      <c r="K97" s="5">
        <f t="shared" si="27"/>
        <v>0</v>
      </c>
      <c r="L97" s="8">
        <f t="shared" si="29"/>
        <v>31.163884048224503</v>
      </c>
      <c r="M97" s="8">
        <f t="shared" si="28"/>
        <v>60.550000000000004</v>
      </c>
      <c r="N97" s="8">
        <f t="shared" si="30"/>
        <v>54.863500000000002</v>
      </c>
      <c r="O97" s="8">
        <f t="shared" si="31"/>
        <v>95.5</v>
      </c>
      <c r="P97" s="8">
        <f t="shared" si="32"/>
        <v>2.0000000000000018E-2</v>
      </c>
      <c r="Q97" s="9">
        <f t="shared" si="33"/>
        <v>0.76048338246611258</v>
      </c>
      <c r="R97" s="8">
        <f t="shared" si="34"/>
        <v>402.96011629186523</v>
      </c>
      <c r="S97" s="8">
        <f t="shared" si="35"/>
        <v>5.2452747104585127</v>
      </c>
      <c r="T97" s="1" t="str">
        <f t="shared" si="36"/>
        <v>organic clay</v>
      </c>
      <c r="U97" s="10" t="str">
        <f t="shared" si="37"/>
        <v/>
      </c>
      <c r="V97" s="10" t="str">
        <f t="shared" si="38"/>
        <v/>
      </c>
      <c r="W97" s="10" t="str">
        <f t="shared" si="39"/>
        <v/>
      </c>
      <c r="X97" s="10">
        <f t="shared" si="40"/>
        <v>1.9590743967850335</v>
      </c>
      <c r="Y97" s="1">
        <f t="shared" si="44"/>
        <v>3.574539363484087</v>
      </c>
      <c r="Z97" s="2">
        <f t="shared" si="41"/>
        <v>0.24560000000000001</v>
      </c>
      <c r="AA97" s="1">
        <f t="shared" si="45"/>
        <v>0.56767169179229482</v>
      </c>
    </row>
    <row r="98" spans="1:27" x14ac:dyDescent="0.2">
      <c r="A98" s="11">
        <v>1.9</v>
      </c>
      <c r="B98" s="11">
        <v>5.9700000000000003E-2</v>
      </c>
      <c r="C98" s="11">
        <v>12.4</v>
      </c>
      <c r="D98" s="11">
        <v>-33.5</v>
      </c>
      <c r="E98" s="5">
        <f t="shared" si="23"/>
        <v>54.005000000000003</v>
      </c>
      <c r="F98" s="5">
        <f t="shared" si="42"/>
        <v>96</v>
      </c>
      <c r="G98" s="5">
        <f t="shared" si="24"/>
        <v>2.0000000000000018E-2</v>
      </c>
      <c r="H98" s="5">
        <f t="shared" si="25"/>
        <v>1.91</v>
      </c>
      <c r="I98" s="8">
        <f t="shared" si="26"/>
        <v>14.785071969967225</v>
      </c>
      <c r="J98" s="5">
        <f t="shared" si="43"/>
        <v>31.459585487623848</v>
      </c>
      <c r="K98" s="5">
        <f t="shared" si="27"/>
        <v>0</v>
      </c>
      <c r="L98" s="8">
        <f t="shared" si="29"/>
        <v>31.459585487623848</v>
      </c>
      <c r="M98" s="8">
        <f t="shared" si="28"/>
        <v>58.800000000000004</v>
      </c>
      <c r="N98" s="8">
        <f t="shared" si="30"/>
        <v>53.113500000000002</v>
      </c>
      <c r="O98" s="8">
        <f t="shared" si="31"/>
        <v>96.5</v>
      </c>
      <c r="P98" s="8">
        <f t="shared" si="32"/>
        <v>2.0000000000000018E-2</v>
      </c>
      <c r="Q98" s="9">
        <f t="shared" si="33"/>
        <v>0.68830895819955318</v>
      </c>
      <c r="R98" s="8">
        <f t="shared" si="34"/>
        <v>445.64690575852256</v>
      </c>
      <c r="S98" s="8">
        <f t="shared" si="35"/>
        <v>5.306796380088076</v>
      </c>
      <c r="T98" s="1" t="str">
        <f t="shared" si="36"/>
        <v>organic clay</v>
      </c>
      <c r="U98" s="10" t="str">
        <f t="shared" si="37"/>
        <v/>
      </c>
      <c r="V98" s="10" t="str">
        <f t="shared" si="38"/>
        <v/>
      </c>
      <c r="W98" s="10" t="str">
        <f t="shared" si="39"/>
        <v/>
      </c>
      <c r="X98" s="10">
        <f t="shared" si="40"/>
        <v>1.8226943008250771</v>
      </c>
      <c r="Y98" s="1">
        <f t="shared" si="44"/>
        <v>3.591289782244556</v>
      </c>
      <c r="Z98" s="2">
        <f t="shared" si="41"/>
        <v>0.23880000000000001</v>
      </c>
      <c r="AA98" s="1">
        <f t="shared" si="45"/>
        <v>0.57051926298157452</v>
      </c>
    </row>
    <row r="99" spans="1:27" x14ac:dyDescent="0.2">
      <c r="A99" s="11">
        <v>1.92</v>
      </c>
      <c r="B99" s="11">
        <v>5.79E-2</v>
      </c>
      <c r="C99" s="11">
        <v>12.3</v>
      </c>
      <c r="D99" s="11">
        <v>-33.4</v>
      </c>
      <c r="E99" s="5">
        <f t="shared" si="23"/>
        <v>52.221999999999994</v>
      </c>
      <c r="F99" s="5">
        <f t="shared" si="42"/>
        <v>97</v>
      </c>
      <c r="G99" s="5">
        <f t="shared" si="24"/>
        <v>2.0000000000000018E-2</v>
      </c>
      <c r="H99" s="5">
        <f t="shared" si="25"/>
        <v>1.93</v>
      </c>
      <c r="I99" s="8">
        <f t="shared" si="26"/>
        <v>14.762884524199919</v>
      </c>
      <c r="J99" s="5">
        <f t="shared" si="43"/>
        <v>31.754843178107848</v>
      </c>
      <c r="K99" s="5">
        <f t="shared" si="27"/>
        <v>0</v>
      </c>
      <c r="L99" s="8">
        <f t="shared" si="29"/>
        <v>31.754843178107848</v>
      </c>
      <c r="M99" s="8">
        <f t="shared" si="28"/>
        <v>59.2</v>
      </c>
      <c r="N99" s="8">
        <f t="shared" si="30"/>
        <v>53.538999999999994</v>
      </c>
      <c r="O99" s="8">
        <f t="shared" si="31"/>
        <v>97.5</v>
      </c>
      <c r="P99" s="8">
        <f t="shared" si="32"/>
        <v>2.0000000000000018E-2</v>
      </c>
      <c r="Q99" s="9">
        <f t="shared" si="33"/>
        <v>0.6860105307309593</v>
      </c>
      <c r="R99" s="8">
        <f t="shared" si="34"/>
        <v>447.57298066279373</v>
      </c>
      <c r="S99" s="8">
        <f t="shared" si="35"/>
        <v>5.3091561487790901</v>
      </c>
      <c r="T99" s="1" t="str">
        <f t="shared" si="36"/>
        <v>organic clay</v>
      </c>
      <c r="U99" s="10" t="str">
        <f t="shared" si="37"/>
        <v/>
      </c>
      <c r="V99" s="10" t="str">
        <f t="shared" si="38"/>
        <v/>
      </c>
      <c r="W99" s="10" t="str">
        <f t="shared" si="39"/>
        <v/>
      </c>
      <c r="X99" s="10">
        <f t="shared" si="40"/>
        <v>1.8296771214594769</v>
      </c>
      <c r="Y99" s="1">
        <f t="shared" si="44"/>
        <v>3.608040201005025</v>
      </c>
      <c r="Z99" s="2">
        <f t="shared" si="41"/>
        <v>0.2316</v>
      </c>
      <c r="AA99" s="1">
        <f t="shared" si="45"/>
        <v>0.57336683417085421</v>
      </c>
    </row>
    <row r="100" spans="1:27" x14ac:dyDescent="0.2">
      <c r="A100" s="11">
        <v>1.94</v>
      </c>
      <c r="B100" s="11">
        <v>6.0499999999999998E-2</v>
      </c>
      <c r="C100" s="11">
        <v>11.9</v>
      </c>
      <c r="D100" s="11">
        <v>-33.200000000000003</v>
      </c>
      <c r="E100" s="5">
        <f t="shared" si="23"/>
        <v>54.855999999999995</v>
      </c>
      <c r="F100" s="5">
        <f t="shared" si="42"/>
        <v>98</v>
      </c>
      <c r="G100" s="5">
        <f t="shared" si="24"/>
        <v>2.0000000000000018E-2</v>
      </c>
      <c r="H100" s="5">
        <f t="shared" si="25"/>
        <v>1.95</v>
      </c>
      <c r="I100" s="8">
        <f t="shared" si="26"/>
        <v>14.743722226718562</v>
      </c>
      <c r="J100" s="5">
        <f t="shared" si="43"/>
        <v>32.04971762264222</v>
      </c>
      <c r="K100" s="5">
        <f t="shared" si="27"/>
        <v>0</v>
      </c>
      <c r="L100" s="8">
        <f t="shared" si="29"/>
        <v>32.04971762264222</v>
      </c>
      <c r="M100" s="8">
        <f t="shared" si="28"/>
        <v>61.85</v>
      </c>
      <c r="N100" s="8">
        <f t="shared" si="30"/>
        <v>56.214500000000001</v>
      </c>
      <c r="O100" s="8">
        <f t="shared" si="31"/>
        <v>98.5</v>
      </c>
      <c r="P100" s="8">
        <f t="shared" si="32"/>
        <v>2.0000000000000018E-2</v>
      </c>
      <c r="Q100" s="9">
        <f t="shared" si="33"/>
        <v>0.75397801197118963</v>
      </c>
      <c r="R100" s="8">
        <f t="shared" si="34"/>
        <v>407.61798911251003</v>
      </c>
      <c r="S100" s="8">
        <f t="shared" si="35"/>
        <v>5.251467634211143</v>
      </c>
      <c r="T100" s="1" t="str">
        <f t="shared" si="36"/>
        <v>organic clay</v>
      </c>
      <c r="U100" s="10" t="str">
        <f t="shared" si="37"/>
        <v/>
      </c>
      <c r="V100" s="10" t="str">
        <f t="shared" si="38"/>
        <v/>
      </c>
      <c r="W100" s="10" t="str">
        <f t="shared" si="39"/>
        <v/>
      </c>
      <c r="X100" s="10">
        <f t="shared" si="40"/>
        <v>1.9866854918238521</v>
      </c>
      <c r="Y100" s="1">
        <f t="shared" si="44"/>
        <v>3.624790619765494</v>
      </c>
      <c r="Z100" s="2">
        <f t="shared" si="41"/>
        <v>0.24199999999999999</v>
      </c>
      <c r="AA100" s="1">
        <f t="shared" si="45"/>
        <v>0.57621440536013402</v>
      </c>
    </row>
    <row r="101" spans="1:27" x14ac:dyDescent="0.2">
      <c r="A101" s="11">
        <v>1.96</v>
      </c>
      <c r="B101" s="11">
        <v>6.3200000000000006E-2</v>
      </c>
      <c r="C101" s="11">
        <v>11.9</v>
      </c>
      <c r="D101" s="11">
        <v>-33.1</v>
      </c>
      <c r="E101" s="5">
        <f t="shared" si="23"/>
        <v>57.573</v>
      </c>
      <c r="F101" s="5">
        <f t="shared" si="42"/>
        <v>99</v>
      </c>
      <c r="G101" s="5">
        <f t="shared" si="24"/>
        <v>2.0000000000000018E-2</v>
      </c>
      <c r="H101" s="5">
        <f t="shared" si="25"/>
        <v>1.97</v>
      </c>
      <c r="I101" s="8">
        <f t="shared" si="26"/>
        <v>14.762258468272913</v>
      </c>
      <c r="J101" s="5">
        <f t="shared" si="43"/>
        <v>32.344962792007678</v>
      </c>
      <c r="K101" s="5">
        <f t="shared" si="27"/>
        <v>0</v>
      </c>
      <c r="L101" s="8">
        <f t="shared" si="29"/>
        <v>32.344962792007678</v>
      </c>
      <c r="M101" s="8">
        <f t="shared" si="28"/>
        <v>63.650000000000013</v>
      </c>
      <c r="N101" s="8">
        <f t="shared" si="30"/>
        <v>58.014499999999998</v>
      </c>
      <c r="O101" s="8">
        <f t="shared" si="31"/>
        <v>99.5</v>
      </c>
      <c r="P101" s="8">
        <f t="shared" si="32"/>
        <v>2.0000000000000018E-2</v>
      </c>
      <c r="Q101" s="9">
        <f t="shared" si="33"/>
        <v>0.79361776895706215</v>
      </c>
      <c r="R101" s="8">
        <f t="shared" si="34"/>
        <v>387.61898663689288</v>
      </c>
      <c r="S101" s="8">
        <f t="shared" si="35"/>
        <v>5.2203087876896852</v>
      </c>
      <c r="T101" s="1" t="str">
        <f t="shared" si="36"/>
        <v>organic clay</v>
      </c>
      <c r="U101" s="10" t="str">
        <f t="shared" si="37"/>
        <v/>
      </c>
      <c r="V101" s="10" t="str">
        <f t="shared" si="38"/>
        <v/>
      </c>
      <c r="W101" s="10" t="str">
        <f t="shared" si="39"/>
        <v/>
      </c>
      <c r="X101" s="10">
        <f t="shared" si="40"/>
        <v>2.0870024805328224</v>
      </c>
      <c r="Y101" s="1">
        <f t="shared" si="44"/>
        <v>3.641541038525963</v>
      </c>
      <c r="Z101" s="2">
        <f t="shared" si="41"/>
        <v>0.25280000000000002</v>
      </c>
      <c r="AA101" s="1">
        <f t="shared" si="45"/>
        <v>0.57906197654941383</v>
      </c>
    </row>
    <row r="102" spans="1:27" x14ac:dyDescent="0.2">
      <c r="A102" s="11">
        <v>1.98</v>
      </c>
      <c r="B102" s="11">
        <v>6.4100000000000004E-2</v>
      </c>
      <c r="C102" s="11">
        <v>11.6</v>
      </c>
      <c r="D102" s="11">
        <v>-33.200000000000003</v>
      </c>
      <c r="E102" s="5">
        <f t="shared" si="23"/>
        <v>58.456000000000003</v>
      </c>
      <c r="F102" s="5">
        <f t="shared" si="42"/>
        <v>100</v>
      </c>
      <c r="G102" s="5">
        <f t="shared" si="24"/>
        <v>2.0000000000000018E-2</v>
      </c>
      <c r="H102" s="5">
        <f t="shared" si="25"/>
        <v>1.99</v>
      </c>
      <c r="I102" s="8">
        <f t="shared" si="26"/>
        <v>14.738723283455618</v>
      </c>
      <c r="J102" s="5">
        <f t="shared" si="43"/>
        <v>32.639737257676792</v>
      </c>
      <c r="K102" s="5">
        <f t="shared" si="27"/>
        <v>0</v>
      </c>
      <c r="L102" s="8">
        <f t="shared" si="29"/>
        <v>32.639737257676792</v>
      </c>
      <c r="M102" s="8">
        <f t="shared" si="28"/>
        <v>62.75</v>
      </c>
      <c r="N102" s="8">
        <f t="shared" si="30"/>
        <v>57.131500000000003</v>
      </c>
      <c r="O102" s="8">
        <f t="shared" si="31"/>
        <v>100.5</v>
      </c>
      <c r="P102" s="8">
        <f t="shared" si="32"/>
        <v>2.0000000000000018E-2</v>
      </c>
      <c r="Q102" s="9">
        <f t="shared" si="33"/>
        <v>0.75036641836210871</v>
      </c>
      <c r="R102" s="8">
        <f t="shared" si="34"/>
        <v>410.34204461865897</v>
      </c>
      <c r="S102" s="8">
        <f t="shared" si="35"/>
        <v>5.2550040723037394</v>
      </c>
      <c r="T102" s="1" t="str">
        <f t="shared" si="36"/>
        <v>organic clay</v>
      </c>
      <c r="U102" s="10" t="str">
        <f t="shared" si="37"/>
        <v/>
      </c>
      <c r="V102" s="10" t="str">
        <f t="shared" si="38"/>
        <v/>
      </c>
      <c r="W102" s="10" t="str">
        <f t="shared" si="39"/>
        <v/>
      </c>
      <c r="X102" s="10">
        <f t="shared" si="40"/>
        <v>2.0073508494882137</v>
      </c>
      <c r="Y102" s="1">
        <f t="shared" si="44"/>
        <v>3.658291457286432</v>
      </c>
      <c r="Z102" s="2">
        <f t="shared" si="41"/>
        <v>0.25640000000000002</v>
      </c>
      <c r="AA102" s="1">
        <f t="shared" si="45"/>
        <v>0.58190954773869352</v>
      </c>
    </row>
    <row r="103" spans="1:27" x14ac:dyDescent="0.2">
      <c r="A103" s="11">
        <v>2</v>
      </c>
      <c r="B103" s="11">
        <v>6.1400000000000003E-2</v>
      </c>
      <c r="C103" s="11">
        <v>11.2</v>
      </c>
      <c r="D103" s="11">
        <v>-32.9</v>
      </c>
      <c r="E103" s="5">
        <f t="shared" si="23"/>
        <v>55.807000000000002</v>
      </c>
      <c r="F103" s="5">
        <f t="shared" si="42"/>
        <v>101</v>
      </c>
      <c r="G103" s="5">
        <f t="shared" si="24"/>
        <v>2.0000000000000018E-2</v>
      </c>
      <c r="H103" s="5">
        <f t="shared" si="25"/>
        <v>2.0099999999999998</v>
      </c>
      <c r="I103" s="8">
        <f t="shared" si="26"/>
        <v>14.680575209487872</v>
      </c>
      <c r="J103" s="5">
        <f t="shared" si="43"/>
        <v>32.933348761866547</v>
      </c>
      <c r="K103" s="5">
        <f t="shared" si="27"/>
        <v>0</v>
      </c>
      <c r="L103" s="8">
        <f t="shared" si="29"/>
        <v>32.933348761866547</v>
      </c>
      <c r="M103" s="8">
        <f t="shared" si="28"/>
        <v>62.300000000000011</v>
      </c>
      <c r="N103" s="8">
        <f t="shared" si="30"/>
        <v>56.715500000000006</v>
      </c>
      <c r="O103" s="8">
        <f t="shared" si="31"/>
        <v>101.5</v>
      </c>
      <c r="P103" s="8">
        <f t="shared" si="32"/>
        <v>2.0000000000000018E-2</v>
      </c>
      <c r="Q103" s="9">
        <f t="shared" si="33"/>
        <v>0.72212976002218032</v>
      </c>
      <c r="R103" s="8">
        <f t="shared" si="34"/>
        <v>426.79065902688382</v>
      </c>
      <c r="S103" s="8">
        <f t="shared" si="35"/>
        <v>5.2788497497855298</v>
      </c>
      <c r="T103" s="1" t="str">
        <f t="shared" si="36"/>
        <v>organic clay</v>
      </c>
      <c r="U103" s="10" t="str">
        <f t="shared" si="37"/>
        <v/>
      </c>
      <c r="V103" s="10" t="str">
        <f t="shared" si="38"/>
        <v/>
      </c>
      <c r="W103" s="10" t="str">
        <f t="shared" si="39"/>
        <v/>
      </c>
      <c r="X103" s="10">
        <f t="shared" si="40"/>
        <v>1.9577767492088975</v>
      </c>
      <c r="Y103" s="1">
        <f t="shared" si="44"/>
        <v>3.675041876046901</v>
      </c>
      <c r="Z103" s="2">
        <f t="shared" si="41"/>
        <v>0.24560000000000001</v>
      </c>
      <c r="AA103" s="1">
        <f t="shared" si="45"/>
        <v>0.58475711892797322</v>
      </c>
    </row>
    <row r="104" spans="1:27" x14ac:dyDescent="0.2">
      <c r="A104" s="11">
        <v>2.02</v>
      </c>
      <c r="B104" s="11">
        <v>6.3200000000000006E-2</v>
      </c>
      <c r="C104" s="11">
        <v>11.1</v>
      </c>
      <c r="D104" s="11">
        <v>-32.799999999999997</v>
      </c>
      <c r="E104" s="5">
        <f t="shared" si="23"/>
        <v>57.624000000000002</v>
      </c>
      <c r="F104" s="5">
        <f t="shared" si="42"/>
        <v>102</v>
      </c>
      <c r="G104" s="5">
        <f t="shared" si="24"/>
        <v>2.0000000000000018E-2</v>
      </c>
      <c r="H104" s="5">
        <f t="shared" si="25"/>
        <v>2.0300000000000002</v>
      </c>
      <c r="I104" s="8">
        <f t="shared" si="26"/>
        <v>14.682543717333747</v>
      </c>
      <c r="J104" s="5">
        <f t="shared" si="43"/>
        <v>33.226999636213222</v>
      </c>
      <c r="K104" s="5">
        <f t="shared" si="27"/>
        <v>0</v>
      </c>
      <c r="L104" s="8">
        <f t="shared" si="29"/>
        <v>33.226999636213222</v>
      </c>
      <c r="M104" s="8">
        <f t="shared" si="28"/>
        <v>65.8</v>
      </c>
      <c r="N104" s="8">
        <f t="shared" si="30"/>
        <v>60.232500000000002</v>
      </c>
      <c r="O104" s="8">
        <f t="shared" si="31"/>
        <v>102.5</v>
      </c>
      <c r="P104" s="8">
        <f t="shared" si="32"/>
        <v>2.0000000000000018E-2</v>
      </c>
      <c r="Q104" s="9">
        <f t="shared" si="33"/>
        <v>0.8127577169006317</v>
      </c>
      <c r="R104" s="8">
        <f t="shared" si="34"/>
        <v>379.55230830474858</v>
      </c>
      <c r="S104" s="8">
        <f t="shared" si="35"/>
        <v>5.2065671924196772</v>
      </c>
      <c r="T104" s="1" t="str">
        <f t="shared" si="36"/>
        <v>organic clay</v>
      </c>
      <c r="U104" s="10" t="str">
        <f t="shared" si="37"/>
        <v/>
      </c>
      <c r="V104" s="10" t="str">
        <f t="shared" si="38"/>
        <v/>
      </c>
      <c r="W104" s="10" t="str">
        <f t="shared" si="39"/>
        <v/>
      </c>
      <c r="X104" s="10">
        <f t="shared" si="40"/>
        <v>2.1715333575857851</v>
      </c>
      <c r="Y104" s="1">
        <f t="shared" si="44"/>
        <v>3.69179229480737</v>
      </c>
      <c r="Z104" s="2">
        <f t="shared" si="41"/>
        <v>0.25280000000000002</v>
      </c>
      <c r="AA104" s="1">
        <f t="shared" si="45"/>
        <v>0.58760469011725291</v>
      </c>
    </row>
    <row r="105" spans="1:27" x14ac:dyDescent="0.2">
      <c r="A105" s="11">
        <v>2.04</v>
      </c>
      <c r="B105" s="11">
        <v>6.8400000000000002E-2</v>
      </c>
      <c r="C105" s="11">
        <v>10.7</v>
      </c>
      <c r="D105" s="11">
        <v>-32.700000000000003</v>
      </c>
      <c r="E105" s="5">
        <f t="shared" si="23"/>
        <v>62.841000000000001</v>
      </c>
      <c r="F105" s="5">
        <f t="shared" si="42"/>
        <v>103</v>
      </c>
      <c r="G105" s="5">
        <f t="shared" si="24"/>
        <v>2.0000000000000018E-2</v>
      </c>
      <c r="H105" s="5">
        <f t="shared" si="25"/>
        <v>2.0499999999999998</v>
      </c>
      <c r="I105" s="8">
        <f t="shared" si="26"/>
        <v>14.673557633845165</v>
      </c>
      <c r="J105" s="5">
        <f t="shared" si="43"/>
        <v>33.520470788890123</v>
      </c>
      <c r="K105" s="5">
        <f t="shared" si="27"/>
        <v>0</v>
      </c>
      <c r="L105" s="8">
        <f t="shared" si="29"/>
        <v>33.520470788890123</v>
      </c>
      <c r="M105" s="8">
        <f t="shared" si="28"/>
        <v>68.849999999999994</v>
      </c>
      <c r="N105" s="8">
        <f t="shared" si="30"/>
        <v>63.299499999999995</v>
      </c>
      <c r="O105" s="8">
        <f t="shared" si="31"/>
        <v>103.5</v>
      </c>
      <c r="P105" s="8">
        <f t="shared" si="32"/>
        <v>2.0000000000000018E-2</v>
      </c>
      <c r="Q105" s="9">
        <f t="shared" si="33"/>
        <v>0.88838338216239199</v>
      </c>
      <c r="R105" s="8">
        <f t="shared" si="34"/>
        <v>347.5600203964558</v>
      </c>
      <c r="S105" s="8">
        <f t="shared" si="35"/>
        <v>5.152242251744612</v>
      </c>
      <c r="T105" s="1" t="str">
        <f t="shared" si="36"/>
        <v>organic clay</v>
      </c>
      <c r="U105" s="10" t="str">
        <f t="shared" si="37"/>
        <v/>
      </c>
      <c r="V105" s="10" t="str">
        <f t="shared" si="38"/>
        <v/>
      </c>
      <c r="W105" s="10" t="str">
        <f t="shared" si="39"/>
        <v/>
      </c>
      <c r="X105" s="10">
        <f t="shared" si="40"/>
        <v>2.3553019474073249</v>
      </c>
      <c r="Y105" s="1">
        <f t="shared" si="44"/>
        <v>3.708542713567839</v>
      </c>
      <c r="Z105" s="2">
        <f t="shared" si="41"/>
        <v>0.27360000000000001</v>
      </c>
      <c r="AA105" s="1">
        <f t="shared" si="45"/>
        <v>0.59045226130653261</v>
      </c>
    </row>
    <row r="106" spans="1:27" x14ac:dyDescent="0.2">
      <c r="A106" s="11">
        <v>2.06</v>
      </c>
      <c r="B106" s="11">
        <v>6.93E-2</v>
      </c>
      <c r="C106" s="11">
        <v>10.6</v>
      </c>
      <c r="D106" s="11">
        <v>-32.6</v>
      </c>
      <c r="E106" s="5">
        <f t="shared" si="23"/>
        <v>63.757999999999996</v>
      </c>
      <c r="F106" s="5">
        <f t="shared" si="42"/>
        <v>104</v>
      </c>
      <c r="G106" s="5">
        <f t="shared" si="24"/>
        <v>2.0000000000000018E-2</v>
      </c>
      <c r="H106" s="5">
        <f t="shared" si="25"/>
        <v>2.0700000000000003</v>
      </c>
      <c r="I106" s="8">
        <f t="shared" si="26"/>
        <v>14.668311319054434</v>
      </c>
      <c r="J106" s="5">
        <f t="shared" si="43"/>
        <v>33.813837015271211</v>
      </c>
      <c r="K106" s="5">
        <f t="shared" si="27"/>
        <v>0</v>
      </c>
      <c r="L106" s="8">
        <f t="shared" si="29"/>
        <v>33.813837015271211</v>
      </c>
      <c r="M106" s="8">
        <f t="shared" si="28"/>
        <v>68</v>
      </c>
      <c r="N106" s="8">
        <f t="shared" si="30"/>
        <v>62.466499999999996</v>
      </c>
      <c r="O106" s="8">
        <f t="shared" si="31"/>
        <v>104.5</v>
      </c>
      <c r="P106" s="8">
        <f t="shared" si="32"/>
        <v>2.0000000000000018E-2</v>
      </c>
      <c r="Q106" s="9">
        <f t="shared" si="33"/>
        <v>0.84736502904974953</v>
      </c>
      <c r="R106" s="8">
        <f t="shared" si="34"/>
        <v>364.71304623830639</v>
      </c>
      <c r="S106" s="8">
        <f t="shared" si="35"/>
        <v>5.1815460965354045</v>
      </c>
      <c r="T106" s="1" t="str">
        <f t="shared" si="36"/>
        <v>organic clay</v>
      </c>
      <c r="U106" s="10" t="str">
        <f t="shared" si="37"/>
        <v/>
      </c>
      <c r="V106" s="10" t="str">
        <f t="shared" si="38"/>
        <v/>
      </c>
      <c r="W106" s="10" t="str">
        <f t="shared" si="39"/>
        <v/>
      </c>
      <c r="X106" s="10">
        <f t="shared" si="40"/>
        <v>2.2790775323152528</v>
      </c>
      <c r="Y106" s="1">
        <f t="shared" si="44"/>
        <v>3.7252931323283081</v>
      </c>
      <c r="Z106" s="2">
        <f t="shared" si="41"/>
        <v>0.2772</v>
      </c>
      <c r="AA106" s="1">
        <f t="shared" si="45"/>
        <v>0.59329983249581242</v>
      </c>
    </row>
    <row r="107" spans="1:27" x14ac:dyDescent="0.2">
      <c r="A107" s="11">
        <v>2.08</v>
      </c>
      <c r="B107" s="11">
        <v>6.6699999999999995E-2</v>
      </c>
      <c r="C107" s="11">
        <v>10.9</v>
      </c>
      <c r="D107" s="11">
        <v>-32.5</v>
      </c>
      <c r="E107" s="5">
        <f t="shared" si="23"/>
        <v>61.17499999999999</v>
      </c>
      <c r="F107" s="5">
        <f t="shared" si="42"/>
        <v>105</v>
      </c>
      <c r="G107" s="5">
        <f t="shared" si="24"/>
        <v>2.0000000000000018E-2</v>
      </c>
      <c r="H107" s="5">
        <f t="shared" si="25"/>
        <v>2.09</v>
      </c>
      <c r="I107" s="8">
        <f t="shared" si="26"/>
        <v>14.684557730292568</v>
      </c>
      <c r="J107" s="5">
        <f t="shared" si="43"/>
        <v>34.107528169877064</v>
      </c>
      <c r="K107" s="5">
        <f t="shared" si="27"/>
        <v>0</v>
      </c>
      <c r="L107" s="8">
        <f t="shared" si="29"/>
        <v>34.107528169877064</v>
      </c>
      <c r="M107" s="8">
        <f t="shared" si="28"/>
        <v>65.400000000000006</v>
      </c>
      <c r="N107" s="8">
        <f t="shared" si="30"/>
        <v>59.875</v>
      </c>
      <c r="O107" s="8">
        <f t="shared" si="31"/>
        <v>105.5</v>
      </c>
      <c r="P107" s="8">
        <f t="shared" si="32"/>
        <v>2.0000000000000018E-2</v>
      </c>
      <c r="Q107" s="9">
        <f t="shared" si="33"/>
        <v>0.75547755034561959</v>
      </c>
      <c r="R107" s="8">
        <f t="shared" si="34"/>
        <v>409.43093174033231</v>
      </c>
      <c r="S107" s="8">
        <f t="shared" si="35"/>
        <v>5.2522833957515251</v>
      </c>
      <c r="T107" s="1" t="str">
        <f t="shared" si="36"/>
        <v>organic clay</v>
      </c>
      <c r="U107" s="10" t="str">
        <f t="shared" si="37"/>
        <v/>
      </c>
      <c r="V107" s="10" t="str">
        <f t="shared" si="38"/>
        <v/>
      </c>
      <c r="W107" s="10" t="str">
        <f t="shared" si="39"/>
        <v/>
      </c>
      <c r="X107" s="10">
        <f t="shared" si="40"/>
        <v>2.0861647886748629</v>
      </c>
      <c r="Y107" s="1">
        <f t="shared" si="44"/>
        <v>3.7420435510887771</v>
      </c>
      <c r="Z107" s="2">
        <f t="shared" si="41"/>
        <v>0.26679999999999998</v>
      </c>
      <c r="AA107" s="1">
        <f t="shared" si="45"/>
        <v>0.59614740368509223</v>
      </c>
    </row>
    <row r="108" spans="1:27" x14ac:dyDescent="0.2">
      <c r="A108" s="11">
        <v>2.1</v>
      </c>
      <c r="B108" s="11">
        <v>6.4100000000000004E-2</v>
      </c>
      <c r="C108" s="11">
        <v>10.9</v>
      </c>
      <c r="D108" s="11">
        <v>-32.5</v>
      </c>
      <c r="E108" s="5">
        <f t="shared" si="23"/>
        <v>58.57500000000001</v>
      </c>
      <c r="F108" s="5">
        <f t="shared" si="42"/>
        <v>106</v>
      </c>
      <c r="G108" s="5">
        <f t="shared" si="24"/>
        <v>2.0000000000000018E-2</v>
      </c>
      <c r="H108" s="5">
        <f t="shared" si="25"/>
        <v>2.1100000000000003</v>
      </c>
      <c r="I108" s="8">
        <f t="shared" si="26"/>
        <v>14.667904752354131</v>
      </c>
      <c r="J108" s="5">
        <f t="shared" si="43"/>
        <v>34.400886264924146</v>
      </c>
      <c r="K108" s="5">
        <f t="shared" si="27"/>
        <v>0</v>
      </c>
      <c r="L108" s="8">
        <f t="shared" si="29"/>
        <v>34.400886264924146</v>
      </c>
      <c r="M108" s="8">
        <f t="shared" si="28"/>
        <v>62.75</v>
      </c>
      <c r="N108" s="8">
        <f t="shared" si="30"/>
        <v>57.225000000000009</v>
      </c>
      <c r="O108" s="8">
        <f t="shared" si="31"/>
        <v>106.5</v>
      </c>
      <c r="P108" s="8">
        <f t="shared" si="32"/>
        <v>2.0000000000000018E-2</v>
      </c>
      <c r="Q108" s="9">
        <f t="shared" si="33"/>
        <v>0.66347458490765099</v>
      </c>
      <c r="R108" s="8">
        <f t="shared" si="34"/>
        <v>466.61176524165279</v>
      </c>
      <c r="S108" s="8">
        <f t="shared" si="35"/>
        <v>5.3322755293115618</v>
      </c>
      <c r="T108" s="1" t="str">
        <f t="shared" si="36"/>
        <v>organic clay</v>
      </c>
      <c r="U108" s="10" t="str">
        <f t="shared" si="37"/>
        <v/>
      </c>
      <c r="V108" s="10" t="str">
        <f t="shared" si="38"/>
        <v/>
      </c>
      <c r="W108" s="10" t="str">
        <f t="shared" si="39"/>
        <v/>
      </c>
      <c r="X108" s="10">
        <f t="shared" si="40"/>
        <v>1.8899409156717235</v>
      </c>
      <c r="Y108" s="1">
        <f t="shared" si="44"/>
        <v>3.7587939698492461</v>
      </c>
      <c r="Z108" s="2">
        <f t="shared" si="41"/>
        <v>0.25640000000000002</v>
      </c>
      <c r="AA108" s="1">
        <f t="shared" si="45"/>
        <v>0.59899497487437192</v>
      </c>
    </row>
    <row r="109" spans="1:27" x14ac:dyDescent="0.2">
      <c r="A109" s="11">
        <v>2.12</v>
      </c>
      <c r="B109" s="11">
        <v>6.1400000000000003E-2</v>
      </c>
      <c r="C109" s="11">
        <v>10.9</v>
      </c>
      <c r="D109" s="11">
        <v>-32.5</v>
      </c>
      <c r="E109" s="5">
        <f t="shared" si="23"/>
        <v>55.875000000000007</v>
      </c>
      <c r="F109" s="5">
        <f t="shared" si="42"/>
        <v>107</v>
      </c>
      <c r="G109" s="5">
        <f t="shared" si="24"/>
        <v>2.0000000000000018E-2</v>
      </c>
      <c r="H109" s="5">
        <f t="shared" si="25"/>
        <v>2.13</v>
      </c>
      <c r="I109" s="8">
        <f t="shared" si="26"/>
        <v>14.64980992775333</v>
      </c>
      <c r="J109" s="5">
        <f t="shared" si="43"/>
        <v>34.693882463479213</v>
      </c>
      <c r="K109" s="5">
        <f t="shared" si="27"/>
        <v>0</v>
      </c>
      <c r="L109" s="8">
        <f t="shared" si="29"/>
        <v>34.693882463479213</v>
      </c>
      <c r="M109" s="8">
        <f t="shared" si="28"/>
        <v>61.85</v>
      </c>
      <c r="N109" s="8">
        <f t="shared" si="30"/>
        <v>56.308000000000007</v>
      </c>
      <c r="O109" s="8">
        <f t="shared" si="31"/>
        <v>107.5</v>
      </c>
      <c r="P109" s="8">
        <f t="shared" si="32"/>
        <v>2.0000000000000018E-2</v>
      </c>
      <c r="Q109" s="9">
        <f t="shared" si="33"/>
        <v>0.62299506431063356</v>
      </c>
      <c r="R109" s="8">
        <f t="shared" si="34"/>
        <v>497.36011575934168</v>
      </c>
      <c r="S109" s="8">
        <f t="shared" si="35"/>
        <v>5.3711939813200225</v>
      </c>
      <c r="T109" s="1" t="str">
        <f t="shared" si="36"/>
        <v>organic clay</v>
      </c>
      <c r="U109" s="10" t="str">
        <f t="shared" si="37"/>
        <v/>
      </c>
      <c r="V109" s="10" t="str">
        <f t="shared" si="38"/>
        <v/>
      </c>
      <c r="W109" s="10" t="str">
        <f t="shared" si="39"/>
        <v/>
      </c>
      <c r="X109" s="10">
        <f t="shared" si="40"/>
        <v>1.8104078357680526</v>
      </c>
      <c r="Y109" s="1">
        <f t="shared" si="44"/>
        <v>3.7755443886097151</v>
      </c>
      <c r="Z109" s="2">
        <f t="shared" si="41"/>
        <v>0.24560000000000001</v>
      </c>
      <c r="AA109" s="1">
        <f t="shared" si="45"/>
        <v>0.60184254606365162</v>
      </c>
    </row>
    <row r="110" spans="1:27" x14ac:dyDescent="0.2">
      <c r="A110" s="11">
        <v>2.14</v>
      </c>
      <c r="B110" s="11">
        <v>6.2300000000000001E-2</v>
      </c>
      <c r="C110" s="11">
        <v>10.7</v>
      </c>
      <c r="D110" s="11">
        <v>-32.700000000000003</v>
      </c>
      <c r="E110" s="5">
        <f t="shared" si="23"/>
        <v>56.741</v>
      </c>
      <c r="F110" s="5">
        <f t="shared" si="42"/>
        <v>108</v>
      </c>
      <c r="G110" s="5">
        <f t="shared" si="24"/>
        <v>2.0000000000000018E-2</v>
      </c>
      <c r="H110" s="5">
        <f t="shared" si="25"/>
        <v>2.1500000000000004</v>
      </c>
      <c r="I110" s="8">
        <f t="shared" si="26"/>
        <v>14.634404460459235</v>
      </c>
      <c r="J110" s="5">
        <f t="shared" si="43"/>
        <v>34.986570552688399</v>
      </c>
      <c r="K110" s="5">
        <f t="shared" si="27"/>
        <v>0</v>
      </c>
      <c r="L110" s="8">
        <f t="shared" si="29"/>
        <v>34.986570552688399</v>
      </c>
      <c r="M110" s="8">
        <f t="shared" si="28"/>
        <v>58.35</v>
      </c>
      <c r="N110" s="8">
        <f t="shared" si="30"/>
        <v>52.774000000000001</v>
      </c>
      <c r="O110" s="8">
        <f t="shared" si="31"/>
        <v>108.5</v>
      </c>
      <c r="P110" s="8">
        <f t="shared" si="32"/>
        <v>2.0000000000000018E-2</v>
      </c>
      <c r="Q110" s="9">
        <f t="shared" si="33"/>
        <v>0.50840734505613905</v>
      </c>
      <c r="R110" s="8">
        <f t="shared" si="34"/>
        <v>609.98133722126283</v>
      </c>
      <c r="S110" s="8">
        <f t="shared" si="35"/>
        <v>5.4962407279203696</v>
      </c>
      <c r="T110" s="1" t="str">
        <f t="shared" si="36"/>
        <v>organic clay</v>
      </c>
      <c r="U110" s="10" t="str">
        <f t="shared" si="37"/>
        <v/>
      </c>
      <c r="V110" s="10" t="str">
        <f t="shared" si="38"/>
        <v/>
      </c>
      <c r="W110" s="10" t="str">
        <f t="shared" si="39"/>
        <v/>
      </c>
      <c r="X110" s="10">
        <f t="shared" si="40"/>
        <v>1.5575619631541069</v>
      </c>
      <c r="Y110" s="1">
        <f t="shared" si="44"/>
        <v>3.7922948073701845</v>
      </c>
      <c r="Z110" s="2">
        <f t="shared" si="41"/>
        <v>0.2492</v>
      </c>
      <c r="AA110" s="1">
        <f t="shared" si="45"/>
        <v>0.60469011725293131</v>
      </c>
    </row>
    <row r="111" spans="1:27" x14ac:dyDescent="0.2">
      <c r="A111" s="11">
        <v>2.16</v>
      </c>
      <c r="B111" s="11">
        <v>5.4399999999999997E-2</v>
      </c>
      <c r="C111" s="11">
        <v>12.1</v>
      </c>
      <c r="D111" s="11">
        <v>-32.9</v>
      </c>
      <c r="E111" s="5">
        <f t="shared" si="23"/>
        <v>48.806999999999995</v>
      </c>
      <c r="F111" s="5">
        <f t="shared" si="42"/>
        <v>109</v>
      </c>
      <c r="G111" s="5">
        <f t="shared" si="24"/>
        <v>2.0000000000000018E-2</v>
      </c>
      <c r="H111" s="5">
        <f t="shared" si="25"/>
        <v>2.17</v>
      </c>
      <c r="I111" s="8">
        <f t="shared" si="26"/>
        <v>14.718094468697224</v>
      </c>
      <c r="J111" s="5">
        <f t="shared" si="43"/>
        <v>35.280932442062344</v>
      </c>
      <c r="K111" s="5">
        <f t="shared" si="27"/>
        <v>0</v>
      </c>
      <c r="L111" s="8">
        <f t="shared" si="29"/>
        <v>35.280932442062344</v>
      </c>
      <c r="M111" s="8">
        <f t="shared" si="28"/>
        <v>54.849999999999994</v>
      </c>
      <c r="N111" s="8">
        <f t="shared" si="30"/>
        <v>49.290999999999997</v>
      </c>
      <c r="O111" s="8">
        <f t="shared" si="31"/>
        <v>109.5</v>
      </c>
      <c r="P111" s="8">
        <f t="shared" si="32"/>
        <v>2.0000000000000018E-2</v>
      </c>
      <c r="Q111" s="9">
        <f t="shared" si="33"/>
        <v>0.39710026317883496</v>
      </c>
      <c r="R111" s="8">
        <f t="shared" si="34"/>
        <v>781.5808135626072</v>
      </c>
      <c r="S111" s="8">
        <f t="shared" si="35"/>
        <v>5.6481827230607822</v>
      </c>
      <c r="T111" s="1" t="str">
        <f t="shared" si="36"/>
        <v>organic clay</v>
      </c>
      <c r="U111" s="10" t="str">
        <f t="shared" si="37"/>
        <v/>
      </c>
      <c r="V111" s="10" t="str">
        <f t="shared" si="38"/>
        <v/>
      </c>
      <c r="W111" s="10" t="str">
        <f t="shared" si="39"/>
        <v/>
      </c>
      <c r="X111" s="10">
        <f t="shared" si="40"/>
        <v>1.30460450386251</v>
      </c>
      <c r="Y111" s="1">
        <f t="shared" si="44"/>
        <v>3.8090452261306535</v>
      </c>
      <c r="Z111" s="2">
        <f t="shared" si="41"/>
        <v>0.21759999999999999</v>
      </c>
      <c r="AA111" s="1">
        <f t="shared" si="45"/>
        <v>0.60753768844221112</v>
      </c>
    </row>
    <row r="112" spans="1:27" x14ac:dyDescent="0.2">
      <c r="A112" s="11">
        <v>2.1800000000000002</v>
      </c>
      <c r="B112" s="11">
        <v>5.5300000000000002E-2</v>
      </c>
      <c r="C112" s="11">
        <v>12</v>
      </c>
      <c r="D112" s="11">
        <v>-32.5</v>
      </c>
      <c r="E112" s="5">
        <f t="shared" si="23"/>
        <v>49.775000000000006</v>
      </c>
      <c r="F112" s="5">
        <f t="shared" si="42"/>
        <v>110</v>
      </c>
      <c r="G112" s="5">
        <f t="shared" si="24"/>
        <v>2.0000000000000018E-2</v>
      </c>
      <c r="H112" s="5">
        <f t="shared" si="25"/>
        <v>2.1900000000000004</v>
      </c>
      <c r="I112" s="8">
        <f t="shared" si="26"/>
        <v>14.716078615541088</v>
      </c>
      <c r="J112" s="5">
        <f t="shared" si="43"/>
        <v>35.575254014373165</v>
      </c>
      <c r="K112" s="5">
        <f t="shared" si="27"/>
        <v>0</v>
      </c>
      <c r="L112" s="8">
        <f t="shared" si="29"/>
        <v>35.575254014373165</v>
      </c>
      <c r="M112" s="8">
        <f t="shared" si="28"/>
        <v>54.849999999999994</v>
      </c>
      <c r="N112" s="8">
        <f t="shared" si="30"/>
        <v>49.325000000000003</v>
      </c>
      <c r="O112" s="8">
        <f t="shared" si="31"/>
        <v>110.5</v>
      </c>
      <c r="P112" s="8">
        <f t="shared" si="32"/>
        <v>2.0000000000000018E-2</v>
      </c>
      <c r="Q112" s="9">
        <f t="shared" si="33"/>
        <v>0.38649747883941027</v>
      </c>
      <c r="R112" s="8">
        <f t="shared" si="34"/>
        <v>803.65121010606367</v>
      </c>
      <c r="S112" s="8">
        <f t="shared" si="35"/>
        <v>5.6650448142848484</v>
      </c>
      <c r="T112" s="1" t="str">
        <f t="shared" si="36"/>
        <v>organic clay</v>
      </c>
      <c r="U112" s="10" t="str">
        <f t="shared" si="37"/>
        <v/>
      </c>
      <c r="V112" s="10" t="str">
        <f t="shared" si="38"/>
        <v/>
      </c>
      <c r="W112" s="10" t="str">
        <f t="shared" si="39"/>
        <v/>
      </c>
      <c r="X112" s="10">
        <f t="shared" si="40"/>
        <v>1.2849830657084553</v>
      </c>
      <c r="Y112" s="1">
        <f t="shared" si="44"/>
        <v>3.8257956448911226</v>
      </c>
      <c r="Z112" s="2">
        <f t="shared" si="41"/>
        <v>0.22120000000000001</v>
      </c>
      <c r="AA112" s="1">
        <f t="shared" si="45"/>
        <v>0.61038525963149082</v>
      </c>
    </row>
    <row r="113" spans="1:27" x14ac:dyDescent="0.2">
      <c r="A113" s="11">
        <v>2.2000000000000002</v>
      </c>
      <c r="B113" s="11">
        <v>5.4399999999999997E-2</v>
      </c>
      <c r="C113" s="11">
        <v>11.8</v>
      </c>
      <c r="D113" s="11">
        <v>-32.5</v>
      </c>
      <c r="E113" s="5">
        <f t="shared" si="23"/>
        <v>48.875</v>
      </c>
      <c r="F113" s="5">
        <f t="shared" si="42"/>
        <v>111</v>
      </c>
      <c r="G113" s="5">
        <f t="shared" si="24"/>
        <v>2.0000000000000018E-2</v>
      </c>
      <c r="H113" s="5">
        <f t="shared" si="25"/>
        <v>2.21</v>
      </c>
      <c r="I113" s="8">
        <f t="shared" si="26"/>
        <v>14.689748582341359</v>
      </c>
      <c r="J113" s="5">
        <f t="shared" si="43"/>
        <v>35.86904898601999</v>
      </c>
      <c r="K113" s="5">
        <f t="shared" si="27"/>
        <v>0</v>
      </c>
      <c r="L113" s="8">
        <f t="shared" si="29"/>
        <v>35.86904898601999</v>
      </c>
      <c r="M113" s="8">
        <f t="shared" si="28"/>
        <v>54.4</v>
      </c>
      <c r="N113" s="8">
        <f t="shared" si="30"/>
        <v>48.908999999999999</v>
      </c>
      <c r="O113" s="8">
        <f t="shared" si="31"/>
        <v>111.5</v>
      </c>
      <c r="P113" s="8">
        <f t="shared" si="32"/>
        <v>2.0000000000000018E-2</v>
      </c>
      <c r="Q113" s="9">
        <f t="shared" si="33"/>
        <v>0.36354326034856255</v>
      </c>
      <c r="R113" s="8">
        <f t="shared" si="34"/>
        <v>855.06456182589886</v>
      </c>
      <c r="S113" s="8">
        <f t="shared" si="35"/>
        <v>5.7028805486618532</v>
      </c>
      <c r="T113" s="1" t="str">
        <f t="shared" si="36"/>
        <v>organic clay</v>
      </c>
      <c r="U113" s="10" t="str">
        <f t="shared" si="37"/>
        <v/>
      </c>
      <c r="V113" s="10" t="str">
        <f t="shared" si="38"/>
        <v/>
      </c>
      <c r="W113" s="10" t="str">
        <f t="shared" si="39"/>
        <v/>
      </c>
      <c r="X113" s="10">
        <f t="shared" si="40"/>
        <v>1.2353967342653338</v>
      </c>
      <c r="Y113" s="1">
        <f t="shared" si="44"/>
        <v>3.8425460636515916</v>
      </c>
      <c r="Z113" s="2">
        <f t="shared" si="41"/>
        <v>0.21759999999999999</v>
      </c>
      <c r="AA113" s="1">
        <f t="shared" si="45"/>
        <v>0.61323283082077062</v>
      </c>
    </row>
    <row r="114" spans="1:27" x14ac:dyDescent="0.2">
      <c r="A114" s="11">
        <v>2.2200000000000002</v>
      </c>
      <c r="B114" s="11">
        <v>5.4399999999999997E-2</v>
      </c>
      <c r="C114" s="11">
        <v>11.6</v>
      </c>
      <c r="D114" s="11">
        <v>-32.1</v>
      </c>
      <c r="E114" s="5">
        <f t="shared" si="23"/>
        <v>48.942999999999998</v>
      </c>
      <c r="F114" s="5">
        <f t="shared" si="42"/>
        <v>112</v>
      </c>
      <c r="G114" s="5">
        <f t="shared" si="24"/>
        <v>2.0000000000000018E-2</v>
      </c>
      <c r="H114" s="5">
        <f t="shared" si="25"/>
        <v>2.2300000000000004</v>
      </c>
      <c r="I114" s="8">
        <f t="shared" si="26"/>
        <v>14.670617694671076</v>
      </c>
      <c r="J114" s="5">
        <f t="shared" si="43"/>
        <v>36.162461339913413</v>
      </c>
      <c r="K114" s="5">
        <f t="shared" si="27"/>
        <v>0</v>
      </c>
      <c r="L114" s="8">
        <f t="shared" si="29"/>
        <v>36.162461339913413</v>
      </c>
      <c r="M114" s="8">
        <f t="shared" si="28"/>
        <v>55.300000000000004</v>
      </c>
      <c r="N114" s="8">
        <f t="shared" si="30"/>
        <v>49.843000000000004</v>
      </c>
      <c r="O114" s="8">
        <f t="shared" si="31"/>
        <v>112.5</v>
      </c>
      <c r="P114" s="8">
        <f t="shared" si="32"/>
        <v>1.9999999999999796E-2</v>
      </c>
      <c r="Q114" s="9">
        <f t="shared" si="33"/>
        <v>0.37830772998261147</v>
      </c>
      <c r="R114" s="8">
        <f t="shared" si="34"/>
        <v>822.3360409646906</v>
      </c>
      <c r="S114" s="8">
        <f t="shared" si="35"/>
        <v>5.6786883860350441</v>
      </c>
      <c r="T114" s="1" t="str">
        <f t="shared" si="36"/>
        <v>organic clay</v>
      </c>
      <c r="U114" s="10" t="str">
        <f t="shared" si="37"/>
        <v/>
      </c>
      <c r="V114" s="10" t="str">
        <f t="shared" si="38"/>
        <v/>
      </c>
      <c r="W114" s="10" t="str">
        <f t="shared" si="39"/>
        <v/>
      </c>
      <c r="X114" s="10">
        <f t="shared" si="40"/>
        <v>1.2758359106724393</v>
      </c>
      <c r="Y114" s="1">
        <f t="shared" si="44"/>
        <v>3.8592964824120606</v>
      </c>
      <c r="Z114" s="2">
        <f t="shared" si="41"/>
        <v>0.21759999999999999</v>
      </c>
      <c r="AA114" s="1">
        <f t="shared" si="45"/>
        <v>0.61608040201005032</v>
      </c>
    </row>
    <row r="115" spans="1:27" x14ac:dyDescent="0.2">
      <c r="A115" s="11">
        <v>2.2400000000000002</v>
      </c>
      <c r="B115" s="11">
        <v>5.62E-2</v>
      </c>
      <c r="C115" s="11">
        <v>11.5</v>
      </c>
      <c r="D115" s="11">
        <v>-32.1</v>
      </c>
      <c r="E115" s="5">
        <f t="shared" si="23"/>
        <v>50.743000000000002</v>
      </c>
      <c r="F115" s="5">
        <f t="shared" si="42"/>
        <v>113</v>
      </c>
      <c r="G115" s="5">
        <f t="shared" si="24"/>
        <v>1.9999999999999574E-2</v>
      </c>
      <c r="H115" s="5">
        <f t="shared" si="25"/>
        <v>2.25</v>
      </c>
      <c r="I115" s="8">
        <f t="shared" si="26"/>
        <v>14.674506963544449</v>
      </c>
      <c r="J115" s="5">
        <f t="shared" si="43"/>
        <v>36.455951479184293</v>
      </c>
      <c r="K115" s="5">
        <f t="shared" si="27"/>
        <v>0</v>
      </c>
      <c r="L115" s="8">
        <f t="shared" si="29"/>
        <v>36.455951479184293</v>
      </c>
      <c r="M115" s="8">
        <f t="shared" si="28"/>
        <v>56.599999999999994</v>
      </c>
      <c r="N115" s="8">
        <f t="shared" si="30"/>
        <v>51.151499999999999</v>
      </c>
      <c r="O115" s="8">
        <f t="shared" si="31"/>
        <v>113.5</v>
      </c>
      <c r="P115" s="8">
        <f t="shared" si="32"/>
        <v>1.9999999999999796E-2</v>
      </c>
      <c r="Q115" s="9">
        <f t="shared" si="33"/>
        <v>0.40310423743038515</v>
      </c>
      <c r="R115" s="8">
        <f t="shared" si="34"/>
        <v>772.34272568479776</v>
      </c>
      <c r="S115" s="8">
        <f t="shared" si="35"/>
        <v>5.6399558905735923</v>
      </c>
      <c r="T115" s="1" t="str">
        <f t="shared" si="36"/>
        <v>organic clay</v>
      </c>
      <c r="U115" s="10" t="str">
        <f t="shared" si="37"/>
        <v/>
      </c>
      <c r="V115" s="10" t="str">
        <f t="shared" si="38"/>
        <v/>
      </c>
      <c r="W115" s="10" t="str">
        <f t="shared" si="39"/>
        <v/>
      </c>
      <c r="X115" s="10">
        <f t="shared" si="40"/>
        <v>1.3429365680543801</v>
      </c>
      <c r="Y115" s="1">
        <f t="shared" si="44"/>
        <v>3.8760469011725296</v>
      </c>
      <c r="Z115" s="2">
        <f t="shared" si="41"/>
        <v>0.2248</v>
      </c>
      <c r="AA115" s="1">
        <f t="shared" si="45"/>
        <v>0.61892797319933002</v>
      </c>
    </row>
    <row r="116" spans="1:27" x14ac:dyDescent="0.2">
      <c r="A116" s="11">
        <v>2.2599999999999998</v>
      </c>
      <c r="B116" s="11">
        <v>5.7000000000000002E-2</v>
      </c>
      <c r="C116" s="11">
        <v>11.5</v>
      </c>
      <c r="D116" s="11">
        <v>-32</v>
      </c>
      <c r="E116" s="5">
        <f t="shared" si="23"/>
        <v>51.56</v>
      </c>
      <c r="F116" s="5">
        <f t="shared" si="42"/>
        <v>114</v>
      </c>
      <c r="G116" s="5">
        <f t="shared" si="24"/>
        <v>2.0000000000000018E-2</v>
      </c>
      <c r="H116" s="5">
        <f t="shared" si="25"/>
        <v>2.2699999999999996</v>
      </c>
      <c r="I116" s="8">
        <f t="shared" si="26"/>
        <v>14.68063143681939</v>
      </c>
      <c r="J116" s="5">
        <f t="shared" si="43"/>
        <v>36.749564107920683</v>
      </c>
      <c r="K116" s="5">
        <f t="shared" si="27"/>
        <v>0</v>
      </c>
      <c r="L116" s="8">
        <f t="shared" si="29"/>
        <v>36.749564107920683</v>
      </c>
      <c r="M116" s="8">
        <f t="shared" si="28"/>
        <v>56.599999999999994</v>
      </c>
      <c r="N116" s="8">
        <f t="shared" si="30"/>
        <v>51.168500000000002</v>
      </c>
      <c r="O116" s="8">
        <f t="shared" si="31"/>
        <v>114.5</v>
      </c>
      <c r="P116" s="8">
        <f t="shared" si="32"/>
        <v>2.0000000000000018E-2</v>
      </c>
      <c r="Q116" s="9">
        <f t="shared" si="33"/>
        <v>0.39235665080913396</v>
      </c>
      <c r="R116" s="8">
        <f t="shared" si="34"/>
        <v>794.09466036184892</v>
      </c>
      <c r="S116" s="8">
        <f t="shared" si="35"/>
        <v>5.6567832213464877</v>
      </c>
      <c r="T116" s="1" t="str">
        <f t="shared" si="36"/>
        <v>organic clay</v>
      </c>
      <c r="U116" s="10" t="str">
        <f t="shared" si="37"/>
        <v/>
      </c>
      <c r="V116" s="10" t="str">
        <f t="shared" si="38"/>
        <v/>
      </c>
      <c r="W116" s="10" t="str">
        <f t="shared" si="39"/>
        <v/>
      </c>
      <c r="X116" s="10">
        <f t="shared" si="40"/>
        <v>1.3233623928052873</v>
      </c>
      <c r="Y116" s="1">
        <f t="shared" si="44"/>
        <v>3.8927973199329982</v>
      </c>
      <c r="Z116" s="2">
        <f t="shared" si="41"/>
        <v>0.22800000000000001</v>
      </c>
      <c r="AA116" s="1">
        <f t="shared" si="45"/>
        <v>0.62177554438860971</v>
      </c>
    </row>
    <row r="117" spans="1:27" x14ac:dyDescent="0.2">
      <c r="A117" s="11">
        <v>2.2799999999999998</v>
      </c>
      <c r="B117" s="11">
        <v>5.62E-2</v>
      </c>
      <c r="C117" s="11">
        <v>11.5</v>
      </c>
      <c r="D117" s="11">
        <v>-31.9</v>
      </c>
      <c r="E117" s="5">
        <f t="shared" si="23"/>
        <v>50.777000000000001</v>
      </c>
      <c r="F117" s="5">
        <f t="shared" si="42"/>
        <v>115</v>
      </c>
      <c r="G117" s="5">
        <f t="shared" si="24"/>
        <v>2.0000000000000018E-2</v>
      </c>
      <c r="H117" s="5">
        <f t="shared" si="25"/>
        <v>2.29</v>
      </c>
      <c r="I117" s="8">
        <f t="shared" si="26"/>
        <v>14.6747637979184</v>
      </c>
      <c r="J117" s="5">
        <f t="shared" si="43"/>
        <v>37.043059383879054</v>
      </c>
      <c r="K117" s="5">
        <f t="shared" si="27"/>
        <v>0</v>
      </c>
      <c r="L117" s="8">
        <f t="shared" si="29"/>
        <v>37.043059383879054</v>
      </c>
      <c r="M117" s="8">
        <f t="shared" si="28"/>
        <v>56.2</v>
      </c>
      <c r="N117" s="8">
        <f t="shared" si="30"/>
        <v>50.785499999999999</v>
      </c>
      <c r="O117" s="8">
        <f t="shared" si="31"/>
        <v>115.5</v>
      </c>
      <c r="P117" s="8">
        <f t="shared" si="32"/>
        <v>2.0000000000000018E-2</v>
      </c>
      <c r="Q117" s="9">
        <f t="shared" si="33"/>
        <v>0.37098557313280617</v>
      </c>
      <c r="R117" s="8">
        <f t="shared" si="34"/>
        <v>840.46206366363754</v>
      </c>
      <c r="S117" s="8">
        <f t="shared" si="35"/>
        <v>5.6914010626902289</v>
      </c>
      <c r="T117" s="1" t="str">
        <f t="shared" si="36"/>
        <v>organic clay</v>
      </c>
      <c r="U117" s="10" t="str">
        <f t="shared" si="37"/>
        <v/>
      </c>
      <c r="V117" s="10" t="str">
        <f t="shared" si="38"/>
        <v/>
      </c>
      <c r="W117" s="10" t="str">
        <f t="shared" si="39"/>
        <v/>
      </c>
      <c r="X117" s="10">
        <f t="shared" si="40"/>
        <v>1.2771293744080632</v>
      </c>
      <c r="Y117" s="1">
        <f t="shared" si="44"/>
        <v>3.9095477386934672</v>
      </c>
      <c r="Z117" s="2">
        <f t="shared" si="41"/>
        <v>0.2248</v>
      </c>
      <c r="AA117" s="1">
        <f t="shared" si="45"/>
        <v>0.62462311557788941</v>
      </c>
    </row>
    <row r="118" spans="1:27" x14ac:dyDescent="0.2">
      <c r="A118" s="11">
        <v>2.2999999999999998</v>
      </c>
      <c r="B118" s="11">
        <v>5.62E-2</v>
      </c>
      <c r="C118" s="11">
        <v>11.5</v>
      </c>
      <c r="D118" s="11">
        <v>-31.8</v>
      </c>
      <c r="E118" s="5">
        <f t="shared" si="23"/>
        <v>50.794000000000004</v>
      </c>
      <c r="F118" s="5">
        <f t="shared" si="42"/>
        <v>116</v>
      </c>
      <c r="G118" s="5">
        <f t="shared" si="24"/>
        <v>2.0000000000000018E-2</v>
      </c>
      <c r="H118" s="5">
        <f t="shared" si="25"/>
        <v>2.3099999999999996</v>
      </c>
      <c r="I118" s="8">
        <f t="shared" si="26"/>
        <v>14.674892150621989</v>
      </c>
      <c r="J118" s="5">
        <f t="shared" si="43"/>
        <v>37.336557226891493</v>
      </c>
      <c r="K118" s="5">
        <f t="shared" si="27"/>
        <v>0</v>
      </c>
      <c r="L118" s="8">
        <f t="shared" si="29"/>
        <v>37.336557226891493</v>
      </c>
      <c r="M118" s="8">
        <f t="shared" si="28"/>
        <v>56.2</v>
      </c>
      <c r="N118" s="8">
        <f t="shared" si="30"/>
        <v>50.802500000000002</v>
      </c>
      <c r="O118" s="8">
        <f t="shared" si="31"/>
        <v>116.5</v>
      </c>
      <c r="P118" s="8">
        <f t="shared" si="32"/>
        <v>2.0000000000000018E-2</v>
      </c>
      <c r="Q118" s="9">
        <f t="shared" si="33"/>
        <v>0.36066375084550434</v>
      </c>
      <c r="R118" s="8">
        <f t="shared" si="34"/>
        <v>865.145515341492</v>
      </c>
      <c r="S118" s="8">
        <f t="shared" si="35"/>
        <v>5.708954122805082</v>
      </c>
      <c r="T118" s="1" t="str">
        <f t="shared" si="36"/>
        <v>organic clay</v>
      </c>
      <c r="U118" s="10" t="str">
        <f t="shared" si="37"/>
        <v/>
      </c>
      <c r="V118" s="10" t="str">
        <f t="shared" si="38"/>
        <v/>
      </c>
      <c r="W118" s="10" t="str">
        <f t="shared" si="39"/>
        <v/>
      </c>
      <c r="X118" s="10">
        <f t="shared" si="40"/>
        <v>1.2575628515405672</v>
      </c>
      <c r="Y118" s="1">
        <f t="shared" si="44"/>
        <v>3.9262981574539362</v>
      </c>
      <c r="Z118" s="2">
        <f t="shared" si="41"/>
        <v>0.2248</v>
      </c>
      <c r="AA118" s="1">
        <f t="shared" si="45"/>
        <v>0.62747068676716911</v>
      </c>
    </row>
    <row r="119" spans="1:27" x14ac:dyDescent="0.2">
      <c r="A119" s="11">
        <v>2.3199999999999998</v>
      </c>
      <c r="B119" s="11">
        <v>5.62E-2</v>
      </c>
      <c r="C119" s="11">
        <v>11.4</v>
      </c>
      <c r="D119" s="11">
        <v>-31.7</v>
      </c>
      <c r="E119" s="5">
        <f t="shared" si="23"/>
        <v>50.811</v>
      </c>
      <c r="F119" s="5">
        <f t="shared" si="42"/>
        <v>117</v>
      </c>
      <c r="G119" s="5">
        <f t="shared" si="24"/>
        <v>2.0000000000000018E-2</v>
      </c>
      <c r="H119" s="5">
        <f t="shared" si="25"/>
        <v>2.33</v>
      </c>
      <c r="I119" s="8">
        <f t="shared" si="26"/>
        <v>14.664973970365319</v>
      </c>
      <c r="J119" s="5">
        <f t="shared" si="43"/>
        <v>37.629856706298803</v>
      </c>
      <c r="K119" s="5">
        <f t="shared" si="27"/>
        <v>0</v>
      </c>
      <c r="L119" s="8">
        <f t="shared" si="29"/>
        <v>37.629856706298803</v>
      </c>
      <c r="M119" s="8">
        <f t="shared" si="28"/>
        <v>56.2</v>
      </c>
      <c r="N119" s="8">
        <f t="shared" si="30"/>
        <v>50.802500000000002</v>
      </c>
      <c r="O119" s="8">
        <f t="shared" si="31"/>
        <v>117.5</v>
      </c>
      <c r="P119" s="8">
        <f t="shared" si="32"/>
        <v>2.0000000000000018E-2</v>
      </c>
      <c r="Q119" s="9">
        <f t="shared" si="33"/>
        <v>0.35005829005711442</v>
      </c>
      <c r="R119" s="8">
        <f t="shared" si="34"/>
        <v>892.00016564773534</v>
      </c>
      <c r="S119" s="8">
        <f t="shared" si="35"/>
        <v>5.7275053512833596</v>
      </c>
      <c r="T119" s="1" t="str">
        <f t="shared" si="36"/>
        <v>organic clay</v>
      </c>
      <c r="U119" s="10" t="str">
        <f t="shared" si="37"/>
        <v/>
      </c>
      <c r="V119" s="10" t="str">
        <f t="shared" si="38"/>
        <v/>
      </c>
      <c r="W119" s="10" t="str">
        <f t="shared" si="39"/>
        <v/>
      </c>
      <c r="X119" s="10">
        <f t="shared" si="40"/>
        <v>1.2380095529134134</v>
      </c>
      <c r="Y119" s="1">
        <f t="shared" si="44"/>
        <v>3.9430485762144052</v>
      </c>
      <c r="Z119" s="2">
        <f t="shared" si="41"/>
        <v>0.2248</v>
      </c>
      <c r="AA119" s="1">
        <f t="shared" si="45"/>
        <v>0.63031825795644891</v>
      </c>
    </row>
    <row r="120" spans="1:27" x14ac:dyDescent="0.2">
      <c r="A120" s="11">
        <v>2.34</v>
      </c>
      <c r="B120" s="11">
        <v>5.62E-2</v>
      </c>
      <c r="C120" s="11">
        <v>11.4</v>
      </c>
      <c r="D120" s="11">
        <v>-31.8</v>
      </c>
      <c r="E120" s="5">
        <f t="shared" si="23"/>
        <v>50.794000000000004</v>
      </c>
      <c r="F120" s="5">
        <f t="shared" si="42"/>
        <v>118</v>
      </c>
      <c r="G120" s="5">
        <f t="shared" si="24"/>
        <v>2.0000000000000018E-2</v>
      </c>
      <c r="H120" s="5">
        <f t="shared" si="25"/>
        <v>2.3499999999999996</v>
      </c>
      <c r="I120" s="8">
        <f t="shared" si="26"/>
        <v>14.664845660612293</v>
      </c>
      <c r="J120" s="5">
        <f t="shared" si="43"/>
        <v>37.923153619511048</v>
      </c>
      <c r="K120" s="5">
        <f t="shared" si="27"/>
        <v>0</v>
      </c>
      <c r="L120" s="8">
        <f t="shared" si="29"/>
        <v>37.923153619511048</v>
      </c>
      <c r="M120" s="8">
        <f t="shared" si="28"/>
        <v>55.300000000000004</v>
      </c>
      <c r="N120" s="8">
        <f t="shared" si="30"/>
        <v>49.953500000000005</v>
      </c>
      <c r="O120" s="8">
        <f t="shared" si="31"/>
        <v>118.5</v>
      </c>
      <c r="P120" s="8">
        <f t="shared" si="32"/>
        <v>2.0000000000000018E-2</v>
      </c>
      <c r="Q120" s="9">
        <f t="shared" si="33"/>
        <v>0.31722958752827657</v>
      </c>
      <c r="R120" s="8">
        <f t="shared" si="34"/>
        <v>985.00904506112579</v>
      </c>
      <c r="S120" s="8">
        <f t="shared" si="35"/>
        <v>5.7881839372126977</v>
      </c>
      <c r="T120" s="1" t="str">
        <f t="shared" si="36"/>
        <v>organic clay</v>
      </c>
      <c r="U120" s="10" t="str">
        <f t="shared" si="37"/>
        <v/>
      </c>
      <c r="V120" s="10" t="str">
        <f t="shared" si="38"/>
        <v/>
      </c>
      <c r="W120" s="10" t="str">
        <f t="shared" si="39"/>
        <v/>
      </c>
      <c r="X120" s="10">
        <f t="shared" si="40"/>
        <v>1.1584564253659304</v>
      </c>
      <c r="Y120" s="1">
        <f t="shared" si="44"/>
        <v>3.9597989949748742</v>
      </c>
      <c r="Z120" s="2">
        <f t="shared" si="41"/>
        <v>0.2248</v>
      </c>
      <c r="AA120" s="1">
        <f t="shared" si="45"/>
        <v>0.63316582914572872</v>
      </c>
    </row>
    <row r="121" spans="1:27" x14ac:dyDescent="0.2">
      <c r="A121" s="11">
        <v>2.36</v>
      </c>
      <c r="B121" s="11">
        <v>5.4399999999999997E-2</v>
      </c>
      <c r="C121" s="11">
        <v>11.6</v>
      </c>
      <c r="D121" s="11">
        <v>-31.1</v>
      </c>
      <c r="E121" s="5">
        <f t="shared" si="23"/>
        <v>49.113</v>
      </c>
      <c r="F121" s="5">
        <f t="shared" si="42"/>
        <v>119</v>
      </c>
      <c r="G121" s="5">
        <f t="shared" si="24"/>
        <v>2.0000000000000018E-2</v>
      </c>
      <c r="H121" s="5">
        <f t="shared" si="25"/>
        <v>2.37</v>
      </c>
      <c r="I121" s="8">
        <f t="shared" si="26"/>
        <v>14.67194723344446</v>
      </c>
      <c r="J121" s="5">
        <f t="shared" si="43"/>
        <v>38.21659256417994</v>
      </c>
      <c r="K121" s="5">
        <f t="shared" si="27"/>
        <v>0</v>
      </c>
      <c r="L121" s="8">
        <f t="shared" si="29"/>
        <v>38.21659256417994</v>
      </c>
      <c r="M121" s="8">
        <f t="shared" si="28"/>
        <v>53.5</v>
      </c>
      <c r="N121" s="8">
        <f t="shared" si="30"/>
        <v>48.204499999999996</v>
      </c>
      <c r="O121" s="8">
        <f t="shared" si="31"/>
        <v>119.5</v>
      </c>
      <c r="P121" s="8">
        <f t="shared" si="32"/>
        <v>2.0000000000000018E-2</v>
      </c>
      <c r="Q121" s="9">
        <f t="shared" si="33"/>
        <v>0.26135002535996965</v>
      </c>
      <c r="R121" s="8">
        <f t="shared" si="34"/>
        <v>1196.4468109849727</v>
      </c>
      <c r="S121" s="8">
        <f t="shared" si="35"/>
        <v>5.9073592013996521</v>
      </c>
      <c r="T121" s="1" t="str">
        <f t="shared" si="36"/>
        <v>organic clay</v>
      </c>
      <c r="U121" s="10" t="str">
        <f t="shared" si="37"/>
        <v/>
      </c>
      <c r="V121" s="10" t="str">
        <f t="shared" si="38"/>
        <v/>
      </c>
      <c r="W121" s="10" t="str">
        <f t="shared" si="39"/>
        <v/>
      </c>
      <c r="X121" s="10">
        <f t="shared" si="40"/>
        <v>1.0188938290546707</v>
      </c>
      <c r="Y121" s="1">
        <f t="shared" si="44"/>
        <v>3.9765494137353432</v>
      </c>
      <c r="Z121" s="2">
        <f t="shared" si="41"/>
        <v>0.21759999999999999</v>
      </c>
      <c r="AA121" s="1">
        <f t="shared" si="45"/>
        <v>0.63601340033500842</v>
      </c>
    </row>
    <row r="122" spans="1:27" x14ac:dyDescent="0.2">
      <c r="A122" s="11">
        <v>2.38</v>
      </c>
      <c r="B122" s="11">
        <v>5.2600000000000001E-2</v>
      </c>
      <c r="C122" s="11">
        <v>11.5</v>
      </c>
      <c r="D122" s="11">
        <v>-31.2</v>
      </c>
      <c r="E122" s="5">
        <f t="shared" si="23"/>
        <v>47.295999999999999</v>
      </c>
      <c r="F122" s="5">
        <f t="shared" si="42"/>
        <v>120</v>
      </c>
      <c r="G122" s="5">
        <f t="shared" si="24"/>
        <v>2.0000000000000018E-2</v>
      </c>
      <c r="H122" s="5">
        <f t="shared" si="25"/>
        <v>2.3899999999999997</v>
      </c>
      <c r="I122" s="8">
        <f t="shared" si="26"/>
        <v>14.647532843433778</v>
      </c>
      <c r="J122" s="5">
        <f t="shared" si="43"/>
        <v>38.509543221048617</v>
      </c>
      <c r="K122" s="5">
        <f t="shared" si="27"/>
        <v>0</v>
      </c>
      <c r="L122" s="8">
        <f t="shared" si="29"/>
        <v>38.509543221048617</v>
      </c>
      <c r="M122" s="8">
        <f t="shared" si="28"/>
        <v>52.6</v>
      </c>
      <c r="N122" s="8">
        <f t="shared" si="30"/>
        <v>47.304500000000004</v>
      </c>
      <c r="O122" s="8">
        <f t="shared" si="31"/>
        <v>120.5</v>
      </c>
      <c r="P122" s="8">
        <f t="shared" si="32"/>
        <v>2.0000000000000018E-2</v>
      </c>
      <c r="Q122" s="9">
        <f t="shared" si="33"/>
        <v>0.22838382497729093</v>
      </c>
      <c r="R122" s="8">
        <f t="shared" si="34"/>
        <v>1370.1033788862696</v>
      </c>
      <c r="S122" s="8">
        <f t="shared" si="35"/>
        <v>5.9903566096374004</v>
      </c>
      <c r="T122" s="1" t="str">
        <f t="shared" si="36"/>
        <v>organic clay</v>
      </c>
      <c r="U122" s="10" t="str">
        <f t="shared" si="37"/>
        <v/>
      </c>
      <c r="V122" s="10" t="str">
        <f t="shared" si="38"/>
        <v/>
      </c>
      <c r="W122" s="10" t="str">
        <f t="shared" si="39"/>
        <v/>
      </c>
      <c r="X122" s="10">
        <f t="shared" si="40"/>
        <v>0.93936378526342568</v>
      </c>
      <c r="Y122" s="1">
        <f t="shared" si="44"/>
        <v>3.9932998324958122</v>
      </c>
      <c r="Z122" s="2">
        <f t="shared" si="41"/>
        <v>0.2104</v>
      </c>
      <c r="AA122" s="1">
        <f t="shared" si="45"/>
        <v>0.63886097152428811</v>
      </c>
    </row>
    <row r="123" spans="1:27" x14ac:dyDescent="0.2">
      <c r="A123" s="11">
        <v>2.4</v>
      </c>
      <c r="B123" s="11">
        <v>5.2600000000000001E-2</v>
      </c>
      <c r="C123" s="11">
        <v>11.4</v>
      </c>
      <c r="D123" s="11">
        <v>-31.1</v>
      </c>
      <c r="E123" s="5">
        <f t="shared" si="23"/>
        <v>47.313000000000002</v>
      </c>
      <c r="F123" s="5">
        <f t="shared" si="42"/>
        <v>121</v>
      </c>
      <c r="G123" s="5">
        <f t="shared" si="24"/>
        <v>2.0000000000000018E-2</v>
      </c>
      <c r="H123" s="5">
        <f t="shared" si="25"/>
        <v>2.41</v>
      </c>
      <c r="I123" s="8">
        <f t="shared" si="26"/>
        <v>14.637624151228465</v>
      </c>
      <c r="J123" s="5">
        <f t="shared" si="43"/>
        <v>38.802295704073188</v>
      </c>
      <c r="K123" s="5">
        <f t="shared" si="27"/>
        <v>0</v>
      </c>
      <c r="L123" s="8">
        <f t="shared" si="29"/>
        <v>38.802295704073188</v>
      </c>
      <c r="M123" s="8">
        <f t="shared" si="28"/>
        <v>53.5</v>
      </c>
      <c r="N123" s="8">
        <f t="shared" si="30"/>
        <v>48.204499999999996</v>
      </c>
      <c r="O123" s="8">
        <f t="shared" si="31"/>
        <v>121.5</v>
      </c>
      <c r="P123" s="8">
        <f t="shared" si="32"/>
        <v>2.0000000000000018E-2</v>
      </c>
      <c r="Q123" s="9">
        <f t="shared" si="33"/>
        <v>0.24231051604866335</v>
      </c>
      <c r="R123" s="8">
        <f t="shared" si="34"/>
        <v>1292.250159386941</v>
      </c>
      <c r="S123" s="8">
        <f t="shared" si="35"/>
        <v>5.9542352430977008</v>
      </c>
      <c r="T123" s="1" t="str">
        <f t="shared" si="36"/>
        <v>organic clay</v>
      </c>
      <c r="U123" s="10" t="str">
        <f t="shared" si="37"/>
        <v/>
      </c>
      <c r="V123" s="10" t="str">
        <f t="shared" si="38"/>
        <v/>
      </c>
      <c r="W123" s="10" t="str">
        <f t="shared" si="39"/>
        <v/>
      </c>
      <c r="X123" s="10">
        <f t="shared" si="40"/>
        <v>0.97984695306178748</v>
      </c>
      <c r="Y123" s="1">
        <f t="shared" si="44"/>
        <v>4.0100502512562812</v>
      </c>
      <c r="Z123" s="2">
        <f t="shared" si="41"/>
        <v>0.2104</v>
      </c>
      <c r="AA123" s="1">
        <f t="shared" si="45"/>
        <v>0.64170854271356781</v>
      </c>
    </row>
    <row r="124" spans="1:27" x14ac:dyDescent="0.2">
      <c r="A124" s="11">
        <v>2.42</v>
      </c>
      <c r="B124" s="11">
        <v>5.4399999999999997E-2</v>
      </c>
      <c r="C124" s="11">
        <v>11.3</v>
      </c>
      <c r="D124" s="11">
        <v>-31.2</v>
      </c>
      <c r="E124" s="5">
        <f t="shared" si="23"/>
        <v>49.095999999999997</v>
      </c>
      <c r="F124" s="5">
        <f t="shared" si="42"/>
        <v>122</v>
      </c>
      <c r="G124" s="5">
        <f t="shared" si="24"/>
        <v>2.0000000000000018E-2</v>
      </c>
      <c r="H124" s="5">
        <f t="shared" si="25"/>
        <v>2.4299999999999997</v>
      </c>
      <c r="I124" s="8">
        <f t="shared" si="26"/>
        <v>14.641673484017105</v>
      </c>
      <c r="J124" s="5">
        <f t="shared" si="43"/>
        <v>39.095129173753527</v>
      </c>
      <c r="K124" s="5">
        <f t="shared" si="27"/>
        <v>0</v>
      </c>
      <c r="L124" s="8">
        <f t="shared" si="29"/>
        <v>39.095129173753527</v>
      </c>
      <c r="M124" s="8">
        <f t="shared" si="28"/>
        <v>55.7</v>
      </c>
      <c r="N124" s="8">
        <f t="shared" si="30"/>
        <v>50.429999999999993</v>
      </c>
      <c r="O124" s="8">
        <f t="shared" si="31"/>
        <v>122.5</v>
      </c>
      <c r="P124" s="8">
        <f t="shared" si="32"/>
        <v>2.0000000000000018E-2</v>
      </c>
      <c r="Q124" s="9">
        <f t="shared" si="33"/>
        <v>0.28993051220959054</v>
      </c>
      <c r="R124" s="8">
        <f t="shared" si="34"/>
        <v>1080.7357390994264</v>
      </c>
      <c r="S124" s="8">
        <f t="shared" si="35"/>
        <v>5.8442995902594248</v>
      </c>
      <c r="T124" s="1" t="str">
        <f t="shared" si="36"/>
        <v>organic clay</v>
      </c>
      <c r="U124" s="10" t="str">
        <f t="shared" si="37"/>
        <v/>
      </c>
      <c r="V124" s="10" t="str">
        <f t="shared" si="38"/>
        <v/>
      </c>
      <c r="W124" s="10" t="str">
        <f t="shared" si="39"/>
        <v/>
      </c>
      <c r="X124" s="10">
        <f t="shared" si="40"/>
        <v>1.1069913884164317</v>
      </c>
      <c r="Y124" s="1">
        <f t="shared" si="44"/>
        <v>4.0268006700167502</v>
      </c>
      <c r="Z124" s="2">
        <f t="shared" si="41"/>
        <v>0.21759999999999999</v>
      </c>
      <c r="AA124" s="1">
        <f t="shared" si="45"/>
        <v>0.64455611390284751</v>
      </c>
    </row>
    <row r="125" spans="1:27" x14ac:dyDescent="0.2">
      <c r="A125" s="11">
        <v>2.44</v>
      </c>
      <c r="B125" s="11">
        <v>5.7000000000000002E-2</v>
      </c>
      <c r="C125" s="11">
        <v>11.3</v>
      </c>
      <c r="D125" s="11">
        <v>-30.8</v>
      </c>
      <c r="E125" s="5">
        <f t="shared" si="23"/>
        <v>51.763999999999996</v>
      </c>
      <c r="F125" s="5">
        <f t="shared" si="42"/>
        <v>123</v>
      </c>
      <c r="G125" s="5">
        <f t="shared" si="24"/>
        <v>2.0000000000000018E-2</v>
      </c>
      <c r="H125" s="5">
        <f t="shared" si="25"/>
        <v>2.4500000000000002</v>
      </c>
      <c r="I125" s="8">
        <f t="shared" si="26"/>
        <v>14.661964043067234</v>
      </c>
      <c r="J125" s="5">
        <f t="shared" si="43"/>
        <v>39.38836845461487</v>
      </c>
      <c r="K125" s="5">
        <f t="shared" si="27"/>
        <v>0</v>
      </c>
      <c r="L125" s="8">
        <f t="shared" si="29"/>
        <v>39.38836845461487</v>
      </c>
      <c r="M125" s="8">
        <f t="shared" si="28"/>
        <v>56.599999999999994</v>
      </c>
      <c r="N125" s="8">
        <f t="shared" si="30"/>
        <v>51.355499999999999</v>
      </c>
      <c r="O125" s="8">
        <f t="shared" si="31"/>
        <v>123.5</v>
      </c>
      <c r="P125" s="8">
        <f t="shared" si="32"/>
        <v>2.0000000000000018E-2</v>
      </c>
      <c r="Q125" s="9">
        <f t="shared" si="33"/>
        <v>0.30382399715728819</v>
      </c>
      <c r="R125" s="8">
        <f t="shared" si="34"/>
        <v>1031.9933355092528</v>
      </c>
      <c r="S125" s="8">
        <f t="shared" si="35"/>
        <v>5.8157718974898831</v>
      </c>
      <c r="T125" s="1" t="str">
        <f t="shared" si="36"/>
        <v>organic clay</v>
      </c>
      <c r="U125" s="10" t="str">
        <f t="shared" si="37"/>
        <v/>
      </c>
      <c r="V125" s="10" t="str">
        <f t="shared" si="38"/>
        <v/>
      </c>
      <c r="W125" s="10" t="str">
        <f t="shared" si="39"/>
        <v/>
      </c>
      <c r="X125" s="10">
        <f t="shared" si="40"/>
        <v>1.147442103025675</v>
      </c>
      <c r="Y125" s="1">
        <f t="shared" si="44"/>
        <v>4.0435510887772192</v>
      </c>
      <c r="Z125" s="2">
        <f t="shared" si="41"/>
        <v>0.22800000000000001</v>
      </c>
      <c r="AA125" s="1">
        <f t="shared" si="45"/>
        <v>0.64740368509212731</v>
      </c>
    </row>
    <row r="126" spans="1:27" x14ac:dyDescent="0.2">
      <c r="A126" s="11">
        <v>2.46</v>
      </c>
      <c r="B126" s="11">
        <v>5.62E-2</v>
      </c>
      <c r="C126" s="11">
        <v>11.4</v>
      </c>
      <c r="D126" s="11">
        <v>-30.9</v>
      </c>
      <c r="E126" s="5">
        <f t="shared" si="23"/>
        <v>50.947000000000003</v>
      </c>
      <c r="F126" s="5">
        <f t="shared" si="42"/>
        <v>124</v>
      </c>
      <c r="G126" s="5">
        <f t="shared" si="24"/>
        <v>2.0000000000000018E-2</v>
      </c>
      <c r="H126" s="5">
        <f t="shared" si="25"/>
        <v>2.4699999999999998</v>
      </c>
      <c r="I126" s="8">
        <f t="shared" si="26"/>
        <v>14.665998905611438</v>
      </c>
      <c r="J126" s="5">
        <f t="shared" si="43"/>
        <v>39.6816884327271</v>
      </c>
      <c r="K126" s="5">
        <f t="shared" si="27"/>
        <v>0</v>
      </c>
      <c r="L126" s="8">
        <f t="shared" si="29"/>
        <v>39.6816884327271</v>
      </c>
      <c r="M126" s="8">
        <f t="shared" si="28"/>
        <v>55.300000000000004</v>
      </c>
      <c r="N126" s="8">
        <f t="shared" si="30"/>
        <v>50.055499999999995</v>
      </c>
      <c r="O126" s="8">
        <f t="shared" si="31"/>
        <v>124.5</v>
      </c>
      <c r="P126" s="8">
        <f t="shared" si="32"/>
        <v>2.0000000000000018E-2</v>
      </c>
      <c r="Q126" s="9">
        <f t="shared" si="33"/>
        <v>0.26142565946657631</v>
      </c>
      <c r="R126" s="8">
        <f t="shared" si="34"/>
        <v>1200.1374730265031</v>
      </c>
      <c r="S126" s="8">
        <f t="shared" si="35"/>
        <v>5.9082462434143475</v>
      </c>
      <c r="T126" s="1" t="str">
        <f t="shared" si="36"/>
        <v>organic clay</v>
      </c>
      <c r="U126" s="10" t="str">
        <f t="shared" si="37"/>
        <v/>
      </c>
      <c r="V126" s="10" t="str">
        <f t="shared" si="38"/>
        <v/>
      </c>
      <c r="W126" s="10" t="str">
        <f t="shared" si="39"/>
        <v/>
      </c>
      <c r="X126" s="10">
        <f t="shared" si="40"/>
        <v>1.0412207711515269</v>
      </c>
      <c r="Y126" s="1">
        <f t="shared" si="44"/>
        <v>4.0603015075376891</v>
      </c>
      <c r="Z126" s="2">
        <f t="shared" si="41"/>
        <v>0.2248</v>
      </c>
      <c r="AA126" s="1">
        <f t="shared" si="45"/>
        <v>0.65025125628140712</v>
      </c>
    </row>
    <row r="127" spans="1:27" x14ac:dyDescent="0.2">
      <c r="A127" s="11">
        <v>2.48</v>
      </c>
      <c r="B127" s="11">
        <v>5.4399999999999997E-2</v>
      </c>
      <c r="C127" s="11">
        <v>11.4</v>
      </c>
      <c r="D127" s="11">
        <v>-30.8</v>
      </c>
      <c r="E127" s="5">
        <f t="shared" si="23"/>
        <v>49.163999999999994</v>
      </c>
      <c r="F127" s="5">
        <f t="shared" si="42"/>
        <v>125</v>
      </c>
      <c r="G127" s="5">
        <f t="shared" si="24"/>
        <v>2.0000000000000018E-2</v>
      </c>
      <c r="H127" s="5">
        <f t="shared" si="25"/>
        <v>2.4900000000000002</v>
      </c>
      <c r="I127" s="8">
        <f t="shared" si="26"/>
        <v>14.652339201444594</v>
      </c>
      <c r="J127" s="5">
        <f t="shared" si="43"/>
        <v>39.974735216755995</v>
      </c>
      <c r="K127" s="5">
        <f t="shared" si="27"/>
        <v>0</v>
      </c>
      <c r="L127" s="8">
        <f t="shared" si="29"/>
        <v>39.974735216755995</v>
      </c>
      <c r="M127" s="8">
        <f t="shared" si="28"/>
        <v>54.4</v>
      </c>
      <c r="N127" s="8">
        <f t="shared" si="30"/>
        <v>49.172499999999999</v>
      </c>
      <c r="O127" s="8">
        <f t="shared" si="31"/>
        <v>125.5</v>
      </c>
      <c r="P127" s="8">
        <f t="shared" si="32"/>
        <v>2.0000000000000018E-2</v>
      </c>
      <c r="Q127" s="9">
        <f t="shared" si="33"/>
        <v>0.23008944858222916</v>
      </c>
      <c r="R127" s="8">
        <f t="shared" si="34"/>
        <v>1364.4619421952298</v>
      </c>
      <c r="S127" s="8">
        <f t="shared" si="35"/>
        <v>5.9868357021855099</v>
      </c>
      <c r="T127" s="1" t="str">
        <f t="shared" si="36"/>
        <v>organic clay</v>
      </c>
      <c r="U127" s="10" t="str">
        <f t="shared" si="37"/>
        <v/>
      </c>
      <c r="V127" s="10" t="str">
        <f t="shared" si="38"/>
        <v/>
      </c>
      <c r="W127" s="10" t="str">
        <f t="shared" si="39"/>
        <v/>
      </c>
      <c r="X127" s="10">
        <f t="shared" si="40"/>
        <v>0.9616843188829336</v>
      </c>
      <c r="Y127" s="1">
        <f t="shared" si="44"/>
        <v>4.0770519262981573</v>
      </c>
      <c r="Z127" s="2">
        <f t="shared" si="41"/>
        <v>0.21759999999999999</v>
      </c>
      <c r="AA127" s="1">
        <f t="shared" si="45"/>
        <v>0.65309882747068682</v>
      </c>
    </row>
    <row r="128" spans="1:27" x14ac:dyDescent="0.2">
      <c r="A128" s="11">
        <v>2.5</v>
      </c>
      <c r="B128" s="11">
        <v>5.4399999999999997E-2</v>
      </c>
      <c r="C128" s="11">
        <v>11.5</v>
      </c>
      <c r="D128" s="11">
        <v>-30.7</v>
      </c>
      <c r="E128" s="5">
        <f t="shared" si="23"/>
        <v>49.180999999999997</v>
      </c>
      <c r="F128" s="5">
        <f t="shared" si="42"/>
        <v>126</v>
      </c>
      <c r="G128" s="5">
        <f t="shared" si="24"/>
        <v>2.0000000000000018E-2</v>
      </c>
      <c r="H128" s="5">
        <f t="shared" si="25"/>
        <v>2.5099999999999998</v>
      </c>
      <c r="I128" s="8">
        <f t="shared" si="26"/>
        <v>14.662518254497295</v>
      </c>
      <c r="J128" s="5">
        <f t="shared" si="43"/>
        <v>40.267985581845942</v>
      </c>
      <c r="K128" s="5">
        <f t="shared" si="27"/>
        <v>0</v>
      </c>
      <c r="L128" s="8">
        <f t="shared" si="29"/>
        <v>40.267985581845942</v>
      </c>
      <c r="M128" s="8">
        <f t="shared" si="28"/>
        <v>55.7</v>
      </c>
      <c r="N128" s="8">
        <f t="shared" si="30"/>
        <v>50.480999999999995</v>
      </c>
      <c r="O128" s="8">
        <f t="shared" si="31"/>
        <v>126.5</v>
      </c>
      <c r="P128" s="8">
        <f t="shared" si="32"/>
        <v>2.0000000000000018E-2</v>
      </c>
      <c r="Q128" s="9">
        <f t="shared" si="33"/>
        <v>0.25362615662498889</v>
      </c>
      <c r="R128" s="8">
        <f t="shared" si="34"/>
        <v>1238.6156997403339</v>
      </c>
      <c r="S128" s="8">
        <f t="shared" si="35"/>
        <v>5.9272421957413446</v>
      </c>
      <c r="T128" s="1" t="str">
        <f t="shared" si="36"/>
        <v>organic clay</v>
      </c>
      <c r="U128" s="10" t="str">
        <f t="shared" si="37"/>
        <v/>
      </c>
      <c r="V128" s="10" t="str">
        <f t="shared" si="38"/>
        <v/>
      </c>
      <c r="W128" s="10" t="str">
        <f t="shared" si="39"/>
        <v/>
      </c>
      <c r="X128" s="10">
        <f t="shared" si="40"/>
        <v>1.0288009612102706</v>
      </c>
      <c r="Y128" s="1">
        <f t="shared" si="44"/>
        <v>4.0938023450586272</v>
      </c>
      <c r="Z128" s="2">
        <f t="shared" si="41"/>
        <v>0.21759999999999999</v>
      </c>
      <c r="AA128" s="1">
        <f t="shared" si="45"/>
        <v>0.65594639865996651</v>
      </c>
    </row>
    <row r="129" spans="1:27" x14ac:dyDescent="0.2">
      <c r="A129" s="11">
        <v>2.52</v>
      </c>
      <c r="B129" s="11">
        <v>5.7000000000000002E-2</v>
      </c>
      <c r="C129" s="11">
        <v>11.4</v>
      </c>
      <c r="D129" s="11">
        <v>-30.7</v>
      </c>
      <c r="E129" s="5">
        <f t="shared" si="23"/>
        <v>51.780999999999999</v>
      </c>
      <c r="F129" s="5">
        <f t="shared" si="42"/>
        <v>127</v>
      </c>
      <c r="G129" s="5">
        <f t="shared" si="24"/>
        <v>2.0000000000000018E-2</v>
      </c>
      <c r="H129" s="5">
        <f t="shared" si="25"/>
        <v>2.5300000000000002</v>
      </c>
      <c r="I129" s="8">
        <f t="shared" si="26"/>
        <v>14.672224955312757</v>
      </c>
      <c r="J129" s="5">
        <f t="shared" si="43"/>
        <v>40.561430080952199</v>
      </c>
      <c r="K129" s="5">
        <f t="shared" si="27"/>
        <v>0</v>
      </c>
      <c r="L129" s="8">
        <f t="shared" si="29"/>
        <v>40.561430080952199</v>
      </c>
      <c r="M129" s="8">
        <f t="shared" si="28"/>
        <v>59.2</v>
      </c>
      <c r="N129" s="8">
        <f t="shared" si="30"/>
        <v>54.006500000000003</v>
      </c>
      <c r="O129" s="8">
        <f t="shared" si="31"/>
        <v>127.5</v>
      </c>
      <c r="P129" s="8">
        <f t="shared" si="32"/>
        <v>2.0000000000000018E-2</v>
      </c>
      <c r="Q129" s="9">
        <f t="shared" si="33"/>
        <v>0.33147425749571041</v>
      </c>
      <c r="R129" s="8">
        <f t="shared" si="34"/>
        <v>948.30298962870484</v>
      </c>
      <c r="S129" s="8">
        <f t="shared" si="35"/>
        <v>5.7630991538430241</v>
      </c>
      <c r="T129" s="1" t="str">
        <f t="shared" si="36"/>
        <v>organic clay</v>
      </c>
      <c r="U129" s="10" t="str">
        <f t="shared" si="37"/>
        <v/>
      </c>
      <c r="V129" s="10" t="str">
        <f t="shared" si="38"/>
        <v/>
      </c>
      <c r="W129" s="10" t="str">
        <f t="shared" si="39"/>
        <v/>
      </c>
      <c r="X129" s="10">
        <f t="shared" si="40"/>
        <v>1.2425713279365203</v>
      </c>
      <c r="Y129" s="1">
        <f t="shared" si="44"/>
        <v>4.1105527638190953</v>
      </c>
      <c r="Z129" s="2">
        <f t="shared" si="41"/>
        <v>0.22800000000000001</v>
      </c>
      <c r="AA129" s="1">
        <f t="shared" si="45"/>
        <v>0.65879396984924621</v>
      </c>
    </row>
    <row r="130" spans="1:27" x14ac:dyDescent="0.2">
      <c r="A130" s="11">
        <v>2.54</v>
      </c>
      <c r="B130" s="11">
        <v>6.1400000000000003E-2</v>
      </c>
      <c r="C130" s="11">
        <v>11.5</v>
      </c>
      <c r="D130" s="11">
        <v>-30.4</v>
      </c>
      <c r="E130" s="5">
        <f t="shared" si="23"/>
        <v>56.232000000000006</v>
      </c>
      <c r="F130" s="5">
        <f t="shared" si="42"/>
        <v>128</v>
      </c>
      <c r="G130" s="5">
        <f t="shared" si="24"/>
        <v>2.0000000000000018E-2</v>
      </c>
      <c r="H130" s="5">
        <f t="shared" si="25"/>
        <v>2.5499999999999998</v>
      </c>
      <c r="I130" s="8">
        <f t="shared" si="26"/>
        <v>14.713890828654048</v>
      </c>
      <c r="J130" s="5">
        <f t="shared" si="43"/>
        <v>40.855707897525278</v>
      </c>
      <c r="K130" s="5">
        <f t="shared" si="27"/>
        <v>0</v>
      </c>
      <c r="L130" s="8">
        <f t="shared" si="29"/>
        <v>40.855707897525278</v>
      </c>
      <c r="M130" s="8">
        <f t="shared" si="28"/>
        <v>64.5</v>
      </c>
      <c r="N130" s="8">
        <f t="shared" si="30"/>
        <v>59.366</v>
      </c>
      <c r="O130" s="8">
        <f t="shared" si="31"/>
        <v>128.5</v>
      </c>
      <c r="P130" s="8">
        <f t="shared" si="32"/>
        <v>2.0000000000000018E-2</v>
      </c>
      <c r="Q130" s="9">
        <f t="shared" si="33"/>
        <v>0.45306501967613516</v>
      </c>
      <c r="R130" s="8">
        <f t="shared" si="34"/>
        <v>694.20838573811739</v>
      </c>
      <c r="S130" s="8">
        <f t="shared" si="35"/>
        <v>5.5714514563704114</v>
      </c>
      <c r="T130" s="1" t="str">
        <f t="shared" si="36"/>
        <v>organic clay</v>
      </c>
      <c r="U130" s="10" t="str">
        <f t="shared" si="37"/>
        <v/>
      </c>
      <c r="V130" s="10" t="str">
        <f t="shared" si="38"/>
        <v/>
      </c>
      <c r="W130" s="10" t="str">
        <f t="shared" si="39"/>
        <v/>
      </c>
      <c r="X130" s="10">
        <f t="shared" si="40"/>
        <v>1.5762861401649815</v>
      </c>
      <c r="Y130" s="1">
        <f t="shared" si="44"/>
        <v>4.1273031825795652</v>
      </c>
      <c r="Z130" s="2">
        <f t="shared" si="41"/>
        <v>0.24560000000000001</v>
      </c>
      <c r="AA130" s="1">
        <f t="shared" si="45"/>
        <v>0.66164154103852602</v>
      </c>
    </row>
    <row r="131" spans="1:27" x14ac:dyDescent="0.2">
      <c r="A131" s="11">
        <v>2.56</v>
      </c>
      <c r="B131" s="11">
        <v>6.7599999999999993E-2</v>
      </c>
      <c r="C131" s="11">
        <v>11.8</v>
      </c>
      <c r="D131" s="11">
        <v>-30</v>
      </c>
      <c r="E131" s="5">
        <f t="shared" ref="E131:E194" si="46">+B131*1000+D131*(1-$F$1)</f>
        <v>62.499999999999993</v>
      </c>
      <c r="F131" s="5">
        <f t="shared" si="42"/>
        <v>129</v>
      </c>
      <c r="G131" s="5">
        <f t="shared" ref="G131:G194" si="47">+A132-A131</f>
        <v>2.0000000000000018E-2</v>
      </c>
      <c r="H131" s="5">
        <f t="shared" ref="H131:H194" si="48">+A131+G131/2</f>
        <v>2.5700000000000003</v>
      </c>
      <c r="I131" s="8">
        <f t="shared" ref="I131:I194" si="49">9.81*(0.27*LOG(C131/E131*100)+0.36*LOG(E131/100)+1.236)</f>
        <v>14.784036340064819</v>
      </c>
      <c r="J131" s="5">
        <f t="shared" si="43"/>
        <v>41.151388624326572</v>
      </c>
      <c r="K131" s="5">
        <f t="shared" ref="K131:K194" si="50">IF(H131&lt;$C$1,0,9.81*(H131-$C$1))</f>
        <v>0</v>
      </c>
      <c r="L131" s="8">
        <f t="shared" si="29"/>
        <v>41.151388624326572</v>
      </c>
      <c r="M131" s="8">
        <f t="shared" ref="M131:M194" si="51">AVERAGE(B131:B132)*1000</f>
        <v>69.349999999999994</v>
      </c>
      <c r="N131" s="8">
        <f t="shared" si="30"/>
        <v>64.300999999999988</v>
      </c>
      <c r="O131" s="8">
        <f t="shared" si="31"/>
        <v>129.5</v>
      </c>
      <c r="P131" s="8">
        <f t="shared" si="32"/>
        <v>2.0000000000000018E-2</v>
      </c>
      <c r="Q131" s="9">
        <f t="shared" si="33"/>
        <v>0.56254751418008198</v>
      </c>
      <c r="R131" s="8">
        <f t="shared" si="34"/>
        <v>559.40463923331367</v>
      </c>
      <c r="S131" s="8">
        <f t="shared" si="35"/>
        <v>5.4387558890032555</v>
      </c>
      <c r="T131" s="1" t="str">
        <f t="shared" si="36"/>
        <v>organic clay</v>
      </c>
      <c r="U131" s="10" t="str">
        <f t="shared" si="37"/>
        <v/>
      </c>
      <c r="V131" s="10" t="str">
        <f t="shared" si="38"/>
        <v/>
      </c>
      <c r="W131" s="10" t="str">
        <f t="shared" si="39"/>
        <v/>
      </c>
      <c r="X131" s="10">
        <f t="shared" si="40"/>
        <v>1.8799074250448948</v>
      </c>
      <c r="Y131" s="1">
        <f t="shared" si="44"/>
        <v>4.1440536013400333</v>
      </c>
      <c r="Z131" s="2">
        <f t="shared" si="41"/>
        <v>0.27039999999999997</v>
      </c>
      <c r="AA131" s="1">
        <f t="shared" si="45"/>
        <v>0.66448911222780571</v>
      </c>
    </row>
    <row r="132" spans="1:27" x14ac:dyDescent="0.2">
      <c r="A132" s="11">
        <v>2.58</v>
      </c>
      <c r="B132" s="11">
        <v>7.1099999999999997E-2</v>
      </c>
      <c r="C132" s="11">
        <v>12</v>
      </c>
      <c r="D132" s="11">
        <v>-29.4</v>
      </c>
      <c r="E132" s="5">
        <f t="shared" si="46"/>
        <v>66.10199999999999</v>
      </c>
      <c r="F132" s="5">
        <f t="shared" si="42"/>
        <v>130</v>
      </c>
      <c r="G132" s="5">
        <f t="shared" si="47"/>
        <v>2.0000000000000018E-2</v>
      </c>
      <c r="H132" s="5">
        <f t="shared" si="48"/>
        <v>2.59</v>
      </c>
      <c r="I132" s="8">
        <f t="shared" si="49"/>
        <v>14.824854836583715</v>
      </c>
      <c r="J132" s="5">
        <f t="shared" si="43"/>
        <v>41.447885721058249</v>
      </c>
      <c r="K132" s="5">
        <f t="shared" si="50"/>
        <v>0</v>
      </c>
      <c r="L132" s="8">
        <f t="shared" ref="L132:L195" si="52">+J132-K132</f>
        <v>41.447885721058249</v>
      </c>
      <c r="M132" s="8">
        <f t="shared" si="51"/>
        <v>73.3</v>
      </c>
      <c r="N132" s="8">
        <f t="shared" ref="N132:N195" si="53">AVERAGE(E132:E133)</f>
        <v>68.327499999999986</v>
      </c>
      <c r="O132" s="8">
        <f t="shared" ref="O132:O195" si="54">AVERAGE(F132:F133)</f>
        <v>130.5</v>
      </c>
      <c r="P132" s="8">
        <f t="shared" ref="P132:P195" si="55">AVERAGE(G132:G133)</f>
        <v>2.0000000000000018E-2</v>
      </c>
      <c r="Q132" s="9">
        <f t="shared" ref="Q132:Q195" si="56">(N132-J132)/L132</f>
        <v>0.64851593299209298</v>
      </c>
      <c r="R132" s="8">
        <f t="shared" ref="R132:R195" si="57">+O132/(N132-J132)*100</f>
        <v>485.49803820004013</v>
      </c>
      <c r="S132" s="8">
        <f t="shared" ref="S132:S195" si="58">+SQRT((3.47-LOG(Q132))^2+(1.22+LOG(R132))^2)</f>
        <v>5.3516207966667402</v>
      </c>
      <c r="T132" s="1" t="str">
        <f t="shared" ref="T132:T195" si="59">(IF(S132&lt;1.31, "gravelly sand to dense sand", IF(S132&lt;2.05, "sands", IF(S132&lt;2.6, "sand mixtures", IF(S132&lt;2.95, "silt mixtures", IF(S132&lt;3.6, "clays","organic clay"))))))</f>
        <v>organic clay</v>
      </c>
      <c r="U132" s="10" t="str">
        <f t="shared" ref="U132:U195" si="60">IF(S132&lt;2.6,DEGREES(ATAN(0.373*(LOG(N132/L132)+0.29))),"")</f>
        <v/>
      </c>
      <c r="V132" s="10" t="str">
        <f t="shared" ref="V132:V195" si="61">IF(S132&lt;2.6, 17.6+11*LOG(Q132),"")</f>
        <v/>
      </c>
      <c r="W132" s="10" t="str">
        <f t="shared" ref="W132:W195" si="62">IF(S132&lt;2.6, IF(M132/100&lt;20, 30,IF(M132/100&lt;40,30+5/20*(M132/100-20),IF(M132/100&lt;120, 35+5/80*(M132/100-40), IF(M132/100&lt;200, 40+5/80*(M132/100-120),45)))),"")</f>
        <v/>
      </c>
      <c r="X132" s="10">
        <f t="shared" ref="X132:X195" si="63">IF(S132&gt;2.59, (M132-J132)/$I$1,"")</f>
        <v>2.123474285262783</v>
      </c>
      <c r="Y132" s="1">
        <f t="shared" si="44"/>
        <v>4.1608040201005032</v>
      </c>
      <c r="Z132" s="2">
        <f t="shared" ref="Z132:Z195" si="64">+B132*4</f>
        <v>0.28439999999999999</v>
      </c>
      <c r="AA132" s="1">
        <f t="shared" si="45"/>
        <v>0.66733668341708552</v>
      </c>
    </row>
    <row r="133" spans="1:27" x14ac:dyDescent="0.2">
      <c r="A133" s="11">
        <v>2.6</v>
      </c>
      <c r="B133" s="11">
        <v>7.5499999999999998E-2</v>
      </c>
      <c r="C133" s="11">
        <v>11.9</v>
      </c>
      <c r="D133" s="11">
        <v>-29.1</v>
      </c>
      <c r="E133" s="5">
        <f t="shared" si="46"/>
        <v>70.552999999999997</v>
      </c>
      <c r="F133" s="5">
        <f t="shared" ref="F133:F196" si="65">+F132+1</f>
        <v>131</v>
      </c>
      <c r="G133" s="5">
        <f t="shared" si="47"/>
        <v>2.0000000000000018E-2</v>
      </c>
      <c r="H133" s="5">
        <f t="shared" si="48"/>
        <v>2.6100000000000003</v>
      </c>
      <c r="I133" s="8">
        <f t="shared" si="49"/>
        <v>14.840215558538002</v>
      </c>
      <c r="J133" s="5">
        <f t="shared" ref="J133:J196" si="66">+J132+I133*G133</f>
        <v>41.744690032229009</v>
      </c>
      <c r="K133" s="5">
        <f t="shared" si="50"/>
        <v>0</v>
      </c>
      <c r="L133" s="8">
        <f t="shared" si="52"/>
        <v>41.744690032229009</v>
      </c>
      <c r="M133" s="8">
        <f t="shared" si="51"/>
        <v>76.800000000000011</v>
      </c>
      <c r="N133" s="8">
        <f t="shared" si="53"/>
        <v>71.835999999999999</v>
      </c>
      <c r="O133" s="8">
        <f t="shared" si="54"/>
        <v>131.5</v>
      </c>
      <c r="P133" s="8">
        <f t="shared" si="55"/>
        <v>2.0000000000000018E-2</v>
      </c>
      <c r="Q133" s="9">
        <f t="shared" si="56"/>
        <v>0.72084161948595082</v>
      </c>
      <c r="R133" s="8">
        <f t="shared" si="57"/>
        <v>437.00324160311339</v>
      </c>
      <c r="S133" s="8">
        <f t="shared" si="58"/>
        <v>5.2868745701893927</v>
      </c>
      <c r="T133" s="1" t="str">
        <f t="shared" si="59"/>
        <v>organic clay</v>
      </c>
      <c r="U133" s="10" t="str">
        <f t="shared" si="60"/>
        <v/>
      </c>
      <c r="V133" s="10" t="str">
        <f t="shared" si="61"/>
        <v/>
      </c>
      <c r="W133" s="10" t="str">
        <f t="shared" si="62"/>
        <v/>
      </c>
      <c r="X133" s="10">
        <f t="shared" si="63"/>
        <v>2.3370206645180667</v>
      </c>
      <c r="Y133" s="1">
        <f t="shared" ref="Y133:Y196" si="67">+($Y$600-$Y$3)/($A$600-$A$3)*(A133-$A$3)+$Y$3</f>
        <v>4.1775544388609713</v>
      </c>
      <c r="Z133" s="2">
        <f t="shared" si="64"/>
        <v>0.30199999999999999</v>
      </c>
      <c r="AA133" s="1">
        <f t="shared" ref="AA133:AA196" si="68">+($AA$600-$AA$3)/($A$600-$A$3)*(A133-$A$3)+$AA$3</f>
        <v>0.67018425460636522</v>
      </c>
    </row>
    <row r="134" spans="1:27" x14ac:dyDescent="0.2">
      <c r="A134" s="11">
        <v>2.62</v>
      </c>
      <c r="B134" s="11">
        <v>7.8100000000000003E-2</v>
      </c>
      <c r="C134" s="11">
        <v>11.6</v>
      </c>
      <c r="D134" s="11">
        <v>-29.3</v>
      </c>
      <c r="E134" s="5">
        <f t="shared" si="46"/>
        <v>73.119</v>
      </c>
      <c r="F134" s="5">
        <f t="shared" si="65"/>
        <v>132</v>
      </c>
      <c r="G134" s="5">
        <f t="shared" si="47"/>
        <v>2.0000000000000018E-2</v>
      </c>
      <c r="H134" s="5">
        <f t="shared" si="48"/>
        <v>2.63</v>
      </c>
      <c r="I134" s="8">
        <f t="shared" si="49"/>
        <v>14.824542177794747</v>
      </c>
      <c r="J134" s="5">
        <f t="shared" si="66"/>
        <v>42.041180875784903</v>
      </c>
      <c r="K134" s="5">
        <f t="shared" si="50"/>
        <v>0</v>
      </c>
      <c r="L134" s="8">
        <f t="shared" si="52"/>
        <v>42.041180875784903</v>
      </c>
      <c r="M134" s="8">
        <f t="shared" si="51"/>
        <v>78.100000000000009</v>
      </c>
      <c r="N134" s="8">
        <f t="shared" si="53"/>
        <v>73.127499999999998</v>
      </c>
      <c r="O134" s="8">
        <f t="shared" si="54"/>
        <v>132.5</v>
      </c>
      <c r="P134" s="8">
        <f t="shared" si="55"/>
        <v>2.0000000000000018E-2</v>
      </c>
      <c r="Q134" s="9">
        <f t="shared" si="56"/>
        <v>0.73942545087072842</v>
      </c>
      <c r="R134" s="8">
        <f t="shared" si="57"/>
        <v>426.23251556594681</v>
      </c>
      <c r="S134" s="8">
        <f t="shared" si="58"/>
        <v>5.2714078147284447</v>
      </c>
      <c r="T134" s="1" t="str">
        <f t="shared" si="59"/>
        <v>organic clay</v>
      </c>
      <c r="U134" s="10" t="str">
        <f t="shared" si="60"/>
        <v/>
      </c>
      <c r="V134" s="10" t="str">
        <f t="shared" si="61"/>
        <v/>
      </c>
      <c r="W134" s="10" t="str">
        <f t="shared" si="62"/>
        <v/>
      </c>
      <c r="X134" s="10">
        <f t="shared" si="63"/>
        <v>2.4039212749476735</v>
      </c>
      <c r="Y134" s="1">
        <f t="shared" si="67"/>
        <v>4.1943048576214412</v>
      </c>
      <c r="Z134" s="2">
        <f t="shared" si="64"/>
        <v>0.31240000000000001</v>
      </c>
      <c r="AA134" s="1">
        <f t="shared" si="68"/>
        <v>0.67303182579564491</v>
      </c>
    </row>
    <row r="135" spans="1:27" x14ac:dyDescent="0.2">
      <c r="A135" s="11">
        <v>2.64</v>
      </c>
      <c r="B135" s="11">
        <v>7.8100000000000003E-2</v>
      </c>
      <c r="C135" s="11">
        <v>11.6</v>
      </c>
      <c r="D135" s="11">
        <v>-29.2</v>
      </c>
      <c r="E135" s="5">
        <f t="shared" si="46"/>
        <v>73.13600000000001</v>
      </c>
      <c r="F135" s="5">
        <f t="shared" si="65"/>
        <v>133</v>
      </c>
      <c r="G135" s="5">
        <f t="shared" si="47"/>
        <v>2.0000000000000018E-2</v>
      </c>
      <c r="H135" s="5">
        <f t="shared" si="48"/>
        <v>2.6500000000000004</v>
      </c>
      <c r="I135" s="8">
        <f t="shared" si="49"/>
        <v>14.824631316028606</v>
      </c>
      <c r="J135" s="5">
        <f t="shared" si="66"/>
        <v>42.337673502105474</v>
      </c>
      <c r="K135" s="5">
        <f t="shared" si="50"/>
        <v>0</v>
      </c>
      <c r="L135" s="8">
        <f t="shared" si="52"/>
        <v>42.337673502105474</v>
      </c>
      <c r="M135" s="8">
        <f t="shared" si="51"/>
        <v>74.149999999999991</v>
      </c>
      <c r="N135" s="8">
        <f t="shared" si="53"/>
        <v>69.211500000000001</v>
      </c>
      <c r="O135" s="8">
        <f t="shared" si="54"/>
        <v>133.5</v>
      </c>
      <c r="P135" s="8">
        <f t="shared" si="55"/>
        <v>2.0000000000000018E-2</v>
      </c>
      <c r="Q135" s="9">
        <f t="shared" si="56"/>
        <v>0.6347497222906705</v>
      </c>
      <c r="R135" s="8">
        <f t="shared" si="57"/>
        <v>496.76587742523111</v>
      </c>
      <c r="S135" s="8">
        <f t="shared" si="58"/>
        <v>5.3652631679677318</v>
      </c>
      <c r="T135" s="1" t="str">
        <f t="shared" si="59"/>
        <v>organic clay</v>
      </c>
      <c r="U135" s="10" t="str">
        <f t="shared" si="60"/>
        <v/>
      </c>
      <c r="V135" s="10" t="str">
        <f t="shared" si="61"/>
        <v/>
      </c>
      <c r="W135" s="10" t="str">
        <f t="shared" si="62"/>
        <v/>
      </c>
      <c r="X135" s="10">
        <f t="shared" si="63"/>
        <v>2.1208217665263009</v>
      </c>
      <c r="Y135" s="1">
        <f t="shared" si="67"/>
        <v>4.2110552763819094</v>
      </c>
      <c r="Z135" s="2">
        <f t="shared" si="64"/>
        <v>0.31240000000000001</v>
      </c>
      <c r="AA135" s="1">
        <f t="shared" si="68"/>
        <v>0.67587939698492461</v>
      </c>
    </row>
    <row r="136" spans="1:27" x14ac:dyDescent="0.2">
      <c r="A136" s="11">
        <v>2.66</v>
      </c>
      <c r="B136" s="11">
        <v>7.0199999999999999E-2</v>
      </c>
      <c r="C136" s="11">
        <v>11.6</v>
      </c>
      <c r="D136" s="11">
        <v>-28.9</v>
      </c>
      <c r="E136" s="5">
        <f t="shared" si="46"/>
        <v>65.287000000000006</v>
      </c>
      <c r="F136" s="5">
        <f t="shared" si="65"/>
        <v>134</v>
      </c>
      <c r="G136" s="5">
        <f t="shared" si="47"/>
        <v>2.0000000000000018E-2</v>
      </c>
      <c r="H136" s="5">
        <f t="shared" si="48"/>
        <v>2.67</v>
      </c>
      <c r="I136" s="8">
        <f t="shared" si="49"/>
        <v>14.781100380811251</v>
      </c>
      <c r="J136" s="5">
        <f t="shared" si="66"/>
        <v>42.633295509721698</v>
      </c>
      <c r="K136" s="5">
        <f t="shared" si="50"/>
        <v>0</v>
      </c>
      <c r="L136" s="8">
        <f t="shared" si="52"/>
        <v>42.633295509721698</v>
      </c>
      <c r="M136" s="8">
        <f t="shared" si="51"/>
        <v>68.45</v>
      </c>
      <c r="N136" s="8">
        <f t="shared" si="53"/>
        <v>63.511499999999998</v>
      </c>
      <c r="O136" s="8">
        <f t="shared" si="54"/>
        <v>134.5</v>
      </c>
      <c r="P136" s="8">
        <f t="shared" si="55"/>
        <v>2.0000000000000018E-2</v>
      </c>
      <c r="Q136" s="9">
        <f t="shared" si="56"/>
        <v>0.48971594244966188</v>
      </c>
      <c r="R136" s="8">
        <f t="shared" si="57"/>
        <v>644.21248514271622</v>
      </c>
      <c r="S136" s="8">
        <f t="shared" si="58"/>
        <v>5.5246626430898633</v>
      </c>
      <c r="T136" s="1" t="str">
        <f t="shared" si="59"/>
        <v>organic clay</v>
      </c>
      <c r="U136" s="10" t="str">
        <f t="shared" si="60"/>
        <v/>
      </c>
      <c r="V136" s="10" t="str">
        <f t="shared" si="61"/>
        <v/>
      </c>
      <c r="W136" s="10" t="str">
        <f t="shared" si="62"/>
        <v/>
      </c>
      <c r="X136" s="10">
        <f t="shared" si="63"/>
        <v>1.7211136326852203</v>
      </c>
      <c r="Y136" s="1">
        <f t="shared" si="67"/>
        <v>4.2278056951423792</v>
      </c>
      <c r="Z136" s="2">
        <f t="shared" si="64"/>
        <v>0.28079999999999999</v>
      </c>
      <c r="AA136" s="1">
        <f t="shared" si="68"/>
        <v>0.67872696817420441</v>
      </c>
    </row>
    <row r="137" spans="1:27" x14ac:dyDescent="0.2">
      <c r="A137" s="11">
        <v>2.68</v>
      </c>
      <c r="B137" s="11">
        <v>6.6699999999999995E-2</v>
      </c>
      <c r="C137" s="11">
        <v>11.2</v>
      </c>
      <c r="D137" s="11">
        <v>-29.2</v>
      </c>
      <c r="E137" s="5">
        <f t="shared" si="46"/>
        <v>61.73599999999999</v>
      </c>
      <c r="F137" s="5">
        <f t="shared" si="65"/>
        <v>135</v>
      </c>
      <c r="G137" s="5">
        <f t="shared" si="47"/>
        <v>2.0000000000000018E-2</v>
      </c>
      <c r="H137" s="5">
        <f t="shared" si="48"/>
        <v>2.6900000000000004</v>
      </c>
      <c r="I137" s="8">
        <f t="shared" si="49"/>
        <v>14.719290207032381</v>
      </c>
      <c r="J137" s="5">
        <f t="shared" si="66"/>
        <v>42.927681313862344</v>
      </c>
      <c r="K137" s="5">
        <f t="shared" si="50"/>
        <v>0</v>
      </c>
      <c r="L137" s="8">
        <f t="shared" si="52"/>
        <v>42.927681313862344</v>
      </c>
      <c r="M137" s="8">
        <f t="shared" si="51"/>
        <v>65.8</v>
      </c>
      <c r="N137" s="8">
        <f t="shared" si="53"/>
        <v>60.801999999999992</v>
      </c>
      <c r="O137" s="8">
        <f t="shared" si="54"/>
        <v>135.5</v>
      </c>
      <c r="P137" s="8">
        <f t="shared" si="55"/>
        <v>2.0000000000000018E-2</v>
      </c>
      <c r="Q137" s="9">
        <f t="shared" si="56"/>
        <v>0.41638211380323531</v>
      </c>
      <c r="R137" s="8">
        <f t="shared" si="57"/>
        <v>758.07085226183449</v>
      </c>
      <c r="S137" s="8">
        <f t="shared" si="58"/>
        <v>5.624413905813392</v>
      </c>
      <c r="T137" s="1" t="str">
        <f t="shared" si="59"/>
        <v>organic clay</v>
      </c>
      <c r="U137" s="10" t="str">
        <f t="shared" si="60"/>
        <v/>
      </c>
      <c r="V137" s="10" t="str">
        <f t="shared" si="61"/>
        <v/>
      </c>
      <c r="W137" s="10" t="str">
        <f t="shared" si="62"/>
        <v/>
      </c>
      <c r="X137" s="10">
        <f t="shared" si="63"/>
        <v>1.5248212457425103</v>
      </c>
      <c r="Y137" s="1">
        <f t="shared" si="67"/>
        <v>4.2445561139028474</v>
      </c>
      <c r="Z137" s="2">
        <f t="shared" si="64"/>
        <v>0.26679999999999998</v>
      </c>
      <c r="AA137" s="1">
        <f t="shared" si="68"/>
        <v>0.68157453936348422</v>
      </c>
    </row>
    <row r="138" spans="1:27" x14ac:dyDescent="0.2">
      <c r="A138" s="11">
        <v>2.7</v>
      </c>
      <c r="B138" s="11">
        <v>6.4899999999999999E-2</v>
      </c>
      <c r="C138" s="11">
        <v>11.2</v>
      </c>
      <c r="D138" s="11">
        <v>-29.6</v>
      </c>
      <c r="E138" s="5">
        <f t="shared" si="46"/>
        <v>59.868000000000002</v>
      </c>
      <c r="F138" s="5">
        <f t="shared" si="65"/>
        <v>136</v>
      </c>
      <c r="G138" s="5">
        <f t="shared" si="47"/>
        <v>2.0000000000000018E-2</v>
      </c>
      <c r="H138" s="5">
        <f t="shared" si="48"/>
        <v>2.71</v>
      </c>
      <c r="I138" s="8">
        <f t="shared" si="49"/>
        <v>14.707509021409862</v>
      </c>
      <c r="J138" s="5">
        <f t="shared" si="66"/>
        <v>43.221831494290541</v>
      </c>
      <c r="K138" s="5">
        <f t="shared" si="50"/>
        <v>0</v>
      </c>
      <c r="L138" s="8">
        <f t="shared" si="52"/>
        <v>43.221831494290541</v>
      </c>
      <c r="M138" s="8">
        <f t="shared" si="51"/>
        <v>61.4</v>
      </c>
      <c r="N138" s="8">
        <f t="shared" si="53"/>
        <v>56.393500000000003</v>
      </c>
      <c r="O138" s="8">
        <f t="shared" si="54"/>
        <v>136.5</v>
      </c>
      <c r="P138" s="8">
        <f t="shared" si="55"/>
        <v>2.0000000000000018E-2</v>
      </c>
      <c r="Q138" s="9">
        <f t="shared" si="56"/>
        <v>0.30474572803444011</v>
      </c>
      <c r="R138" s="8">
        <f t="shared" si="57"/>
        <v>1036.3151786034698</v>
      </c>
      <c r="S138" s="8">
        <f t="shared" si="58"/>
        <v>5.8161915834983695</v>
      </c>
      <c r="T138" s="1" t="str">
        <f t="shared" si="59"/>
        <v>organic clay</v>
      </c>
      <c r="U138" s="10" t="str">
        <f t="shared" si="60"/>
        <v/>
      </c>
      <c r="V138" s="10" t="str">
        <f t="shared" si="61"/>
        <v/>
      </c>
      <c r="W138" s="10" t="str">
        <f t="shared" si="62"/>
        <v/>
      </c>
      <c r="X138" s="10">
        <f t="shared" si="63"/>
        <v>1.2118779003806306</v>
      </c>
      <c r="Y138" s="1">
        <f t="shared" si="67"/>
        <v>4.2613065326633173</v>
      </c>
      <c r="Z138" s="2">
        <f t="shared" si="64"/>
        <v>0.2596</v>
      </c>
      <c r="AA138" s="1">
        <f t="shared" si="68"/>
        <v>0.68442211055276392</v>
      </c>
    </row>
    <row r="139" spans="1:27" x14ac:dyDescent="0.2">
      <c r="A139" s="11">
        <v>2.72</v>
      </c>
      <c r="B139" s="11">
        <v>5.79E-2</v>
      </c>
      <c r="C139" s="11">
        <v>11.1</v>
      </c>
      <c r="D139" s="11">
        <v>-29.3</v>
      </c>
      <c r="E139" s="5">
        <f t="shared" si="46"/>
        <v>52.918999999999997</v>
      </c>
      <c r="F139" s="5">
        <f t="shared" si="65"/>
        <v>137</v>
      </c>
      <c r="G139" s="5">
        <f t="shared" si="47"/>
        <v>2.0000000000000018E-2</v>
      </c>
      <c r="H139" s="5">
        <f t="shared" si="48"/>
        <v>2.7300000000000004</v>
      </c>
      <c r="I139" s="8">
        <f t="shared" si="49"/>
        <v>14.649883680993037</v>
      </c>
      <c r="J139" s="5">
        <f t="shared" si="66"/>
        <v>43.514829167910399</v>
      </c>
      <c r="K139" s="5">
        <f t="shared" si="50"/>
        <v>0</v>
      </c>
      <c r="L139" s="8">
        <f t="shared" si="52"/>
        <v>43.514829167910399</v>
      </c>
      <c r="M139" s="8">
        <f t="shared" si="51"/>
        <v>57.050000000000004</v>
      </c>
      <c r="N139" s="8">
        <f t="shared" si="53"/>
        <v>52.018000000000001</v>
      </c>
      <c r="O139" s="8">
        <f t="shared" si="54"/>
        <v>137.5</v>
      </c>
      <c r="P139" s="8">
        <f t="shared" si="55"/>
        <v>1.9999999999999796E-2</v>
      </c>
      <c r="Q139" s="9">
        <f t="shared" si="56"/>
        <v>0.19540857667804393</v>
      </c>
      <c r="R139" s="8">
        <f t="shared" si="57"/>
        <v>1617.0438382949696</v>
      </c>
      <c r="S139" s="8">
        <f t="shared" si="58"/>
        <v>6.0891780186403377</v>
      </c>
      <c r="T139" s="1" t="str">
        <f t="shared" si="59"/>
        <v>organic clay</v>
      </c>
      <c r="U139" s="10" t="str">
        <f t="shared" si="60"/>
        <v/>
      </c>
      <c r="V139" s="10" t="str">
        <f t="shared" si="61"/>
        <v/>
      </c>
      <c r="W139" s="10" t="str">
        <f t="shared" si="62"/>
        <v/>
      </c>
      <c r="X139" s="10">
        <f t="shared" si="63"/>
        <v>0.90234472213930705</v>
      </c>
      <c r="Y139" s="1">
        <f t="shared" si="67"/>
        <v>4.2780569514237854</v>
      </c>
      <c r="Z139" s="2">
        <f t="shared" si="64"/>
        <v>0.2316</v>
      </c>
      <c r="AA139" s="1">
        <f t="shared" si="68"/>
        <v>0.68726968174204361</v>
      </c>
    </row>
    <row r="140" spans="1:27" x14ac:dyDescent="0.2">
      <c r="A140" s="11">
        <v>2.74</v>
      </c>
      <c r="B140" s="11">
        <v>5.62E-2</v>
      </c>
      <c r="C140" s="11">
        <v>10.9</v>
      </c>
      <c r="D140" s="11">
        <v>-29.9</v>
      </c>
      <c r="E140" s="5">
        <f t="shared" si="46"/>
        <v>51.117000000000004</v>
      </c>
      <c r="F140" s="5">
        <f t="shared" si="65"/>
        <v>138</v>
      </c>
      <c r="G140" s="5">
        <f t="shared" si="47"/>
        <v>1.9999999999999574E-2</v>
      </c>
      <c r="H140" s="5">
        <f t="shared" si="48"/>
        <v>2.75</v>
      </c>
      <c r="I140" s="8">
        <f t="shared" si="49"/>
        <v>14.615683919353121</v>
      </c>
      <c r="J140" s="5">
        <f t="shared" si="66"/>
        <v>43.807142846297452</v>
      </c>
      <c r="K140" s="5">
        <f t="shared" si="50"/>
        <v>0</v>
      </c>
      <c r="L140" s="8">
        <f t="shared" si="52"/>
        <v>43.807142846297452</v>
      </c>
      <c r="M140" s="8">
        <f t="shared" si="51"/>
        <v>56.2</v>
      </c>
      <c r="N140" s="8">
        <f t="shared" si="53"/>
        <v>51.142499999999998</v>
      </c>
      <c r="O140" s="8">
        <f t="shared" si="54"/>
        <v>138.5</v>
      </c>
      <c r="P140" s="8">
        <f t="shared" si="55"/>
        <v>1.9999999999999796E-2</v>
      </c>
      <c r="Q140" s="9">
        <f t="shared" si="56"/>
        <v>0.16744660064774175</v>
      </c>
      <c r="R140" s="8">
        <f t="shared" si="57"/>
        <v>1888.1152900658922</v>
      </c>
      <c r="S140" s="8">
        <f t="shared" si="58"/>
        <v>6.1841602931504021</v>
      </c>
      <c r="T140" s="1" t="str">
        <f t="shared" si="59"/>
        <v>organic clay</v>
      </c>
      <c r="U140" s="10" t="str">
        <f t="shared" si="60"/>
        <v/>
      </c>
      <c r="V140" s="10" t="str">
        <f t="shared" si="61"/>
        <v/>
      </c>
      <c r="W140" s="10" t="str">
        <f t="shared" si="62"/>
        <v/>
      </c>
      <c r="X140" s="10">
        <f t="shared" si="63"/>
        <v>0.82619047691350334</v>
      </c>
      <c r="Y140" s="1">
        <f t="shared" si="67"/>
        <v>4.2948073701842553</v>
      </c>
      <c r="Z140" s="2">
        <f t="shared" si="64"/>
        <v>0.2248</v>
      </c>
      <c r="AA140" s="1">
        <f t="shared" si="68"/>
        <v>0.69011725293132331</v>
      </c>
    </row>
    <row r="141" spans="1:27" x14ac:dyDescent="0.2">
      <c r="A141" s="11">
        <v>2.76</v>
      </c>
      <c r="B141" s="11">
        <v>5.62E-2</v>
      </c>
      <c r="C141" s="11">
        <v>10.5</v>
      </c>
      <c r="D141" s="11">
        <v>-29.6</v>
      </c>
      <c r="E141" s="5">
        <f t="shared" si="46"/>
        <v>51.167999999999999</v>
      </c>
      <c r="F141" s="5">
        <f t="shared" si="65"/>
        <v>139</v>
      </c>
      <c r="G141" s="5">
        <f t="shared" si="47"/>
        <v>2.0000000000000018E-2</v>
      </c>
      <c r="H141" s="5">
        <f t="shared" si="48"/>
        <v>2.7699999999999996</v>
      </c>
      <c r="I141" s="8">
        <f t="shared" si="49"/>
        <v>14.57305882094674</v>
      </c>
      <c r="J141" s="5">
        <f t="shared" si="66"/>
        <v>44.098604022716387</v>
      </c>
      <c r="K141" s="5">
        <f t="shared" si="50"/>
        <v>0</v>
      </c>
      <c r="L141" s="8">
        <f t="shared" si="52"/>
        <v>44.098604022716387</v>
      </c>
      <c r="M141" s="8">
        <f t="shared" si="51"/>
        <v>56.599999999999994</v>
      </c>
      <c r="N141" s="8">
        <f t="shared" si="53"/>
        <v>51.5595</v>
      </c>
      <c r="O141" s="8">
        <f t="shared" si="54"/>
        <v>139.5</v>
      </c>
      <c r="P141" s="8">
        <f t="shared" si="55"/>
        <v>2.0000000000000018E-2</v>
      </c>
      <c r="Q141" s="9">
        <f t="shared" si="56"/>
        <v>0.1691866702501581</v>
      </c>
      <c r="R141" s="8">
        <f t="shared" si="57"/>
        <v>1869.7486256977627</v>
      </c>
      <c r="S141" s="8">
        <f t="shared" si="58"/>
        <v>6.177991121294502</v>
      </c>
      <c r="T141" s="1" t="str">
        <f t="shared" si="59"/>
        <v>organic clay</v>
      </c>
      <c r="U141" s="10" t="str">
        <f t="shared" si="60"/>
        <v/>
      </c>
      <c r="V141" s="10" t="str">
        <f t="shared" si="61"/>
        <v/>
      </c>
      <c r="W141" s="10" t="str">
        <f t="shared" si="62"/>
        <v/>
      </c>
      <c r="X141" s="10">
        <f t="shared" si="63"/>
        <v>0.83342639848557387</v>
      </c>
      <c r="Y141" s="1">
        <f t="shared" si="67"/>
        <v>4.3115577889447234</v>
      </c>
      <c r="Z141" s="2">
        <f t="shared" si="64"/>
        <v>0.2248</v>
      </c>
      <c r="AA141" s="1">
        <f t="shared" si="68"/>
        <v>0.69296482412060301</v>
      </c>
    </row>
    <row r="142" spans="1:27" x14ac:dyDescent="0.2">
      <c r="A142" s="11">
        <v>2.78</v>
      </c>
      <c r="B142" s="11">
        <v>5.7000000000000002E-2</v>
      </c>
      <c r="C142" s="11">
        <v>10.199999999999999</v>
      </c>
      <c r="D142" s="11">
        <v>-29.7</v>
      </c>
      <c r="E142" s="5">
        <f t="shared" si="46"/>
        <v>51.951000000000001</v>
      </c>
      <c r="F142" s="5">
        <f t="shared" si="65"/>
        <v>140</v>
      </c>
      <c r="G142" s="5">
        <f t="shared" si="47"/>
        <v>2.0000000000000018E-2</v>
      </c>
      <c r="H142" s="5">
        <f t="shared" si="48"/>
        <v>2.79</v>
      </c>
      <c r="I142" s="8">
        <f t="shared" si="49"/>
        <v>14.545537139557485</v>
      </c>
      <c r="J142" s="5">
        <f t="shared" si="66"/>
        <v>44.389514765507535</v>
      </c>
      <c r="K142" s="5">
        <f t="shared" si="50"/>
        <v>0</v>
      </c>
      <c r="L142" s="8">
        <f t="shared" si="52"/>
        <v>44.389514765507535</v>
      </c>
      <c r="M142" s="8">
        <f t="shared" si="51"/>
        <v>57</v>
      </c>
      <c r="N142" s="8">
        <f t="shared" si="53"/>
        <v>51.933999999999997</v>
      </c>
      <c r="O142" s="8">
        <f t="shared" si="54"/>
        <v>140.5</v>
      </c>
      <c r="P142" s="8">
        <f t="shared" si="55"/>
        <v>2.0000000000000018E-2</v>
      </c>
      <c r="Q142" s="9">
        <f t="shared" si="56"/>
        <v>0.16996097556702366</v>
      </c>
      <c r="R142" s="8">
        <f t="shared" si="57"/>
        <v>1862.2874276120417</v>
      </c>
      <c r="S142" s="8">
        <f t="shared" si="58"/>
        <v>6.1753670535916294</v>
      </c>
      <c r="T142" s="1" t="str">
        <f t="shared" si="59"/>
        <v>organic clay</v>
      </c>
      <c r="U142" s="10" t="str">
        <f t="shared" si="60"/>
        <v/>
      </c>
      <c r="V142" s="10" t="str">
        <f t="shared" si="61"/>
        <v/>
      </c>
      <c r="W142" s="10" t="str">
        <f t="shared" si="62"/>
        <v/>
      </c>
      <c r="X142" s="10">
        <f t="shared" si="63"/>
        <v>0.840699015632831</v>
      </c>
      <c r="Y142" s="1">
        <f t="shared" si="67"/>
        <v>4.3283082077051924</v>
      </c>
      <c r="Z142" s="2">
        <f t="shared" si="64"/>
        <v>0.22800000000000001</v>
      </c>
      <c r="AA142" s="1">
        <f t="shared" si="68"/>
        <v>0.6958123953098827</v>
      </c>
    </row>
    <row r="143" spans="1:27" x14ac:dyDescent="0.2">
      <c r="A143" s="11">
        <v>2.8</v>
      </c>
      <c r="B143" s="11">
        <v>5.7000000000000002E-2</v>
      </c>
      <c r="C143" s="11">
        <v>10</v>
      </c>
      <c r="D143" s="11">
        <v>-29.9</v>
      </c>
      <c r="E143" s="5">
        <f t="shared" si="46"/>
        <v>51.917000000000002</v>
      </c>
      <c r="F143" s="5">
        <f t="shared" si="65"/>
        <v>141</v>
      </c>
      <c r="G143" s="5">
        <f t="shared" si="47"/>
        <v>2.0000000000000018E-2</v>
      </c>
      <c r="H143" s="5">
        <f t="shared" si="48"/>
        <v>2.8099999999999996</v>
      </c>
      <c r="I143" s="8">
        <f t="shared" si="49"/>
        <v>14.52250683613709</v>
      </c>
      <c r="J143" s="5">
        <f>+J142+I143*G143</f>
        <v>44.679964902230275</v>
      </c>
      <c r="K143" s="5">
        <f t="shared" si="50"/>
        <v>0</v>
      </c>
      <c r="L143" s="8">
        <f t="shared" si="52"/>
        <v>44.679964902230275</v>
      </c>
      <c r="M143" s="8">
        <f t="shared" si="51"/>
        <v>56.150000000000006</v>
      </c>
      <c r="N143" s="8">
        <f>AVERAGE(E143:E144)</f>
        <v>51.092500000000001</v>
      </c>
      <c r="O143" s="8">
        <f t="shared" si="54"/>
        <v>141.5</v>
      </c>
      <c r="P143" s="8">
        <f t="shared" si="55"/>
        <v>2.0000000000000018E-2</v>
      </c>
      <c r="Q143" s="9">
        <f t="shared" si="56"/>
        <v>0.14352148914623777</v>
      </c>
      <c r="R143" s="8">
        <f>+O143/(N143-J143)*100</f>
        <v>2206.6156027623701</v>
      </c>
      <c r="S143" s="8">
        <f t="shared" si="58"/>
        <v>6.2793540117873965</v>
      </c>
      <c r="T143" s="1" t="str">
        <f t="shared" si="59"/>
        <v>organic clay</v>
      </c>
      <c r="U143" s="10" t="str">
        <f t="shared" si="60"/>
        <v/>
      </c>
      <c r="V143" s="10" t="str">
        <f t="shared" si="61"/>
        <v/>
      </c>
      <c r="W143" s="10" t="str">
        <f t="shared" si="62"/>
        <v/>
      </c>
      <c r="X143" s="10">
        <f t="shared" si="63"/>
        <v>0.76466900651798209</v>
      </c>
      <c r="Y143" s="1">
        <f t="shared" si="67"/>
        <v>4.3450586264656614</v>
      </c>
      <c r="Z143" s="2">
        <f t="shared" si="64"/>
        <v>0.22800000000000001</v>
      </c>
      <c r="AA143" s="1">
        <f t="shared" si="68"/>
        <v>0.69865996649916251</v>
      </c>
    </row>
    <row r="144" spans="1:27" x14ac:dyDescent="0.2">
      <c r="A144" s="11">
        <v>2.82</v>
      </c>
      <c r="B144" s="11">
        <v>5.5300000000000002E-2</v>
      </c>
      <c r="C144" s="11">
        <v>9.8000000000000007</v>
      </c>
      <c r="D144" s="11">
        <v>-29.6</v>
      </c>
      <c r="E144" s="5">
        <f t="shared" si="46"/>
        <v>50.268000000000001</v>
      </c>
      <c r="F144" s="5">
        <f t="shared" si="65"/>
        <v>142</v>
      </c>
      <c r="G144" s="5">
        <f t="shared" si="47"/>
        <v>2.0000000000000018E-2</v>
      </c>
      <c r="H144" s="5">
        <f t="shared" si="48"/>
        <v>2.83</v>
      </c>
      <c r="I144" s="8">
        <f t="shared" si="49"/>
        <v>14.48689086598508</v>
      </c>
      <c r="J144" s="5">
        <f t="shared" si="66"/>
        <v>44.969702719549979</v>
      </c>
      <c r="K144" s="5">
        <f t="shared" si="50"/>
        <v>0</v>
      </c>
      <c r="L144" s="8">
        <f t="shared" si="52"/>
        <v>44.969702719549979</v>
      </c>
      <c r="M144" s="8">
        <f t="shared" si="51"/>
        <v>54.849999999999994</v>
      </c>
      <c r="N144" s="8">
        <f t="shared" si="53"/>
        <v>49.852000000000004</v>
      </c>
      <c r="O144" s="8">
        <f t="shared" si="54"/>
        <v>142.5</v>
      </c>
      <c r="P144" s="8">
        <f t="shared" si="55"/>
        <v>2.0000000000000018E-2</v>
      </c>
      <c r="Q144" s="9">
        <f t="shared" si="56"/>
        <v>0.10856859141137955</v>
      </c>
      <c r="R144" s="8">
        <f t="shared" si="57"/>
        <v>2918.7079732036532</v>
      </c>
      <c r="S144" s="8">
        <f t="shared" si="58"/>
        <v>6.4508906817901321</v>
      </c>
      <c r="T144" s="1" t="str">
        <f t="shared" si="59"/>
        <v>organic clay</v>
      </c>
      <c r="U144" s="10" t="str">
        <f t="shared" si="60"/>
        <v/>
      </c>
      <c r="V144" s="10" t="str">
        <f t="shared" si="61"/>
        <v/>
      </c>
      <c r="W144" s="10" t="str">
        <f t="shared" si="62"/>
        <v/>
      </c>
      <c r="X144" s="10">
        <f t="shared" si="63"/>
        <v>0.65868648536333441</v>
      </c>
      <c r="Y144" s="1">
        <f t="shared" si="67"/>
        <v>4.3618090452261304</v>
      </c>
      <c r="Z144" s="2">
        <f t="shared" si="64"/>
        <v>0.22120000000000001</v>
      </c>
      <c r="AA144" s="1">
        <f t="shared" si="68"/>
        <v>0.70150753768844221</v>
      </c>
    </row>
    <row r="145" spans="1:27" x14ac:dyDescent="0.2">
      <c r="A145" s="11">
        <v>2.84</v>
      </c>
      <c r="B145" s="11">
        <v>5.4399999999999997E-2</v>
      </c>
      <c r="C145" s="11">
        <v>9.6</v>
      </c>
      <c r="D145" s="11">
        <v>-29.2</v>
      </c>
      <c r="E145" s="5">
        <f t="shared" si="46"/>
        <v>49.436</v>
      </c>
      <c r="F145" s="5">
        <f t="shared" si="65"/>
        <v>143</v>
      </c>
      <c r="G145" s="5">
        <f t="shared" si="47"/>
        <v>2.0000000000000018E-2</v>
      </c>
      <c r="H145" s="5">
        <f t="shared" si="48"/>
        <v>2.8499999999999996</v>
      </c>
      <c r="I145" s="8">
        <f t="shared" si="49"/>
        <v>14.456772665327687</v>
      </c>
      <c r="J145" s="5">
        <f t="shared" si="66"/>
        <v>45.258838172856535</v>
      </c>
      <c r="K145" s="5">
        <f t="shared" si="50"/>
        <v>0</v>
      </c>
      <c r="L145" s="8">
        <f t="shared" si="52"/>
        <v>45.258838172856535</v>
      </c>
      <c r="M145" s="8">
        <f t="shared" si="51"/>
        <v>54.4</v>
      </c>
      <c r="N145" s="8">
        <f t="shared" si="53"/>
        <v>49.436</v>
      </c>
      <c r="O145" s="8">
        <f t="shared" si="54"/>
        <v>143.5</v>
      </c>
      <c r="P145" s="8">
        <f t="shared" si="55"/>
        <v>2.0000000000000018E-2</v>
      </c>
      <c r="Q145" s="9">
        <f t="shared" si="56"/>
        <v>9.2294941624212284E-2</v>
      </c>
      <c r="R145" s="8">
        <f t="shared" si="57"/>
        <v>3435.346915877853</v>
      </c>
      <c r="S145" s="8">
        <f t="shared" si="58"/>
        <v>6.5507769394495945</v>
      </c>
      <c r="T145" s="1" t="str">
        <f t="shared" si="59"/>
        <v>organic clay</v>
      </c>
      <c r="U145" s="10" t="str">
        <f t="shared" si="60"/>
        <v/>
      </c>
      <c r="V145" s="10" t="str">
        <f t="shared" si="61"/>
        <v/>
      </c>
      <c r="W145" s="10" t="str">
        <f t="shared" si="62"/>
        <v/>
      </c>
      <c r="X145" s="10">
        <f t="shared" si="63"/>
        <v>0.60941078847623087</v>
      </c>
      <c r="Y145" s="1">
        <f t="shared" si="67"/>
        <v>4.3785594639865995</v>
      </c>
      <c r="Z145" s="2">
        <f t="shared" si="64"/>
        <v>0.21759999999999999</v>
      </c>
      <c r="AA145" s="1">
        <f t="shared" si="68"/>
        <v>0.70435510887772201</v>
      </c>
    </row>
    <row r="146" spans="1:27" x14ac:dyDescent="0.2">
      <c r="A146" s="11">
        <v>2.86</v>
      </c>
      <c r="B146" s="11">
        <v>5.4399999999999997E-2</v>
      </c>
      <c r="C146" s="11">
        <v>9.5</v>
      </c>
      <c r="D146" s="11">
        <v>-29.2</v>
      </c>
      <c r="E146" s="5">
        <f t="shared" si="46"/>
        <v>49.436</v>
      </c>
      <c r="F146" s="5">
        <f t="shared" si="65"/>
        <v>144</v>
      </c>
      <c r="G146" s="5">
        <f t="shared" si="47"/>
        <v>2.0000000000000018E-2</v>
      </c>
      <c r="H146" s="5">
        <f t="shared" si="48"/>
        <v>2.87</v>
      </c>
      <c r="I146" s="8">
        <f t="shared" si="49"/>
        <v>14.444727363704352</v>
      </c>
      <c r="J146" s="5">
        <f t="shared" si="66"/>
        <v>45.547732720130625</v>
      </c>
      <c r="K146" s="5">
        <f t="shared" si="50"/>
        <v>0</v>
      </c>
      <c r="L146" s="8">
        <f t="shared" si="52"/>
        <v>45.547732720130625</v>
      </c>
      <c r="M146" s="8">
        <f t="shared" si="51"/>
        <v>54.4</v>
      </c>
      <c r="N146" s="8">
        <f t="shared" si="53"/>
        <v>49.436</v>
      </c>
      <c r="O146" s="8">
        <f t="shared" si="54"/>
        <v>144.5</v>
      </c>
      <c r="P146" s="8">
        <f t="shared" si="55"/>
        <v>2.0000000000000018E-2</v>
      </c>
      <c r="Q146" s="9">
        <f t="shared" si="56"/>
        <v>8.5366867847428252E-2</v>
      </c>
      <c r="R146" s="8">
        <f t="shared" si="57"/>
        <v>3716.3083090536525</v>
      </c>
      <c r="S146" s="8">
        <f t="shared" si="58"/>
        <v>6.5988684512126508</v>
      </c>
      <c r="T146" s="1" t="str">
        <f t="shared" si="59"/>
        <v>organic clay</v>
      </c>
      <c r="U146" s="10" t="str">
        <f t="shared" si="60"/>
        <v/>
      </c>
      <c r="V146" s="10" t="str">
        <f t="shared" si="61"/>
        <v/>
      </c>
      <c r="W146" s="10" t="str">
        <f t="shared" si="62"/>
        <v/>
      </c>
      <c r="X146" s="10">
        <f t="shared" si="63"/>
        <v>0.59015115199129153</v>
      </c>
      <c r="Y146" s="1">
        <f t="shared" si="67"/>
        <v>4.3953098827470685</v>
      </c>
      <c r="Z146" s="2">
        <f t="shared" si="64"/>
        <v>0.21759999999999999</v>
      </c>
      <c r="AA146" s="1">
        <f t="shared" si="68"/>
        <v>0.70720268006700171</v>
      </c>
    </row>
    <row r="147" spans="1:27" x14ac:dyDescent="0.2">
      <c r="A147" s="11">
        <v>2.88</v>
      </c>
      <c r="B147" s="11">
        <v>5.4399999999999997E-2</v>
      </c>
      <c r="C147" s="11">
        <v>9.6</v>
      </c>
      <c r="D147" s="11">
        <v>-29.2</v>
      </c>
      <c r="E147" s="5">
        <f t="shared" si="46"/>
        <v>49.436</v>
      </c>
      <c r="F147" s="5">
        <f t="shared" si="65"/>
        <v>145</v>
      </c>
      <c r="G147" s="5">
        <f t="shared" si="47"/>
        <v>2.0000000000000018E-2</v>
      </c>
      <c r="H147" s="5">
        <f t="shared" si="48"/>
        <v>2.8899999999999997</v>
      </c>
      <c r="I147" s="8">
        <f t="shared" si="49"/>
        <v>14.456772665327687</v>
      </c>
      <c r="J147" s="5">
        <f t="shared" si="66"/>
        <v>45.836868173437182</v>
      </c>
      <c r="K147" s="5">
        <f t="shared" si="50"/>
        <v>0</v>
      </c>
      <c r="L147" s="8">
        <f t="shared" si="52"/>
        <v>45.836868173437182</v>
      </c>
      <c r="M147" s="8">
        <f t="shared" si="51"/>
        <v>55.7</v>
      </c>
      <c r="N147" s="8">
        <f t="shared" si="53"/>
        <v>50.778499999999994</v>
      </c>
      <c r="O147" s="8">
        <f t="shared" si="54"/>
        <v>145.5</v>
      </c>
      <c r="P147" s="8">
        <f t="shared" si="55"/>
        <v>2.0000000000000018E-2</v>
      </c>
      <c r="Q147" s="9">
        <f t="shared" si="56"/>
        <v>0.10780910702416893</v>
      </c>
      <c r="R147" s="8">
        <f t="shared" si="57"/>
        <v>2944.3715174791478</v>
      </c>
      <c r="S147" s="8">
        <f t="shared" si="58"/>
        <v>6.4557476982078583</v>
      </c>
      <c r="T147" s="1" t="str">
        <f t="shared" si="59"/>
        <v>organic clay</v>
      </c>
      <c r="U147" s="10" t="str">
        <f t="shared" si="60"/>
        <v/>
      </c>
      <c r="V147" s="10" t="str">
        <f t="shared" si="61"/>
        <v/>
      </c>
      <c r="W147" s="10" t="str">
        <f t="shared" si="62"/>
        <v/>
      </c>
      <c r="X147" s="10">
        <f t="shared" si="63"/>
        <v>0.65754212177085469</v>
      </c>
      <c r="Y147" s="1">
        <f t="shared" si="67"/>
        <v>4.4120603015075375</v>
      </c>
      <c r="Z147" s="2">
        <f t="shared" si="64"/>
        <v>0.21759999999999999</v>
      </c>
      <c r="AA147" s="1">
        <f t="shared" si="68"/>
        <v>0.71005025125628141</v>
      </c>
    </row>
    <row r="148" spans="1:27" x14ac:dyDescent="0.2">
      <c r="A148" s="11">
        <v>2.9</v>
      </c>
      <c r="B148" s="11">
        <v>5.7000000000000002E-2</v>
      </c>
      <c r="C148" s="11">
        <v>9.8000000000000007</v>
      </c>
      <c r="D148" s="11">
        <v>-28.7</v>
      </c>
      <c r="E148" s="5">
        <f t="shared" si="46"/>
        <v>52.120999999999995</v>
      </c>
      <c r="F148" s="5">
        <f t="shared" si="65"/>
        <v>146</v>
      </c>
      <c r="G148" s="5">
        <f t="shared" si="47"/>
        <v>2.0000000000000018E-2</v>
      </c>
      <c r="H148" s="5">
        <f t="shared" si="48"/>
        <v>2.91</v>
      </c>
      <c r="I148" s="8">
        <f t="shared" si="49"/>
        <v>14.500771054434102</v>
      </c>
      <c r="J148" s="5">
        <f t="shared" si="66"/>
        <v>46.126883594525864</v>
      </c>
      <c r="K148" s="5">
        <f t="shared" si="50"/>
        <v>0.14126400000000189</v>
      </c>
      <c r="L148" s="8">
        <f t="shared" si="52"/>
        <v>45.985619594525865</v>
      </c>
      <c r="M148" s="8">
        <f t="shared" si="51"/>
        <v>57.45</v>
      </c>
      <c r="N148" s="8">
        <f t="shared" si="53"/>
        <v>52.570999999999998</v>
      </c>
      <c r="O148" s="8">
        <f t="shared" si="54"/>
        <v>146.5</v>
      </c>
      <c r="P148" s="8">
        <f t="shared" si="55"/>
        <v>2.0000000000000018E-2</v>
      </c>
      <c r="Q148" s="9">
        <f t="shared" si="56"/>
        <v>0.14013329519738041</v>
      </c>
      <c r="R148" s="8">
        <f t="shared" si="57"/>
        <v>2273.3915836087549</v>
      </c>
      <c r="S148" s="8">
        <f t="shared" si="58"/>
        <v>6.2958908824444668</v>
      </c>
      <c r="T148" s="1" t="str">
        <f t="shared" si="59"/>
        <v>organic clay</v>
      </c>
      <c r="U148" s="10" t="str">
        <f t="shared" si="60"/>
        <v/>
      </c>
      <c r="V148" s="10" t="str">
        <f t="shared" si="61"/>
        <v/>
      </c>
      <c r="W148" s="10" t="str">
        <f t="shared" si="62"/>
        <v/>
      </c>
      <c r="X148" s="10">
        <f t="shared" si="63"/>
        <v>0.75487442703160923</v>
      </c>
      <c r="Y148" s="1">
        <f t="shared" si="67"/>
        <v>4.4288107202680074</v>
      </c>
      <c r="Z148" s="2">
        <f t="shared" si="64"/>
        <v>0.22800000000000001</v>
      </c>
      <c r="AA148" s="1">
        <f t="shared" si="68"/>
        <v>0.7128978224455611</v>
      </c>
    </row>
    <row r="149" spans="1:27" x14ac:dyDescent="0.2">
      <c r="A149" s="11">
        <v>2.92</v>
      </c>
      <c r="B149" s="11">
        <v>5.79E-2</v>
      </c>
      <c r="C149" s="11">
        <v>10.1</v>
      </c>
      <c r="D149" s="11">
        <v>-28.7</v>
      </c>
      <c r="E149" s="5">
        <f t="shared" si="46"/>
        <v>53.021000000000001</v>
      </c>
      <c r="F149" s="5">
        <f t="shared" si="65"/>
        <v>147</v>
      </c>
      <c r="G149" s="5">
        <f t="shared" si="47"/>
        <v>2.0000000000000018E-2</v>
      </c>
      <c r="H149" s="5">
        <f t="shared" si="48"/>
        <v>2.9299999999999997</v>
      </c>
      <c r="I149" s="8">
        <f t="shared" si="49"/>
        <v>14.54202108641865</v>
      </c>
      <c r="J149" s="5">
        <f t="shared" si="66"/>
        <v>46.41772401625424</v>
      </c>
      <c r="K149" s="5">
        <f t="shared" si="50"/>
        <v>0.33746399999999771</v>
      </c>
      <c r="L149" s="8">
        <f t="shared" si="52"/>
        <v>46.080260016254243</v>
      </c>
      <c r="M149" s="8">
        <f t="shared" si="51"/>
        <v>59.2</v>
      </c>
      <c r="N149" s="8">
        <f t="shared" si="53"/>
        <v>54.372</v>
      </c>
      <c r="O149" s="8">
        <f t="shared" si="54"/>
        <v>147.5</v>
      </c>
      <c r="P149" s="8">
        <f t="shared" si="55"/>
        <v>2.0000000000000018E-2</v>
      </c>
      <c r="Q149" s="9">
        <f t="shared" si="56"/>
        <v>0.1726178624196128</v>
      </c>
      <c r="R149" s="8">
        <f t="shared" si="57"/>
        <v>1854.3485328068862</v>
      </c>
      <c r="S149" s="8">
        <f t="shared" si="58"/>
        <v>6.1693942092890346</v>
      </c>
      <c r="T149" s="1" t="str">
        <f t="shared" si="59"/>
        <v>organic clay</v>
      </c>
      <c r="U149" s="10" t="str">
        <f t="shared" si="60"/>
        <v/>
      </c>
      <c r="V149" s="10" t="str">
        <f t="shared" si="61"/>
        <v/>
      </c>
      <c r="W149" s="10" t="str">
        <f t="shared" si="62"/>
        <v/>
      </c>
      <c r="X149" s="10">
        <f t="shared" si="63"/>
        <v>0.85215173224971752</v>
      </c>
      <c r="Y149" s="1">
        <f t="shared" si="67"/>
        <v>4.4455611390284755</v>
      </c>
      <c r="Z149" s="2">
        <f t="shared" si="64"/>
        <v>0.2316</v>
      </c>
      <c r="AA149" s="1">
        <f t="shared" si="68"/>
        <v>0.71574539363484091</v>
      </c>
    </row>
    <row r="150" spans="1:27" x14ac:dyDescent="0.2">
      <c r="A150" s="11">
        <v>2.94</v>
      </c>
      <c r="B150" s="11">
        <v>6.0499999999999998E-2</v>
      </c>
      <c r="C150" s="11">
        <v>10.199999999999999</v>
      </c>
      <c r="D150" s="11">
        <v>-28.1</v>
      </c>
      <c r="E150" s="5">
        <f t="shared" si="46"/>
        <v>55.722999999999999</v>
      </c>
      <c r="F150" s="5">
        <f t="shared" si="65"/>
        <v>148</v>
      </c>
      <c r="G150" s="5">
        <f t="shared" si="47"/>
        <v>2.0000000000000018E-2</v>
      </c>
      <c r="H150" s="5">
        <f t="shared" si="48"/>
        <v>2.95</v>
      </c>
      <c r="I150" s="8">
        <f t="shared" si="49"/>
        <v>14.572413126000578</v>
      </c>
      <c r="J150" s="5">
        <f t="shared" si="66"/>
        <v>46.709172278774254</v>
      </c>
      <c r="K150" s="5">
        <f t="shared" si="50"/>
        <v>0.53366400000000225</v>
      </c>
      <c r="L150" s="8">
        <f t="shared" si="52"/>
        <v>46.175508278774252</v>
      </c>
      <c r="M150" s="8">
        <f t="shared" si="51"/>
        <v>60.95</v>
      </c>
      <c r="N150" s="8">
        <f t="shared" si="53"/>
        <v>56.173000000000002</v>
      </c>
      <c r="O150" s="8">
        <f t="shared" si="54"/>
        <v>148.5</v>
      </c>
      <c r="P150" s="8">
        <f t="shared" si="55"/>
        <v>2.0000000000000018E-2</v>
      </c>
      <c r="Q150" s="9">
        <f t="shared" si="56"/>
        <v>0.20495340655678362</v>
      </c>
      <c r="R150" s="8">
        <f t="shared" si="57"/>
        <v>1569.1325367952325</v>
      </c>
      <c r="S150" s="8">
        <f t="shared" si="58"/>
        <v>6.065466339342497</v>
      </c>
      <c r="T150" s="1" t="str">
        <f t="shared" si="59"/>
        <v>organic clay</v>
      </c>
      <c r="U150" s="10" t="str">
        <f t="shared" si="60"/>
        <v/>
      </c>
      <c r="V150" s="10" t="str">
        <f t="shared" si="61"/>
        <v/>
      </c>
      <c r="W150" s="10" t="str">
        <f t="shared" si="62"/>
        <v/>
      </c>
      <c r="X150" s="10">
        <f t="shared" si="63"/>
        <v>0.94938851474838326</v>
      </c>
      <c r="Y150" s="1">
        <f t="shared" si="67"/>
        <v>4.4623115577889454</v>
      </c>
      <c r="Z150" s="2">
        <f t="shared" si="64"/>
        <v>0.24199999999999999</v>
      </c>
      <c r="AA150" s="1">
        <f t="shared" si="68"/>
        <v>0.71859296482412061</v>
      </c>
    </row>
    <row r="151" spans="1:27" x14ac:dyDescent="0.2">
      <c r="A151" s="11">
        <v>2.96</v>
      </c>
      <c r="B151" s="11">
        <v>6.1400000000000003E-2</v>
      </c>
      <c r="C151" s="11">
        <v>10.1</v>
      </c>
      <c r="D151" s="11">
        <v>-28.1</v>
      </c>
      <c r="E151" s="5">
        <f t="shared" si="46"/>
        <v>56.623000000000005</v>
      </c>
      <c r="F151" s="5">
        <f t="shared" si="65"/>
        <v>149</v>
      </c>
      <c r="G151" s="5">
        <f t="shared" si="47"/>
        <v>2.0000000000000018E-2</v>
      </c>
      <c r="H151" s="5">
        <f t="shared" si="48"/>
        <v>2.9699999999999998</v>
      </c>
      <c r="I151" s="8">
        <f t="shared" si="49"/>
        <v>14.567223432455709</v>
      </c>
      <c r="J151" s="5">
        <f t="shared" si="66"/>
        <v>47.000516747423369</v>
      </c>
      <c r="K151" s="5">
        <f t="shared" si="50"/>
        <v>0.72986399999999807</v>
      </c>
      <c r="L151" s="8">
        <f t="shared" si="52"/>
        <v>46.27065274742337</v>
      </c>
      <c r="M151" s="8">
        <f t="shared" si="51"/>
        <v>61.85</v>
      </c>
      <c r="N151" s="8">
        <f t="shared" si="53"/>
        <v>57.09</v>
      </c>
      <c r="O151" s="8">
        <f t="shared" si="54"/>
        <v>149.5</v>
      </c>
      <c r="P151" s="8">
        <f t="shared" si="55"/>
        <v>2.0000000000000018E-2</v>
      </c>
      <c r="Q151" s="9">
        <f t="shared" si="56"/>
        <v>0.21805361829779846</v>
      </c>
      <c r="R151" s="8">
        <f t="shared" si="57"/>
        <v>1481.7409004749668</v>
      </c>
      <c r="S151" s="8">
        <f t="shared" si="58"/>
        <v>6.0289012550510925</v>
      </c>
      <c r="T151" s="1" t="str">
        <f t="shared" si="59"/>
        <v>organic clay</v>
      </c>
      <c r="U151" s="10" t="str">
        <f t="shared" si="60"/>
        <v/>
      </c>
      <c r="V151" s="10" t="str">
        <f t="shared" si="61"/>
        <v/>
      </c>
      <c r="W151" s="10" t="str">
        <f t="shared" si="62"/>
        <v/>
      </c>
      <c r="X151" s="10">
        <f t="shared" si="63"/>
        <v>0.98996555017177557</v>
      </c>
      <c r="Y151" s="1">
        <f t="shared" si="67"/>
        <v>4.4790619765494135</v>
      </c>
      <c r="Z151" s="2">
        <f t="shared" si="64"/>
        <v>0.24560000000000001</v>
      </c>
      <c r="AA151" s="1">
        <f t="shared" si="68"/>
        <v>0.72144053601340041</v>
      </c>
    </row>
    <row r="152" spans="1:27" x14ac:dyDescent="0.2">
      <c r="A152" s="11">
        <v>2.98</v>
      </c>
      <c r="B152" s="11">
        <v>6.2300000000000001E-2</v>
      </c>
      <c r="C152" s="11">
        <v>10.199999999999999</v>
      </c>
      <c r="D152" s="11">
        <v>-27.9</v>
      </c>
      <c r="E152" s="5">
        <f t="shared" si="46"/>
        <v>57.557000000000002</v>
      </c>
      <c r="F152" s="5">
        <f t="shared" si="65"/>
        <v>150</v>
      </c>
      <c r="G152" s="5">
        <f t="shared" si="47"/>
        <v>2.0000000000000018E-2</v>
      </c>
      <c r="H152" s="5">
        <f t="shared" si="48"/>
        <v>2.99</v>
      </c>
      <c r="I152" s="8">
        <f t="shared" si="49"/>
        <v>14.584829931096529</v>
      </c>
      <c r="J152" s="5">
        <f t="shared" si="66"/>
        <v>47.292213346045301</v>
      </c>
      <c r="K152" s="5">
        <f t="shared" si="50"/>
        <v>0.92606400000000266</v>
      </c>
      <c r="L152" s="8">
        <f t="shared" si="52"/>
        <v>46.366149346045297</v>
      </c>
      <c r="M152" s="8">
        <f t="shared" si="51"/>
        <v>62.300000000000004</v>
      </c>
      <c r="N152" s="8">
        <f t="shared" si="53"/>
        <v>57.557000000000002</v>
      </c>
      <c r="O152" s="8">
        <f t="shared" si="54"/>
        <v>150.5</v>
      </c>
      <c r="P152" s="8">
        <f t="shared" si="55"/>
        <v>2.0000000000000018E-2</v>
      </c>
      <c r="Q152" s="9">
        <f t="shared" si="56"/>
        <v>0.22138535976635321</v>
      </c>
      <c r="R152" s="8">
        <f t="shared" si="57"/>
        <v>1466.1775745920356</v>
      </c>
      <c r="S152" s="8">
        <f t="shared" si="58"/>
        <v>6.0210488510845686</v>
      </c>
      <c r="T152" s="1" t="str">
        <f t="shared" si="59"/>
        <v>organic clay</v>
      </c>
      <c r="U152" s="10" t="str">
        <f t="shared" si="60"/>
        <v/>
      </c>
      <c r="V152" s="10" t="str">
        <f t="shared" si="61"/>
        <v/>
      </c>
      <c r="W152" s="10" t="str">
        <f t="shared" si="62"/>
        <v/>
      </c>
      <c r="X152" s="10">
        <f t="shared" si="63"/>
        <v>1.0005191102636468</v>
      </c>
      <c r="Y152" s="1">
        <f t="shared" si="67"/>
        <v>4.4958123953098834</v>
      </c>
      <c r="Z152" s="2">
        <f t="shared" si="64"/>
        <v>0.2492</v>
      </c>
      <c r="AA152" s="1">
        <f t="shared" si="68"/>
        <v>0.72428810720268011</v>
      </c>
    </row>
    <row r="153" spans="1:27" x14ac:dyDescent="0.2">
      <c r="A153" s="11">
        <v>3</v>
      </c>
      <c r="B153" s="11">
        <v>6.2300000000000001E-2</v>
      </c>
      <c r="C153" s="11">
        <v>10.199999999999999</v>
      </c>
      <c r="D153" s="11">
        <v>-27.9</v>
      </c>
      <c r="E153" s="5">
        <f t="shared" si="46"/>
        <v>57.557000000000002</v>
      </c>
      <c r="F153" s="5">
        <f t="shared" si="65"/>
        <v>151</v>
      </c>
      <c r="G153" s="5">
        <f t="shared" si="47"/>
        <v>2.0000000000000018E-2</v>
      </c>
      <c r="H153" s="5">
        <f t="shared" si="48"/>
        <v>3.01</v>
      </c>
      <c r="I153" s="8">
        <f t="shared" si="49"/>
        <v>14.584829931096529</v>
      </c>
      <c r="J153" s="5">
        <f t="shared" si="66"/>
        <v>47.583909944667234</v>
      </c>
      <c r="K153" s="5">
        <f t="shared" si="50"/>
        <v>1.1222639999999984</v>
      </c>
      <c r="L153" s="8">
        <f t="shared" si="52"/>
        <v>46.461645944667232</v>
      </c>
      <c r="M153" s="8">
        <f t="shared" si="51"/>
        <v>62.300000000000004</v>
      </c>
      <c r="N153" s="8">
        <f t="shared" si="53"/>
        <v>57.573999999999998</v>
      </c>
      <c r="O153" s="8">
        <f t="shared" si="54"/>
        <v>151.5</v>
      </c>
      <c r="P153" s="8">
        <f t="shared" si="55"/>
        <v>2.0000000000000018E-2</v>
      </c>
      <c r="Q153" s="9">
        <f t="shared" si="56"/>
        <v>0.21501799715038733</v>
      </c>
      <c r="R153" s="8">
        <f t="shared" si="57"/>
        <v>1516.5028459290863</v>
      </c>
      <c r="S153" s="8">
        <f t="shared" si="58"/>
        <v>6.0404085798840041</v>
      </c>
      <c r="T153" s="1" t="str">
        <f t="shared" si="59"/>
        <v>organic clay</v>
      </c>
      <c r="U153" s="10" t="str">
        <f t="shared" si="60"/>
        <v/>
      </c>
      <c r="V153" s="10" t="str">
        <f t="shared" si="61"/>
        <v/>
      </c>
      <c r="W153" s="10" t="str">
        <f t="shared" si="62"/>
        <v/>
      </c>
      <c r="X153" s="10">
        <f t="shared" si="63"/>
        <v>0.98107267035551804</v>
      </c>
      <c r="Y153" s="1">
        <f t="shared" si="67"/>
        <v>4.5125628140703515</v>
      </c>
      <c r="Z153" s="2">
        <f t="shared" si="64"/>
        <v>0.2492</v>
      </c>
      <c r="AA153" s="1">
        <f t="shared" si="68"/>
        <v>0.72713567839195981</v>
      </c>
    </row>
    <row r="154" spans="1:27" x14ac:dyDescent="0.2">
      <c r="A154" s="11">
        <v>3.02</v>
      </c>
      <c r="B154" s="11">
        <v>6.2300000000000001E-2</v>
      </c>
      <c r="C154" s="11">
        <v>10.4</v>
      </c>
      <c r="D154" s="11">
        <v>-27.7</v>
      </c>
      <c r="E154" s="5">
        <f t="shared" si="46"/>
        <v>57.591000000000001</v>
      </c>
      <c r="F154" s="5">
        <f t="shared" si="65"/>
        <v>152</v>
      </c>
      <c r="G154" s="5">
        <f t="shared" si="47"/>
        <v>2.0000000000000018E-2</v>
      </c>
      <c r="H154" s="5">
        <f t="shared" si="48"/>
        <v>3.0300000000000002</v>
      </c>
      <c r="I154" s="8">
        <f t="shared" si="49"/>
        <v>14.607393299452951</v>
      </c>
      <c r="J154" s="5">
        <f t="shared" si="66"/>
        <v>47.876057810656292</v>
      </c>
      <c r="K154" s="5">
        <f t="shared" si="50"/>
        <v>1.318464000000003</v>
      </c>
      <c r="L154" s="8">
        <f t="shared" si="52"/>
        <v>46.557593810656286</v>
      </c>
      <c r="M154" s="8">
        <f t="shared" si="51"/>
        <v>61.85</v>
      </c>
      <c r="N154" s="8">
        <f t="shared" si="53"/>
        <v>57.132500000000007</v>
      </c>
      <c r="O154" s="8">
        <f t="shared" si="54"/>
        <v>152.5</v>
      </c>
      <c r="P154" s="8">
        <f t="shared" si="55"/>
        <v>2.0000000000000018E-2</v>
      </c>
      <c r="Q154" s="9">
        <f t="shared" si="56"/>
        <v>0.19881702278232996</v>
      </c>
      <c r="R154" s="8">
        <f t="shared" si="57"/>
        <v>1647.50124162783</v>
      </c>
      <c r="S154" s="8">
        <f t="shared" si="58"/>
        <v>6.0899279462996265</v>
      </c>
      <c r="T154" s="1" t="str">
        <f t="shared" si="59"/>
        <v>organic clay</v>
      </c>
      <c r="U154" s="10" t="str">
        <f t="shared" si="60"/>
        <v/>
      </c>
      <c r="V154" s="10" t="str">
        <f t="shared" si="61"/>
        <v/>
      </c>
      <c r="W154" s="10" t="str">
        <f t="shared" si="62"/>
        <v/>
      </c>
      <c r="X154" s="10">
        <f t="shared" si="63"/>
        <v>0.93159614595624729</v>
      </c>
      <c r="Y154" s="1">
        <f t="shared" si="67"/>
        <v>4.5293132328308214</v>
      </c>
      <c r="Z154" s="2">
        <f t="shared" si="64"/>
        <v>0.2492</v>
      </c>
      <c r="AA154" s="1">
        <f t="shared" si="68"/>
        <v>0.7299832495812395</v>
      </c>
    </row>
    <row r="155" spans="1:27" x14ac:dyDescent="0.2">
      <c r="A155" s="11">
        <v>3.04</v>
      </c>
      <c r="B155" s="11">
        <v>6.1400000000000003E-2</v>
      </c>
      <c r="C155" s="11">
        <v>10.4</v>
      </c>
      <c r="D155" s="11">
        <v>-27.8</v>
      </c>
      <c r="E155" s="5">
        <f t="shared" si="46"/>
        <v>56.674000000000007</v>
      </c>
      <c r="F155" s="5">
        <f t="shared" si="65"/>
        <v>153</v>
      </c>
      <c r="G155" s="5">
        <f t="shared" si="47"/>
        <v>2.0000000000000018E-2</v>
      </c>
      <c r="H155" s="5">
        <f t="shared" si="48"/>
        <v>3.05</v>
      </c>
      <c r="I155" s="8">
        <f t="shared" si="49"/>
        <v>14.601238820948677</v>
      </c>
      <c r="J155" s="5">
        <f t="shared" si="66"/>
        <v>48.168082587075268</v>
      </c>
      <c r="K155" s="5">
        <f t="shared" si="50"/>
        <v>1.5146639999999989</v>
      </c>
      <c r="L155" s="8">
        <f t="shared" si="52"/>
        <v>46.653418587075272</v>
      </c>
      <c r="M155" s="8">
        <f t="shared" si="51"/>
        <v>61.400000000000006</v>
      </c>
      <c r="N155" s="8">
        <f t="shared" si="53"/>
        <v>56.674000000000007</v>
      </c>
      <c r="O155" s="8">
        <f t="shared" si="54"/>
        <v>153.5</v>
      </c>
      <c r="P155" s="8">
        <f t="shared" si="55"/>
        <v>2.0000000000000018E-2</v>
      </c>
      <c r="Q155" s="9">
        <f t="shared" si="56"/>
        <v>0.18232141760520831</v>
      </c>
      <c r="R155" s="8">
        <f t="shared" si="57"/>
        <v>1804.6260332454772</v>
      </c>
      <c r="S155" s="8">
        <f t="shared" si="58"/>
        <v>6.144517058924162</v>
      </c>
      <c r="T155" s="1" t="str">
        <f t="shared" si="59"/>
        <v>organic clay</v>
      </c>
      <c r="U155" s="10" t="str">
        <f t="shared" si="60"/>
        <v/>
      </c>
      <c r="V155" s="10" t="str">
        <f t="shared" si="61"/>
        <v/>
      </c>
      <c r="W155" s="10" t="str">
        <f t="shared" si="62"/>
        <v/>
      </c>
      <c r="X155" s="10">
        <f t="shared" si="63"/>
        <v>0.88212782752831587</v>
      </c>
      <c r="Y155" s="1">
        <f t="shared" si="67"/>
        <v>4.5460636515912896</v>
      </c>
      <c r="Z155" s="2">
        <f t="shared" si="64"/>
        <v>0.24560000000000001</v>
      </c>
      <c r="AA155" s="1">
        <f t="shared" si="68"/>
        <v>0.73283082077051931</v>
      </c>
    </row>
    <row r="156" spans="1:27" x14ac:dyDescent="0.2">
      <c r="A156" s="11">
        <v>3.06</v>
      </c>
      <c r="B156" s="11">
        <v>6.1400000000000003E-2</v>
      </c>
      <c r="C156" s="11">
        <v>10.5</v>
      </c>
      <c r="D156" s="11">
        <v>-27.8</v>
      </c>
      <c r="E156" s="5">
        <f t="shared" si="46"/>
        <v>56.674000000000007</v>
      </c>
      <c r="F156" s="5">
        <f t="shared" si="65"/>
        <v>154</v>
      </c>
      <c r="G156" s="5">
        <f t="shared" si="47"/>
        <v>2.0000000000000018E-2</v>
      </c>
      <c r="H156" s="5">
        <f t="shared" si="48"/>
        <v>3.0700000000000003</v>
      </c>
      <c r="I156" s="8">
        <f t="shared" si="49"/>
        <v>14.612246711594544</v>
      </c>
      <c r="J156" s="5">
        <f t="shared" si="66"/>
        <v>48.460327521307157</v>
      </c>
      <c r="K156" s="5">
        <f t="shared" si="50"/>
        <v>1.7108640000000033</v>
      </c>
      <c r="L156" s="8">
        <f t="shared" si="52"/>
        <v>46.749463521307156</v>
      </c>
      <c r="M156" s="8">
        <f t="shared" si="51"/>
        <v>60.550000000000004</v>
      </c>
      <c r="N156" s="8">
        <f t="shared" si="53"/>
        <v>55.832500000000003</v>
      </c>
      <c r="O156" s="8">
        <f t="shared" si="54"/>
        <v>154.5</v>
      </c>
      <c r="P156" s="8">
        <f t="shared" si="55"/>
        <v>2.0000000000000018E-2</v>
      </c>
      <c r="Q156" s="9">
        <f t="shared" si="56"/>
        <v>0.15769533858571033</v>
      </c>
      <c r="R156" s="8">
        <f t="shared" si="57"/>
        <v>2095.7187375436215</v>
      </c>
      <c r="S156" s="8">
        <f t="shared" si="58"/>
        <v>6.235000971265392</v>
      </c>
      <c r="T156" s="1" t="str">
        <f t="shared" si="59"/>
        <v>organic clay</v>
      </c>
      <c r="U156" s="10" t="str">
        <f t="shared" si="60"/>
        <v/>
      </c>
      <c r="V156" s="10" t="str">
        <f t="shared" si="61"/>
        <v/>
      </c>
      <c r="W156" s="10" t="str">
        <f t="shared" si="62"/>
        <v/>
      </c>
      <c r="X156" s="10">
        <f t="shared" si="63"/>
        <v>0.80597816524618981</v>
      </c>
      <c r="Y156" s="1">
        <f t="shared" si="67"/>
        <v>4.5628140703517595</v>
      </c>
      <c r="Z156" s="2">
        <f t="shared" si="64"/>
        <v>0.24560000000000001</v>
      </c>
      <c r="AA156" s="1">
        <f t="shared" si="68"/>
        <v>0.73567839195979912</v>
      </c>
    </row>
    <row r="157" spans="1:27" x14ac:dyDescent="0.2">
      <c r="A157" s="11">
        <v>3.08</v>
      </c>
      <c r="B157" s="11">
        <v>5.9700000000000003E-2</v>
      </c>
      <c r="C157" s="11">
        <v>10.3</v>
      </c>
      <c r="D157" s="11">
        <v>-27.7</v>
      </c>
      <c r="E157" s="5">
        <f t="shared" si="46"/>
        <v>54.991</v>
      </c>
      <c r="F157" s="5">
        <f t="shared" si="65"/>
        <v>155</v>
      </c>
      <c r="G157" s="5">
        <f t="shared" si="47"/>
        <v>2.0000000000000018E-2</v>
      </c>
      <c r="H157" s="5">
        <f t="shared" si="48"/>
        <v>3.09</v>
      </c>
      <c r="I157" s="8">
        <f t="shared" si="49"/>
        <v>14.57856542599899</v>
      </c>
      <c r="J157" s="5">
        <f t="shared" si="66"/>
        <v>48.751898829827134</v>
      </c>
      <c r="K157" s="5">
        <f t="shared" si="50"/>
        <v>1.9070639999999992</v>
      </c>
      <c r="L157" s="8">
        <f t="shared" si="52"/>
        <v>46.844834829827136</v>
      </c>
      <c r="M157" s="8">
        <f t="shared" si="51"/>
        <v>59.7</v>
      </c>
      <c r="N157" s="8">
        <f t="shared" si="53"/>
        <v>54.965499999999999</v>
      </c>
      <c r="O157" s="8">
        <f t="shared" si="54"/>
        <v>155.5</v>
      </c>
      <c r="P157" s="8">
        <f t="shared" si="55"/>
        <v>2.0000000000000018E-2</v>
      </c>
      <c r="Q157" s="9">
        <f t="shared" si="56"/>
        <v>0.13264218334305083</v>
      </c>
      <c r="R157" s="8">
        <f t="shared" si="57"/>
        <v>2502.5745254852577</v>
      </c>
      <c r="S157" s="8">
        <f t="shared" si="58"/>
        <v>6.3426079331602248</v>
      </c>
      <c r="T157" s="1" t="str">
        <f t="shared" si="59"/>
        <v>organic clay</v>
      </c>
      <c r="U157" s="10" t="str">
        <f t="shared" si="60"/>
        <v/>
      </c>
      <c r="V157" s="10" t="str">
        <f t="shared" si="61"/>
        <v/>
      </c>
      <c r="W157" s="10" t="str">
        <f t="shared" si="62"/>
        <v/>
      </c>
      <c r="X157" s="10">
        <f t="shared" si="63"/>
        <v>0.72987341134485795</v>
      </c>
      <c r="Y157" s="1">
        <f t="shared" si="67"/>
        <v>4.5795644891122276</v>
      </c>
      <c r="Z157" s="2">
        <f t="shared" si="64"/>
        <v>0.23880000000000001</v>
      </c>
      <c r="AA157" s="1">
        <f t="shared" si="68"/>
        <v>0.73852596314907881</v>
      </c>
    </row>
    <row r="158" spans="1:27" x14ac:dyDescent="0.2">
      <c r="A158" s="11">
        <v>3.1</v>
      </c>
      <c r="B158" s="11">
        <v>5.9700000000000003E-2</v>
      </c>
      <c r="C158" s="11">
        <v>9.6999999999999993</v>
      </c>
      <c r="D158" s="11">
        <v>-28</v>
      </c>
      <c r="E158" s="5">
        <f t="shared" si="46"/>
        <v>54.94</v>
      </c>
      <c r="F158" s="5">
        <f t="shared" si="65"/>
        <v>156</v>
      </c>
      <c r="G158" s="5">
        <f t="shared" si="47"/>
        <v>2.0000000000000018E-2</v>
      </c>
      <c r="H158" s="5">
        <f t="shared" si="48"/>
        <v>3.1100000000000003</v>
      </c>
      <c r="I158" s="8">
        <f t="shared" si="49"/>
        <v>14.509169986125148</v>
      </c>
      <c r="J158" s="5">
        <f t="shared" si="66"/>
        <v>49.042082229549635</v>
      </c>
      <c r="K158" s="5">
        <f t="shared" si="50"/>
        <v>2.1032640000000038</v>
      </c>
      <c r="L158" s="8">
        <f t="shared" si="52"/>
        <v>46.938818229549632</v>
      </c>
      <c r="M158" s="8">
        <f t="shared" si="51"/>
        <v>58.35</v>
      </c>
      <c r="N158" s="8">
        <f t="shared" si="53"/>
        <v>53.598500000000001</v>
      </c>
      <c r="O158" s="8">
        <f t="shared" si="54"/>
        <v>156.5</v>
      </c>
      <c r="P158" s="8">
        <f t="shared" si="55"/>
        <v>2.0000000000000018E-2</v>
      </c>
      <c r="Q158" s="9">
        <f t="shared" si="56"/>
        <v>9.7071420677181469E-2</v>
      </c>
      <c r="R158" s="8">
        <f t="shared" si="57"/>
        <v>3434.7157763922773</v>
      </c>
      <c r="S158" s="8">
        <f t="shared" si="58"/>
        <v>6.535668825147714</v>
      </c>
      <c r="T158" s="1" t="str">
        <f t="shared" si="59"/>
        <v>organic clay</v>
      </c>
      <c r="U158" s="10" t="str">
        <f t="shared" si="60"/>
        <v/>
      </c>
      <c r="V158" s="10" t="str">
        <f t="shared" si="61"/>
        <v/>
      </c>
      <c r="W158" s="10" t="str">
        <f t="shared" si="62"/>
        <v/>
      </c>
      <c r="X158" s="10">
        <f t="shared" si="63"/>
        <v>0.62052785136335775</v>
      </c>
      <c r="Y158" s="1">
        <f t="shared" si="67"/>
        <v>4.5963149078726975</v>
      </c>
      <c r="Z158" s="2">
        <f t="shared" si="64"/>
        <v>0.23880000000000001</v>
      </c>
      <c r="AA158" s="1">
        <f t="shared" si="68"/>
        <v>0.74137353433835851</v>
      </c>
    </row>
    <row r="159" spans="1:27" x14ac:dyDescent="0.2">
      <c r="A159" s="11">
        <v>3.12</v>
      </c>
      <c r="B159" s="11">
        <v>5.7000000000000002E-2</v>
      </c>
      <c r="C159" s="11">
        <v>9.6</v>
      </c>
      <c r="D159" s="11">
        <v>-27.9</v>
      </c>
      <c r="E159" s="5">
        <f t="shared" si="46"/>
        <v>52.256999999999998</v>
      </c>
      <c r="F159" s="5">
        <f t="shared" si="65"/>
        <v>157</v>
      </c>
      <c r="G159" s="5">
        <f t="shared" si="47"/>
        <v>2.0000000000000018E-2</v>
      </c>
      <c r="H159" s="5">
        <f t="shared" si="48"/>
        <v>3.13</v>
      </c>
      <c r="I159" s="8">
        <f t="shared" si="49"/>
        <v>14.478051570939503</v>
      </c>
      <c r="J159" s="5">
        <f t="shared" si="66"/>
        <v>49.331643260968427</v>
      </c>
      <c r="K159" s="5">
        <f t="shared" si="50"/>
        <v>2.2994639999999995</v>
      </c>
      <c r="L159" s="8">
        <f t="shared" si="52"/>
        <v>47.032179260968427</v>
      </c>
      <c r="M159" s="8">
        <f t="shared" si="51"/>
        <v>57</v>
      </c>
      <c r="N159" s="8">
        <f t="shared" si="53"/>
        <v>52.265500000000003</v>
      </c>
      <c r="O159" s="8">
        <f t="shared" si="54"/>
        <v>157.5</v>
      </c>
      <c r="P159" s="8">
        <f t="shared" si="55"/>
        <v>2.0000000000000018E-2</v>
      </c>
      <c r="Q159" s="9">
        <f t="shared" si="56"/>
        <v>6.2379774552916725E-2</v>
      </c>
      <c r="R159" s="8">
        <f t="shared" si="57"/>
        <v>5368.360285103372</v>
      </c>
      <c r="S159" s="8">
        <f t="shared" si="58"/>
        <v>6.8085349284393759</v>
      </c>
      <c r="T159" s="1" t="str">
        <f t="shared" si="59"/>
        <v>organic clay</v>
      </c>
      <c r="U159" s="10" t="str">
        <f t="shared" si="60"/>
        <v/>
      </c>
      <c r="V159" s="10" t="str">
        <f t="shared" si="61"/>
        <v/>
      </c>
      <c r="W159" s="10" t="str">
        <f t="shared" si="62"/>
        <v/>
      </c>
      <c r="X159" s="10">
        <f t="shared" si="63"/>
        <v>0.51122378260210488</v>
      </c>
      <c r="Y159" s="1">
        <f t="shared" si="67"/>
        <v>4.6130653266331656</v>
      </c>
      <c r="Z159" s="2">
        <f t="shared" si="64"/>
        <v>0.22800000000000001</v>
      </c>
      <c r="AA159" s="1">
        <f t="shared" si="68"/>
        <v>0.7442211055276382</v>
      </c>
    </row>
    <row r="160" spans="1:27" x14ac:dyDescent="0.2">
      <c r="A160" s="11">
        <v>3.14</v>
      </c>
      <c r="B160" s="11">
        <v>5.7000000000000002E-2</v>
      </c>
      <c r="C160" s="11">
        <v>9.6999999999999993</v>
      </c>
      <c r="D160" s="11">
        <v>-27.8</v>
      </c>
      <c r="E160" s="5">
        <f t="shared" si="46"/>
        <v>52.274000000000001</v>
      </c>
      <c r="F160" s="5">
        <f t="shared" si="65"/>
        <v>158</v>
      </c>
      <c r="G160" s="5">
        <f t="shared" si="47"/>
        <v>2.0000000000000018E-2</v>
      </c>
      <c r="H160" s="5">
        <f t="shared" si="48"/>
        <v>3.1500000000000004</v>
      </c>
      <c r="I160" s="8">
        <f t="shared" si="49"/>
        <v>14.490096766683928</v>
      </c>
      <c r="J160" s="5">
        <f t="shared" si="66"/>
        <v>49.621445196302105</v>
      </c>
      <c r="K160" s="5">
        <f t="shared" si="50"/>
        <v>2.4956640000000041</v>
      </c>
      <c r="L160" s="8">
        <f t="shared" si="52"/>
        <v>47.1257811963021</v>
      </c>
      <c r="M160" s="8">
        <f t="shared" si="51"/>
        <v>56.599999999999994</v>
      </c>
      <c r="N160" s="8">
        <f t="shared" si="53"/>
        <v>51.874000000000002</v>
      </c>
      <c r="O160" s="8">
        <f t="shared" si="54"/>
        <v>158.5</v>
      </c>
      <c r="P160" s="8">
        <f t="shared" si="55"/>
        <v>2.0000000000000018E-2</v>
      </c>
      <c r="Q160" s="9">
        <f t="shared" si="56"/>
        <v>4.7798779065643428E-2</v>
      </c>
      <c r="R160" s="8">
        <f t="shared" si="57"/>
        <v>7036.4547730336735</v>
      </c>
      <c r="S160" s="8">
        <f t="shared" si="58"/>
        <v>6.9733609483856656</v>
      </c>
      <c r="T160" s="1" t="str">
        <f t="shared" si="59"/>
        <v>organic clay</v>
      </c>
      <c r="U160" s="10" t="str">
        <f t="shared" si="60"/>
        <v/>
      </c>
      <c r="V160" s="10" t="str">
        <f t="shared" si="61"/>
        <v/>
      </c>
      <c r="W160" s="10" t="str">
        <f t="shared" si="62"/>
        <v/>
      </c>
      <c r="X160" s="10">
        <f t="shared" si="63"/>
        <v>0.46523698691319265</v>
      </c>
      <c r="Y160" s="1">
        <f t="shared" si="67"/>
        <v>4.6298157453936355</v>
      </c>
      <c r="Z160" s="2">
        <f t="shared" si="64"/>
        <v>0.22800000000000001</v>
      </c>
      <c r="AA160" s="1">
        <f t="shared" si="68"/>
        <v>0.7470686767169179</v>
      </c>
    </row>
    <row r="161" spans="1:27" x14ac:dyDescent="0.2">
      <c r="A161" s="11">
        <v>3.16</v>
      </c>
      <c r="B161" s="11">
        <v>5.62E-2</v>
      </c>
      <c r="C161" s="11">
        <v>9.6999999999999993</v>
      </c>
      <c r="D161" s="11">
        <v>-27.8</v>
      </c>
      <c r="E161" s="5">
        <f t="shared" si="46"/>
        <v>51.474000000000004</v>
      </c>
      <c r="F161" s="5">
        <f t="shared" si="65"/>
        <v>159</v>
      </c>
      <c r="G161" s="5">
        <f t="shared" si="47"/>
        <v>2.0000000000000018E-2</v>
      </c>
      <c r="H161" s="5">
        <f t="shared" si="48"/>
        <v>3.17</v>
      </c>
      <c r="I161" s="8">
        <f t="shared" si="49"/>
        <v>14.484183265538547</v>
      </c>
      <c r="J161" s="5">
        <f t="shared" si="66"/>
        <v>49.911128861612873</v>
      </c>
      <c r="K161" s="5">
        <f t="shared" si="50"/>
        <v>2.6918639999999998</v>
      </c>
      <c r="L161" s="8">
        <f t="shared" si="52"/>
        <v>47.219264861612871</v>
      </c>
      <c r="M161" s="8">
        <f t="shared" si="51"/>
        <v>62.75</v>
      </c>
      <c r="N161" s="8">
        <f t="shared" si="53"/>
        <v>58.338500000000003</v>
      </c>
      <c r="O161" s="8">
        <f t="shared" si="54"/>
        <v>159.5</v>
      </c>
      <c r="P161" s="8">
        <f t="shared" si="55"/>
        <v>2.0000000000000018E-2</v>
      </c>
      <c r="Q161" s="9">
        <f t="shared" si="56"/>
        <v>0.17847315419004336</v>
      </c>
      <c r="R161" s="8">
        <f t="shared" si="57"/>
        <v>1892.6424074699748</v>
      </c>
      <c r="S161" s="8">
        <f t="shared" si="58"/>
        <v>6.165934876478075</v>
      </c>
      <c r="T161" s="1" t="str">
        <f t="shared" si="59"/>
        <v>organic clay</v>
      </c>
      <c r="U161" s="10" t="str">
        <f t="shared" si="60"/>
        <v/>
      </c>
      <c r="V161" s="10" t="str">
        <f t="shared" si="61"/>
        <v/>
      </c>
      <c r="W161" s="10" t="str">
        <f t="shared" si="62"/>
        <v/>
      </c>
      <c r="X161" s="10">
        <f t="shared" si="63"/>
        <v>0.85592474255914175</v>
      </c>
      <c r="Y161" s="1">
        <f t="shared" si="67"/>
        <v>4.6465661641541036</v>
      </c>
      <c r="Z161" s="2">
        <f t="shared" si="64"/>
        <v>0.2248</v>
      </c>
      <c r="AA161" s="1">
        <f t="shared" si="68"/>
        <v>0.74991624790619771</v>
      </c>
    </row>
    <row r="162" spans="1:27" x14ac:dyDescent="0.2">
      <c r="A162" s="11">
        <v>3.18</v>
      </c>
      <c r="B162" s="11">
        <v>6.93E-2</v>
      </c>
      <c r="C162" s="11">
        <v>11.8</v>
      </c>
      <c r="D162" s="11">
        <v>-24.1</v>
      </c>
      <c r="E162" s="5">
        <f t="shared" si="46"/>
        <v>65.203000000000003</v>
      </c>
      <c r="F162" s="5">
        <f t="shared" si="65"/>
        <v>160</v>
      </c>
      <c r="G162" s="5">
        <f t="shared" si="47"/>
        <v>2.0000000000000018E-2</v>
      </c>
      <c r="H162" s="5">
        <f t="shared" si="48"/>
        <v>3.1900000000000004</v>
      </c>
      <c r="I162" s="8">
        <f t="shared" si="49"/>
        <v>14.800270717497845</v>
      </c>
      <c r="J162" s="5">
        <f t="shared" si="66"/>
        <v>50.207134275962829</v>
      </c>
      <c r="K162" s="5">
        <f t="shared" si="50"/>
        <v>2.8880640000000044</v>
      </c>
      <c r="L162" s="8">
        <f t="shared" si="52"/>
        <v>47.319070275962822</v>
      </c>
      <c r="M162" s="8">
        <f t="shared" si="51"/>
        <v>69.75</v>
      </c>
      <c r="N162" s="8">
        <f t="shared" si="53"/>
        <v>65.6785</v>
      </c>
      <c r="O162" s="8">
        <f t="shared" si="54"/>
        <v>160.5</v>
      </c>
      <c r="P162" s="8">
        <f t="shared" si="55"/>
        <v>2.0000000000000018E-2</v>
      </c>
      <c r="Q162" s="9">
        <f t="shared" si="56"/>
        <v>0.32695836232218467</v>
      </c>
      <c r="R162" s="8">
        <f t="shared" si="57"/>
        <v>1037.4003359680025</v>
      </c>
      <c r="S162" s="8">
        <f t="shared" si="58"/>
        <v>5.7956260881415282</v>
      </c>
      <c r="T162" s="1" t="str">
        <f t="shared" si="59"/>
        <v>organic clay</v>
      </c>
      <c r="U162" s="10" t="str">
        <f t="shared" si="60"/>
        <v/>
      </c>
      <c r="V162" s="10" t="str">
        <f t="shared" si="61"/>
        <v/>
      </c>
      <c r="W162" s="10" t="str">
        <f t="shared" si="62"/>
        <v/>
      </c>
      <c r="X162" s="10">
        <f t="shared" si="63"/>
        <v>1.3028577149358114</v>
      </c>
      <c r="Y162" s="1">
        <f t="shared" si="67"/>
        <v>4.6633165829145735</v>
      </c>
      <c r="Z162" s="2">
        <f t="shared" si="64"/>
        <v>0.2772</v>
      </c>
      <c r="AA162" s="1">
        <f t="shared" si="68"/>
        <v>0.75276381909547752</v>
      </c>
    </row>
    <row r="163" spans="1:27" x14ac:dyDescent="0.2">
      <c r="A163" s="11">
        <v>3.2</v>
      </c>
      <c r="B163" s="11">
        <v>7.0199999999999999E-2</v>
      </c>
      <c r="C163" s="11">
        <v>11.4</v>
      </c>
      <c r="D163" s="11">
        <v>-23.8</v>
      </c>
      <c r="E163" s="5">
        <f t="shared" si="46"/>
        <v>66.153999999999996</v>
      </c>
      <c r="F163" s="5">
        <f t="shared" si="65"/>
        <v>161</v>
      </c>
      <c r="G163" s="5">
        <f t="shared" si="47"/>
        <v>2.0000000000000018E-2</v>
      </c>
      <c r="H163" s="5">
        <f t="shared" si="48"/>
        <v>3.21</v>
      </c>
      <c r="I163" s="8">
        <f t="shared" si="49"/>
        <v>14.766152868302788</v>
      </c>
      <c r="J163" s="5">
        <f t="shared" si="66"/>
        <v>50.502457333328884</v>
      </c>
      <c r="K163" s="5">
        <f t="shared" si="50"/>
        <v>3.0842640000000001</v>
      </c>
      <c r="L163" s="8">
        <f t="shared" si="52"/>
        <v>47.418193333328887</v>
      </c>
      <c r="M163" s="8">
        <f t="shared" si="51"/>
        <v>70.2</v>
      </c>
      <c r="N163" s="8">
        <f t="shared" si="53"/>
        <v>66.170999999999992</v>
      </c>
      <c r="O163" s="8">
        <f t="shared" si="54"/>
        <v>161.5</v>
      </c>
      <c r="P163" s="8">
        <f t="shared" si="55"/>
        <v>2.0000000000000018E-2</v>
      </c>
      <c r="Q163" s="9">
        <f t="shared" si="56"/>
        <v>0.3304331431720352</v>
      </c>
      <c r="R163" s="8">
        <f t="shared" si="57"/>
        <v>1030.7276396772374</v>
      </c>
      <c r="S163" s="8">
        <f t="shared" si="58"/>
        <v>5.7904445298291121</v>
      </c>
      <c r="T163" s="1" t="str">
        <f t="shared" si="59"/>
        <v>organic clay</v>
      </c>
      <c r="U163" s="10" t="str">
        <f t="shared" si="60"/>
        <v/>
      </c>
      <c r="V163" s="10" t="str">
        <f t="shared" si="61"/>
        <v/>
      </c>
      <c r="W163" s="10" t="str">
        <f t="shared" si="62"/>
        <v/>
      </c>
      <c r="X163" s="10">
        <f t="shared" si="63"/>
        <v>1.3131695111114079</v>
      </c>
      <c r="Y163" s="1">
        <f t="shared" si="67"/>
        <v>4.6800670016750416</v>
      </c>
      <c r="Z163" s="2">
        <f t="shared" si="64"/>
        <v>0.28079999999999999</v>
      </c>
      <c r="AA163" s="1">
        <f t="shared" si="68"/>
        <v>0.75561139028475721</v>
      </c>
    </row>
    <row r="164" spans="1:27" x14ac:dyDescent="0.2">
      <c r="A164" s="11">
        <v>3.22</v>
      </c>
      <c r="B164" s="11">
        <v>7.0199999999999999E-2</v>
      </c>
      <c r="C164" s="11">
        <v>11.2</v>
      </c>
      <c r="D164" s="11">
        <v>-23.6</v>
      </c>
      <c r="E164" s="5">
        <f t="shared" si="46"/>
        <v>66.188000000000002</v>
      </c>
      <c r="F164" s="5">
        <f t="shared" si="65"/>
        <v>162</v>
      </c>
      <c r="G164" s="5">
        <f t="shared" si="47"/>
        <v>2.0000000000000018E-2</v>
      </c>
      <c r="H164" s="5">
        <f t="shared" si="48"/>
        <v>3.2300000000000004</v>
      </c>
      <c r="I164" s="8">
        <f t="shared" si="49"/>
        <v>14.745989783736414</v>
      </c>
      <c r="J164" s="5">
        <f t="shared" si="66"/>
        <v>50.797377129003614</v>
      </c>
      <c r="K164" s="5">
        <f t="shared" si="50"/>
        <v>3.2804640000000047</v>
      </c>
      <c r="L164" s="8">
        <f t="shared" si="52"/>
        <v>47.516913129003612</v>
      </c>
      <c r="M164" s="8">
        <f t="shared" si="51"/>
        <v>71.099999999999994</v>
      </c>
      <c r="N164" s="8">
        <f t="shared" si="53"/>
        <v>67.096499999999992</v>
      </c>
      <c r="O164" s="8">
        <f t="shared" si="54"/>
        <v>162.5</v>
      </c>
      <c r="P164" s="8">
        <f t="shared" si="55"/>
        <v>1.9999999999999796E-2</v>
      </c>
      <c r="Q164" s="9">
        <f t="shared" si="56"/>
        <v>0.34301729211125115</v>
      </c>
      <c r="R164" s="8">
        <f t="shared" si="57"/>
        <v>996.98616475345489</v>
      </c>
      <c r="S164" s="8">
        <f t="shared" si="58"/>
        <v>5.7688019603494931</v>
      </c>
      <c r="T164" s="1" t="str">
        <f t="shared" si="59"/>
        <v>organic clay</v>
      </c>
      <c r="U164" s="10" t="str">
        <f t="shared" si="60"/>
        <v/>
      </c>
      <c r="V164" s="10" t="str">
        <f t="shared" si="61"/>
        <v/>
      </c>
      <c r="W164" s="10" t="str">
        <f t="shared" si="62"/>
        <v/>
      </c>
      <c r="X164" s="10">
        <f t="shared" si="63"/>
        <v>1.3535081913997586</v>
      </c>
      <c r="Y164" s="1">
        <f t="shared" si="67"/>
        <v>4.6968174204355115</v>
      </c>
      <c r="Z164" s="2">
        <f t="shared" si="64"/>
        <v>0.28079999999999999</v>
      </c>
      <c r="AA164" s="1">
        <f t="shared" si="68"/>
        <v>0.75845896147403691</v>
      </c>
    </row>
    <row r="165" spans="1:27" x14ac:dyDescent="0.2">
      <c r="A165" s="11">
        <v>3.24</v>
      </c>
      <c r="B165" s="11">
        <v>7.1999999999999995E-2</v>
      </c>
      <c r="C165" s="11">
        <v>11</v>
      </c>
      <c r="D165" s="11">
        <v>-23.5</v>
      </c>
      <c r="E165" s="5">
        <f t="shared" si="46"/>
        <v>68.004999999999995</v>
      </c>
      <c r="F165" s="5">
        <f t="shared" si="65"/>
        <v>163</v>
      </c>
      <c r="G165" s="5">
        <f t="shared" si="47"/>
        <v>1.9999999999999574E-2</v>
      </c>
      <c r="H165" s="5">
        <f t="shared" si="48"/>
        <v>3.25</v>
      </c>
      <c r="I165" s="8">
        <f t="shared" si="49"/>
        <v>14.735647117184998</v>
      </c>
      <c r="J165" s="5">
        <f t="shared" si="66"/>
        <v>51.092090071347307</v>
      </c>
      <c r="K165" s="5">
        <f t="shared" si="50"/>
        <v>3.4766640000000009</v>
      </c>
      <c r="L165" s="8">
        <f t="shared" si="52"/>
        <v>47.615426071347308</v>
      </c>
      <c r="M165" s="8">
        <f t="shared" si="51"/>
        <v>72.849999999999994</v>
      </c>
      <c r="N165" s="8">
        <f t="shared" si="53"/>
        <v>68.914500000000004</v>
      </c>
      <c r="O165" s="8">
        <f t="shared" si="54"/>
        <v>163.5</v>
      </c>
      <c r="P165" s="8">
        <f t="shared" si="55"/>
        <v>1.9999999999999796E-2</v>
      </c>
      <c r="Q165" s="9">
        <f t="shared" si="56"/>
        <v>0.37429907488273789</v>
      </c>
      <c r="R165" s="8">
        <f t="shared" si="57"/>
        <v>917.38435292717998</v>
      </c>
      <c r="S165" s="8">
        <f t="shared" si="58"/>
        <v>5.7165233924616361</v>
      </c>
      <c r="T165" s="1" t="str">
        <f t="shared" si="59"/>
        <v>organic clay</v>
      </c>
      <c r="U165" s="10" t="str">
        <f t="shared" si="60"/>
        <v/>
      </c>
      <c r="V165" s="10" t="str">
        <f t="shared" si="61"/>
        <v/>
      </c>
      <c r="W165" s="10" t="str">
        <f t="shared" si="62"/>
        <v/>
      </c>
      <c r="X165" s="10">
        <f t="shared" si="63"/>
        <v>1.4505273285768459</v>
      </c>
      <c r="Y165" s="1">
        <f t="shared" si="67"/>
        <v>4.7135678391959797</v>
      </c>
      <c r="Z165" s="2">
        <f t="shared" si="64"/>
        <v>0.28799999999999998</v>
      </c>
      <c r="AA165" s="1">
        <f t="shared" si="68"/>
        <v>0.7613065326633166</v>
      </c>
    </row>
    <row r="166" spans="1:27" x14ac:dyDescent="0.2">
      <c r="A166" s="11">
        <v>3.26</v>
      </c>
      <c r="B166" s="11">
        <v>7.3700000000000002E-2</v>
      </c>
      <c r="C166" s="11">
        <v>10.9</v>
      </c>
      <c r="D166" s="11">
        <v>-22.8</v>
      </c>
      <c r="E166" s="5">
        <f t="shared" si="46"/>
        <v>69.823999999999998</v>
      </c>
      <c r="F166" s="5">
        <f t="shared" si="65"/>
        <v>164</v>
      </c>
      <c r="G166" s="5">
        <f t="shared" si="47"/>
        <v>2.0000000000000018E-2</v>
      </c>
      <c r="H166" s="5">
        <f t="shared" si="48"/>
        <v>3.2699999999999996</v>
      </c>
      <c r="I166" s="8">
        <f t="shared" si="49"/>
        <v>14.73526333642015</v>
      </c>
      <c r="J166" s="5">
        <f t="shared" si="66"/>
        <v>51.386795338075707</v>
      </c>
      <c r="K166" s="5">
        <f t="shared" si="50"/>
        <v>3.6728639999999966</v>
      </c>
      <c r="L166" s="8">
        <f t="shared" si="52"/>
        <v>47.71393133807571</v>
      </c>
      <c r="M166" s="8">
        <f t="shared" si="51"/>
        <v>75.45</v>
      </c>
      <c r="N166" s="8">
        <f t="shared" si="53"/>
        <v>71.650499999999994</v>
      </c>
      <c r="O166" s="8">
        <f t="shared" si="54"/>
        <v>164.5</v>
      </c>
      <c r="P166" s="8">
        <f t="shared" si="55"/>
        <v>2.0000000000000018E-2</v>
      </c>
      <c r="Q166" s="9">
        <f t="shared" si="56"/>
        <v>0.42469157526229356</v>
      </c>
      <c r="R166" s="8">
        <f t="shared" si="57"/>
        <v>811.79627686292338</v>
      </c>
      <c r="S166" s="8">
        <f t="shared" si="58"/>
        <v>5.6402775722770162</v>
      </c>
      <c r="T166" s="1" t="str">
        <f t="shared" si="59"/>
        <v>organic clay</v>
      </c>
      <c r="U166" s="10" t="str">
        <f t="shared" si="60"/>
        <v/>
      </c>
      <c r="V166" s="10" t="str">
        <f t="shared" si="61"/>
        <v/>
      </c>
      <c r="W166" s="10" t="str">
        <f t="shared" si="62"/>
        <v/>
      </c>
      <c r="X166" s="10">
        <f t="shared" si="63"/>
        <v>1.6042136441282864</v>
      </c>
      <c r="Y166" s="1">
        <f t="shared" si="67"/>
        <v>4.7303182579564487</v>
      </c>
      <c r="Z166" s="2">
        <f t="shared" si="64"/>
        <v>0.29480000000000001</v>
      </c>
      <c r="AA166" s="1">
        <f t="shared" si="68"/>
        <v>0.7641541038525963</v>
      </c>
    </row>
    <row r="167" spans="1:27" x14ac:dyDescent="0.2">
      <c r="A167" s="11">
        <v>3.28</v>
      </c>
      <c r="B167" s="11">
        <v>7.7200000000000005E-2</v>
      </c>
      <c r="C167" s="11">
        <v>10.8</v>
      </c>
      <c r="D167" s="11">
        <v>-21.9</v>
      </c>
      <c r="E167" s="5">
        <f t="shared" si="46"/>
        <v>73.477000000000004</v>
      </c>
      <c r="F167" s="5">
        <f t="shared" si="65"/>
        <v>165</v>
      </c>
      <c r="G167" s="5">
        <f t="shared" si="47"/>
        <v>2.0000000000000018E-2</v>
      </c>
      <c r="H167" s="5">
        <f t="shared" si="48"/>
        <v>3.29</v>
      </c>
      <c r="I167" s="8">
        <f t="shared" si="49"/>
        <v>14.744214586469722</v>
      </c>
      <c r="J167" s="5">
        <f t="shared" si="66"/>
        <v>51.681679629805103</v>
      </c>
      <c r="K167" s="5">
        <f t="shared" si="50"/>
        <v>3.8690640000000012</v>
      </c>
      <c r="L167" s="8">
        <f t="shared" si="52"/>
        <v>47.812615629805101</v>
      </c>
      <c r="M167" s="8">
        <f t="shared" si="51"/>
        <v>78.949999999999989</v>
      </c>
      <c r="N167" s="8">
        <f t="shared" si="53"/>
        <v>75.252499999999998</v>
      </c>
      <c r="O167" s="8">
        <f t="shared" si="54"/>
        <v>165.5</v>
      </c>
      <c r="P167" s="8">
        <f t="shared" si="55"/>
        <v>2.0000000000000018E-2</v>
      </c>
      <c r="Q167" s="9">
        <f t="shared" si="56"/>
        <v>0.49298328609952635</v>
      </c>
      <c r="R167" s="8">
        <f t="shared" si="57"/>
        <v>702.13932905480613</v>
      </c>
      <c r="S167" s="8">
        <f t="shared" si="58"/>
        <v>5.550026583577421</v>
      </c>
      <c r="T167" s="1" t="str">
        <f t="shared" si="59"/>
        <v>organic clay</v>
      </c>
      <c r="U167" s="10" t="str">
        <f t="shared" si="60"/>
        <v/>
      </c>
      <c r="V167" s="10" t="str">
        <f t="shared" si="61"/>
        <v/>
      </c>
      <c r="W167" s="10" t="str">
        <f t="shared" si="62"/>
        <v/>
      </c>
      <c r="X167" s="10">
        <f t="shared" si="63"/>
        <v>1.8178880246796589</v>
      </c>
      <c r="Y167" s="1">
        <f t="shared" si="67"/>
        <v>4.7470686767169177</v>
      </c>
      <c r="Z167" s="2">
        <f t="shared" si="64"/>
        <v>0.30880000000000002</v>
      </c>
      <c r="AA167" s="1">
        <f t="shared" si="68"/>
        <v>0.767001675041876</v>
      </c>
    </row>
    <row r="168" spans="1:27" x14ac:dyDescent="0.2">
      <c r="A168" s="11">
        <v>3.3</v>
      </c>
      <c r="B168" s="11">
        <v>8.0699999999999994E-2</v>
      </c>
      <c r="C168" s="11">
        <v>10.7</v>
      </c>
      <c r="D168" s="11">
        <v>-21.6</v>
      </c>
      <c r="E168" s="5">
        <f t="shared" si="46"/>
        <v>77.027999999999992</v>
      </c>
      <c r="F168" s="5">
        <f t="shared" si="65"/>
        <v>166</v>
      </c>
      <c r="G168" s="5">
        <f t="shared" si="47"/>
        <v>2.0000000000000018E-2</v>
      </c>
      <c r="H168" s="5">
        <f t="shared" si="48"/>
        <v>3.3099999999999996</v>
      </c>
      <c r="I168" s="8">
        <f t="shared" si="49"/>
        <v>14.751610880081913</v>
      </c>
      <c r="J168" s="5">
        <f t="shared" si="66"/>
        <v>51.97671184740674</v>
      </c>
      <c r="K168" s="5">
        <f t="shared" si="50"/>
        <v>4.0652639999999964</v>
      </c>
      <c r="L168" s="8">
        <f t="shared" si="52"/>
        <v>47.911447847406741</v>
      </c>
      <c r="M168" s="8">
        <f t="shared" si="51"/>
        <v>79.850000000000009</v>
      </c>
      <c r="N168" s="8">
        <f t="shared" si="53"/>
        <v>76.177999999999997</v>
      </c>
      <c r="O168" s="8">
        <f t="shared" si="54"/>
        <v>166.5</v>
      </c>
      <c r="P168" s="8">
        <f t="shared" si="55"/>
        <v>2.0000000000000018E-2</v>
      </c>
      <c r="Q168" s="9">
        <f t="shared" si="56"/>
        <v>0.50512537691768333</v>
      </c>
      <c r="R168" s="8">
        <f t="shared" si="57"/>
        <v>687.97990813624904</v>
      </c>
      <c r="S168" s="8">
        <f t="shared" si="58"/>
        <v>5.5363528328655516</v>
      </c>
      <c r="T168" s="1" t="str">
        <f t="shared" si="59"/>
        <v>organic clay</v>
      </c>
      <c r="U168" s="10" t="str">
        <f t="shared" si="60"/>
        <v/>
      </c>
      <c r="V168" s="10" t="str">
        <f t="shared" si="61"/>
        <v/>
      </c>
      <c r="W168" s="10" t="str">
        <f t="shared" si="62"/>
        <v/>
      </c>
      <c r="X168" s="10">
        <f t="shared" si="63"/>
        <v>1.8582192101728845</v>
      </c>
      <c r="Y168" s="1">
        <f t="shared" si="67"/>
        <v>4.7638190954773867</v>
      </c>
      <c r="Z168" s="2">
        <f t="shared" si="64"/>
        <v>0.32279999999999998</v>
      </c>
      <c r="AA168" s="1">
        <f t="shared" si="68"/>
        <v>0.7698492462311558</v>
      </c>
    </row>
    <row r="169" spans="1:27" x14ac:dyDescent="0.2">
      <c r="A169" s="11">
        <v>3.32</v>
      </c>
      <c r="B169" s="11">
        <v>7.9000000000000001E-2</v>
      </c>
      <c r="C169" s="11">
        <v>10.6</v>
      </c>
      <c r="D169" s="11">
        <v>-21.6</v>
      </c>
      <c r="E169" s="5">
        <f t="shared" si="46"/>
        <v>75.328000000000003</v>
      </c>
      <c r="F169" s="5">
        <f t="shared" si="65"/>
        <v>167</v>
      </c>
      <c r="G169" s="5">
        <f t="shared" si="47"/>
        <v>2.0000000000000018E-2</v>
      </c>
      <c r="H169" s="5">
        <f t="shared" si="48"/>
        <v>3.33</v>
      </c>
      <c r="I169" s="8">
        <f t="shared" si="49"/>
        <v>14.73225248340164</v>
      </c>
      <c r="J169" s="5">
        <f t="shared" si="66"/>
        <v>52.271356897074774</v>
      </c>
      <c r="K169" s="5">
        <f t="shared" si="50"/>
        <v>4.261464000000001</v>
      </c>
      <c r="L169" s="8">
        <f t="shared" si="52"/>
        <v>48.009892897074771</v>
      </c>
      <c r="M169" s="8">
        <f t="shared" si="51"/>
        <v>79</v>
      </c>
      <c r="N169" s="8">
        <f t="shared" si="53"/>
        <v>75.328000000000003</v>
      </c>
      <c r="O169" s="8">
        <f t="shared" si="54"/>
        <v>167.5</v>
      </c>
      <c r="P169" s="8">
        <f t="shared" si="55"/>
        <v>2.0000000000000018E-2</v>
      </c>
      <c r="Q169" s="9">
        <f t="shared" si="56"/>
        <v>0.48024775127815506</v>
      </c>
      <c r="R169" s="8">
        <f t="shared" si="57"/>
        <v>726.4717558938537</v>
      </c>
      <c r="S169" s="8">
        <f t="shared" si="58"/>
        <v>5.5686031665918243</v>
      </c>
      <c r="T169" s="1" t="str">
        <f t="shared" si="59"/>
        <v>organic clay</v>
      </c>
      <c r="U169" s="10" t="str">
        <f t="shared" si="60"/>
        <v/>
      </c>
      <c r="V169" s="10" t="str">
        <f t="shared" si="61"/>
        <v/>
      </c>
      <c r="W169" s="10" t="str">
        <f t="shared" si="62"/>
        <v/>
      </c>
      <c r="X169" s="10">
        <f t="shared" si="63"/>
        <v>1.7819095401950151</v>
      </c>
      <c r="Y169" s="1">
        <f t="shared" si="67"/>
        <v>4.7805695142378557</v>
      </c>
      <c r="Z169" s="2">
        <f t="shared" si="64"/>
        <v>0.316</v>
      </c>
      <c r="AA169" s="1">
        <f t="shared" si="68"/>
        <v>0.7726968174204355</v>
      </c>
    </row>
    <row r="170" spans="1:27" x14ac:dyDescent="0.2">
      <c r="A170" s="11">
        <v>3.34</v>
      </c>
      <c r="B170" s="11">
        <v>7.9000000000000001E-2</v>
      </c>
      <c r="C170" s="11">
        <v>10.5</v>
      </c>
      <c r="D170" s="11">
        <v>-21.6</v>
      </c>
      <c r="E170" s="5">
        <f t="shared" si="46"/>
        <v>75.328000000000003</v>
      </c>
      <c r="F170" s="5">
        <f t="shared" si="65"/>
        <v>168</v>
      </c>
      <c r="G170" s="5">
        <f t="shared" si="47"/>
        <v>2.0000000000000018E-2</v>
      </c>
      <c r="H170" s="5">
        <f t="shared" si="48"/>
        <v>3.3499999999999996</v>
      </c>
      <c r="I170" s="8">
        <f t="shared" si="49"/>
        <v>14.721348934521387</v>
      </c>
      <c r="J170" s="5">
        <f t="shared" si="66"/>
        <v>52.565783875765206</v>
      </c>
      <c r="K170" s="5">
        <f t="shared" si="50"/>
        <v>4.4576639999999976</v>
      </c>
      <c r="L170" s="8">
        <f t="shared" si="52"/>
        <v>48.108119875765212</v>
      </c>
      <c r="M170" s="8">
        <f t="shared" si="51"/>
        <v>79</v>
      </c>
      <c r="N170" s="8">
        <f t="shared" si="53"/>
        <v>75.361999999999995</v>
      </c>
      <c r="O170" s="8">
        <f t="shared" si="54"/>
        <v>168.5</v>
      </c>
      <c r="P170" s="8">
        <f t="shared" si="55"/>
        <v>2.0000000000000018E-2</v>
      </c>
      <c r="Q170" s="9">
        <f t="shared" si="56"/>
        <v>0.47385381476357663</v>
      </c>
      <c r="R170" s="8">
        <f t="shared" si="57"/>
        <v>739.15775794416459</v>
      </c>
      <c r="S170" s="8">
        <f t="shared" si="58"/>
        <v>5.5780736779896483</v>
      </c>
      <c r="T170" s="1" t="str">
        <f t="shared" si="59"/>
        <v>organic clay</v>
      </c>
      <c r="U170" s="10" t="str">
        <f t="shared" si="60"/>
        <v/>
      </c>
      <c r="V170" s="10" t="str">
        <f t="shared" si="61"/>
        <v/>
      </c>
      <c r="W170" s="10" t="str">
        <f t="shared" si="62"/>
        <v/>
      </c>
      <c r="X170" s="10">
        <f t="shared" si="63"/>
        <v>1.7622810749489863</v>
      </c>
      <c r="Y170" s="1">
        <f t="shared" si="67"/>
        <v>4.7973199329983256</v>
      </c>
      <c r="Z170" s="2">
        <f t="shared" si="64"/>
        <v>0.316</v>
      </c>
      <c r="AA170" s="1">
        <f t="shared" si="68"/>
        <v>0.77554438860971531</v>
      </c>
    </row>
    <row r="171" spans="1:27" x14ac:dyDescent="0.2">
      <c r="A171" s="11">
        <v>3.36</v>
      </c>
      <c r="B171" s="11">
        <v>7.9000000000000001E-2</v>
      </c>
      <c r="C171" s="11">
        <v>10.3</v>
      </c>
      <c r="D171" s="11">
        <v>-21.2</v>
      </c>
      <c r="E171" s="5">
        <f t="shared" si="46"/>
        <v>75.396000000000001</v>
      </c>
      <c r="F171" s="5">
        <f t="shared" si="65"/>
        <v>169</v>
      </c>
      <c r="G171" s="5">
        <f t="shared" si="47"/>
        <v>2.0000000000000018E-2</v>
      </c>
      <c r="H171" s="5">
        <f t="shared" si="48"/>
        <v>3.37</v>
      </c>
      <c r="I171" s="8">
        <f t="shared" si="49"/>
        <v>14.69957277623524</v>
      </c>
      <c r="J171" s="5">
        <f t="shared" si="66"/>
        <v>52.85977533128991</v>
      </c>
      <c r="K171" s="5">
        <f t="shared" si="50"/>
        <v>4.6538640000000013</v>
      </c>
      <c r="L171" s="8">
        <f t="shared" si="52"/>
        <v>48.205911331289911</v>
      </c>
      <c r="M171" s="8">
        <f t="shared" si="51"/>
        <v>81.199999999999989</v>
      </c>
      <c r="N171" s="8">
        <f t="shared" si="53"/>
        <v>77.604500000000002</v>
      </c>
      <c r="O171" s="8">
        <f t="shared" si="54"/>
        <v>169.5</v>
      </c>
      <c r="P171" s="8">
        <f t="shared" si="55"/>
        <v>2.0000000000000018E-2</v>
      </c>
      <c r="Q171" s="9">
        <f t="shared" si="56"/>
        <v>0.51331307686840821</v>
      </c>
      <c r="R171" s="8">
        <f t="shared" si="57"/>
        <v>684.99448779211582</v>
      </c>
      <c r="S171" s="8">
        <f t="shared" si="58"/>
        <v>5.5302190464716459</v>
      </c>
      <c r="T171" s="1" t="str">
        <f t="shared" si="59"/>
        <v>organic clay</v>
      </c>
      <c r="U171" s="10" t="str">
        <f t="shared" si="60"/>
        <v/>
      </c>
      <c r="V171" s="10" t="str">
        <f t="shared" si="61"/>
        <v/>
      </c>
      <c r="W171" s="10" t="str">
        <f t="shared" si="62"/>
        <v/>
      </c>
      <c r="X171" s="10">
        <f t="shared" si="63"/>
        <v>1.8893483112473386</v>
      </c>
      <c r="Y171" s="1">
        <f t="shared" si="67"/>
        <v>4.8140703517587937</v>
      </c>
      <c r="Z171" s="2">
        <f t="shared" si="64"/>
        <v>0.316</v>
      </c>
      <c r="AA171" s="1">
        <f t="shared" si="68"/>
        <v>0.778391959798995</v>
      </c>
    </row>
    <row r="172" spans="1:27" x14ac:dyDescent="0.2">
      <c r="A172" s="11">
        <v>3.38</v>
      </c>
      <c r="B172" s="11">
        <v>8.3400000000000002E-2</v>
      </c>
      <c r="C172" s="11">
        <v>10.199999999999999</v>
      </c>
      <c r="D172" s="11">
        <v>-21.1</v>
      </c>
      <c r="E172" s="5">
        <f t="shared" si="46"/>
        <v>79.813000000000002</v>
      </c>
      <c r="F172" s="5">
        <f t="shared" si="65"/>
        <v>170</v>
      </c>
      <c r="G172" s="5">
        <f t="shared" si="47"/>
        <v>2.0000000000000018E-2</v>
      </c>
      <c r="H172" s="5">
        <f t="shared" si="48"/>
        <v>3.3899999999999997</v>
      </c>
      <c r="I172" s="8">
        <f t="shared" si="49"/>
        <v>14.71018008756643</v>
      </c>
      <c r="J172" s="5">
        <f t="shared" si="66"/>
        <v>53.153978933041238</v>
      </c>
      <c r="K172" s="5">
        <f t="shared" si="50"/>
        <v>4.8500639999999979</v>
      </c>
      <c r="L172" s="8">
        <f t="shared" si="52"/>
        <v>48.303914933041241</v>
      </c>
      <c r="M172" s="8">
        <f t="shared" si="51"/>
        <v>82.95</v>
      </c>
      <c r="N172" s="8">
        <f t="shared" si="53"/>
        <v>79.388499999999993</v>
      </c>
      <c r="O172" s="8">
        <f t="shared" si="54"/>
        <v>170.5</v>
      </c>
      <c r="P172" s="8">
        <f t="shared" si="55"/>
        <v>2.0000000000000018E-2</v>
      </c>
      <c r="Q172" s="9">
        <f t="shared" si="56"/>
        <v>0.54311376424302216</v>
      </c>
      <c r="R172" s="8">
        <f t="shared" si="57"/>
        <v>649.90704257504956</v>
      </c>
      <c r="S172" s="8">
        <f t="shared" si="58"/>
        <v>5.496810876801181</v>
      </c>
      <c r="T172" s="1" t="str">
        <f t="shared" si="59"/>
        <v>organic clay</v>
      </c>
      <c r="U172" s="10" t="str">
        <f t="shared" si="60"/>
        <v/>
      </c>
      <c r="V172" s="10" t="str">
        <f t="shared" si="61"/>
        <v/>
      </c>
      <c r="W172" s="10" t="str">
        <f t="shared" si="62"/>
        <v/>
      </c>
      <c r="X172" s="10">
        <f t="shared" si="63"/>
        <v>1.9864014044639178</v>
      </c>
      <c r="Y172" s="1">
        <f t="shared" si="67"/>
        <v>4.8308207705192636</v>
      </c>
      <c r="Z172" s="2">
        <f t="shared" si="64"/>
        <v>0.33360000000000001</v>
      </c>
      <c r="AA172" s="1">
        <f t="shared" si="68"/>
        <v>0.7812395309882747</v>
      </c>
    </row>
    <row r="173" spans="1:27" x14ac:dyDescent="0.2">
      <c r="A173" s="11">
        <v>3.4</v>
      </c>
      <c r="B173" s="11">
        <v>8.2500000000000004E-2</v>
      </c>
      <c r="C173" s="11">
        <v>10.5</v>
      </c>
      <c r="D173" s="11">
        <v>-20.8</v>
      </c>
      <c r="E173" s="5">
        <f t="shared" si="46"/>
        <v>78.963999999999999</v>
      </c>
      <c r="F173" s="5">
        <f t="shared" si="65"/>
        <v>171</v>
      </c>
      <c r="G173" s="5">
        <f t="shared" si="47"/>
        <v>2.0000000000000018E-2</v>
      </c>
      <c r="H173" s="5">
        <f t="shared" si="48"/>
        <v>3.41</v>
      </c>
      <c r="I173" s="8">
        <f t="shared" si="49"/>
        <v>14.739424284009489</v>
      </c>
      <c r="J173" s="5">
        <f t="shared" si="66"/>
        <v>53.448767418721431</v>
      </c>
      <c r="K173" s="5">
        <f t="shared" si="50"/>
        <v>5.0462640000000025</v>
      </c>
      <c r="L173" s="8">
        <f t="shared" si="52"/>
        <v>48.40250341872143</v>
      </c>
      <c r="M173" s="8">
        <f t="shared" si="51"/>
        <v>82.5</v>
      </c>
      <c r="N173" s="8">
        <f t="shared" si="53"/>
        <v>78.99799999999999</v>
      </c>
      <c r="O173" s="8">
        <f t="shared" si="54"/>
        <v>171.5</v>
      </c>
      <c r="P173" s="8">
        <f t="shared" si="55"/>
        <v>2.0000000000000018E-2</v>
      </c>
      <c r="Q173" s="9">
        <f t="shared" si="56"/>
        <v>0.52784940399170477</v>
      </c>
      <c r="R173" s="8">
        <f t="shared" si="57"/>
        <v>671.2530384402553</v>
      </c>
      <c r="S173" s="8">
        <f t="shared" si="58"/>
        <v>5.5155207797753638</v>
      </c>
      <c r="T173" s="1" t="str">
        <f t="shared" si="59"/>
        <v>organic clay</v>
      </c>
      <c r="U173" s="10" t="str">
        <f t="shared" si="60"/>
        <v/>
      </c>
      <c r="V173" s="10" t="str">
        <f t="shared" si="61"/>
        <v/>
      </c>
      <c r="W173" s="10" t="str">
        <f t="shared" si="62"/>
        <v/>
      </c>
      <c r="X173" s="10">
        <f t="shared" si="63"/>
        <v>1.9367488387519045</v>
      </c>
      <c r="Y173" s="1">
        <f t="shared" si="67"/>
        <v>4.8475711892797317</v>
      </c>
      <c r="Z173" s="2">
        <f t="shared" si="64"/>
        <v>0.33</v>
      </c>
      <c r="AA173" s="1">
        <f t="shared" si="68"/>
        <v>0.7840871021775544</v>
      </c>
    </row>
    <row r="174" spans="1:27" x14ac:dyDescent="0.2">
      <c r="A174" s="11">
        <v>3.42</v>
      </c>
      <c r="B174" s="11">
        <v>8.2500000000000004E-2</v>
      </c>
      <c r="C174" s="11">
        <v>10.8</v>
      </c>
      <c r="D174" s="11">
        <v>-20.399999999999999</v>
      </c>
      <c r="E174" s="5">
        <f t="shared" si="46"/>
        <v>79.031999999999996</v>
      </c>
      <c r="F174" s="5">
        <f t="shared" si="65"/>
        <v>172</v>
      </c>
      <c r="G174" s="5">
        <f t="shared" si="47"/>
        <v>2.0000000000000018E-2</v>
      </c>
      <c r="H174" s="5">
        <f t="shared" si="48"/>
        <v>3.4299999999999997</v>
      </c>
      <c r="I174" s="8">
        <f t="shared" si="49"/>
        <v>14.772159745511004</v>
      </c>
      <c r="J174" s="5">
        <f t="shared" si="66"/>
        <v>53.744210613631651</v>
      </c>
      <c r="K174" s="5">
        <f t="shared" si="50"/>
        <v>5.2424639999999982</v>
      </c>
      <c r="L174" s="8">
        <f t="shared" si="52"/>
        <v>48.501746613631653</v>
      </c>
      <c r="M174" s="8">
        <f t="shared" si="51"/>
        <v>83.350000000000009</v>
      </c>
      <c r="N174" s="8">
        <f t="shared" si="53"/>
        <v>79.932999999999993</v>
      </c>
      <c r="O174" s="8">
        <f t="shared" si="54"/>
        <v>172.5</v>
      </c>
      <c r="P174" s="8">
        <f t="shared" si="55"/>
        <v>2.0000000000000018E-2</v>
      </c>
      <c r="Q174" s="9">
        <f t="shared" si="56"/>
        <v>0.53995559366119517</v>
      </c>
      <c r="R174" s="8">
        <f t="shared" si="57"/>
        <v>658.67878600676693</v>
      </c>
      <c r="S174" s="8">
        <f t="shared" si="58"/>
        <v>5.5028040534955149</v>
      </c>
      <c r="T174" s="1" t="str">
        <f t="shared" si="59"/>
        <v>organic clay</v>
      </c>
      <c r="U174" s="10" t="str">
        <f t="shared" si="60"/>
        <v/>
      </c>
      <c r="V174" s="10" t="str">
        <f t="shared" si="61"/>
        <v/>
      </c>
      <c r="W174" s="10" t="str">
        <f t="shared" si="62"/>
        <v/>
      </c>
      <c r="X174" s="10">
        <f t="shared" si="63"/>
        <v>1.9737192924245572</v>
      </c>
      <c r="Y174" s="1">
        <f t="shared" si="67"/>
        <v>4.8643216080402016</v>
      </c>
      <c r="Z174" s="2">
        <f t="shared" si="64"/>
        <v>0.33</v>
      </c>
      <c r="AA174" s="1">
        <f t="shared" si="68"/>
        <v>0.7869346733668342</v>
      </c>
    </row>
    <row r="175" spans="1:27" x14ac:dyDescent="0.2">
      <c r="A175" s="11">
        <v>3.44</v>
      </c>
      <c r="B175" s="11">
        <v>8.4199999999999997E-2</v>
      </c>
      <c r="C175" s="11">
        <v>10.9</v>
      </c>
      <c r="D175" s="11">
        <v>-19.8</v>
      </c>
      <c r="E175" s="5">
        <f t="shared" si="46"/>
        <v>80.834000000000003</v>
      </c>
      <c r="F175" s="5">
        <f t="shared" si="65"/>
        <v>173</v>
      </c>
      <c r="G175" s="5">
        <f t="shared" si="47"/>
        <v>2.0000000000000018E-2</v>
      </c>
      <c r="H175" s="5">
        <f t="shared" si="48"/>
        <v>3.45</v>
      </c>
      <c r="I175" s="8">
        <f t="shared" si="49"/>
        <v>14.791406369510698</v>
      </c>
      <c r="J175" s="5">
        <f t="shared" si="66"/>
        <v>54.040038741021867</v>
      </c>
      <c r="K175" s="5">
        <f t="shared" si="50"/>
        <v>5.4386640000000028</v>
      </c>
      <c r="L175" s="8">
        <f t="shared" si="52"/>
        <v>48.601374741021864</v>
      </c>
      <c r="M175" s="8">
        <f t="shared" si="51"/>
        <v>84.2</v>
      </c>
      <c r="N175" s="8">
        <f t="shared" si="53"/>
        <v>80.850999999999999</v>
      </c>
      <c r="O175" s="8">
        <f t="shared" si="54"/>
        <v>173.5</v>
      </c>
      <c r="P175" s="8">
        <f t="shared" si="55"/>
        <v>2.0000000000000018E-2</v>
      </c>
      <c r="Q175" s="9">
        <f t="shared" si="56"/>
        <v>0.55165026507672854</v>
      </c>
      <c r="R175" s="8">
        <f t="shared" si="57"/>
        <v>647.12338481299469</v>
      </c>
      <c r="S175" s="8">
        <f t="shared" si="58"/>
        <v>5.4908421521376578</v>
      </c>
      <c r="T175" s="1" t="str">
        <f t="shared" si="59"/>
        <v>organic clay</v>
      </c>
      <c r="U175" s="10" t="str">
        <f t="shared" si="60"/>
        <v/>
      </c>
      <c r="V175" s="10" t="str">
        <f t="shared" si="61"/>
        <v/>
      </c>
      <c r="W175" s="10" t="str">
        <f t="shared" si="62"/>
        <v/>
      </c>
      <c r="X175" s="10">
        <f t="shared" si="63"/>
        <v>2.0106640839318759</v>
      </c>
      <c r="Y175" s="1">
        <f t="shared" si="67"/>
        <v>4.8810720268006698</v>
      </c>
      <c r="Z175" s="2">
        <f t="shared" si="64"/>
        <v>0.33679999999999999</v>
      </c>
      <c r="AA175" s="1">
        <f t="shared" si="68"/>
        <v>0.78978224455611401</v>
      </c>
    </row>
    <row r="176" spans="1:27" x14ac:dyDescent="0.2">
      <c r="A176" s="11">
        <v>3.46</v>
      </c>
      <c r="B176" s="11">
        <v>8.4199999999999997E-2</v>
      </c>
      <c r="C176" s="11">
        <v>10.9</v>
      </c>
      <c r="D176" s="11">
        <v>-19.600000000000001</v>
      </c>
      <c r="E176" s="5">
        <f t="shared" si="46"/>
        <v>80.867999999999995</v>
      </c>
      <c r="F176" s="5">
        <f t="shared" si="65"/>
        <v>174</v>
      </c>
      <c r="G176" s="5">
        <f t="shared" si="47"/>
        <v>2.0000000000000018E-2</v>
      </c>
      <c r="H176" s="5">
        <f t="shared" si="48"/>
        <v>3.4699999999999998</v>
      </c>
      <c r="I176" s="8">
        <f t="shared" si="49"/>
        <v>14.791567615661355</v>
      </c>
      <c r="J176" s="5">
        <f t="shared" si="66"/>
        <v>54.335870093335096</v>
      </c>
      <c r="K176" s="5">
        <f t="shared" si="50"/>
        <v>5.6348639999999985</v>
      </c>
      <c r="L176" s="8">
        <f t="shared" si="52"/>
        <v>48.701006093335096</v>
      </c>
      <c r="M176" s="8">
        <f t="shared" si="51"/>
        <v>83.8</v>
      </c>
      <c r="N176" s="8">
        <f t="shared" si="53"/>
        <v>80.450999999999993</v>
      </c>
      <c r="O176" s="8">
        <f t="shared" si="54"/>
        <v>174.5</v>
      </c>
      <c r="P176" s="8">
        <f t="shared" si="55"/>
        <v>2.0000000000000018E-2</v>
      </c>
      <c r="Q176" s="9">
        <f t="shared" si="56"/>
        <v>0.53623388922634285</v>
      </c>
      <c r="R176" s="8">
        <f t="shared" si="57"/>
        <v>668.19502956202211</v>
      </c>
      <c r="S176" s="8">
        <f t="shared" si="58"/>
        <v>5.5094167385909678</v>
      </c>
      <c r="T176" s="1" t="str">
        <f t="shared" si="59"/>
        <v>organic clay</v>
      </c>
      <c r="U176" s="10" t="str">
        <f t="shared" si="60"/>
        <v/>
      </c>
      <c r="V176" s="10" t="str">
        <f t="shared" si="61"/>
        <v/>
      </c>
      <c r="W176" s="10" t="str">
        <f t="shared" si="62"/>
        <v/>
      </c>
      <c r="X176" s="10">
        <f t="shared" si="63"/>
        <v>1.9642753271109934</v>
      </c>
      <c r="Y176" s="1">
        <f t="shared" si="67"/>
        <v>4.8978224455611397</v>
      </c>
      <c r="Z176" s="2">
        <f t="shared" si="64"/>
        <v>0.33679999999999999</v>
      </c>
      <c r="AA176" s="1">
        <f t="shared" si="68"/>
        <v>0.79262981574539371</v>
      </c>
    </row>
    <row r="177" spans="1:27" x14ac:dyDescent="0.2">
      <c r="A177" s="11">
        <v>3.48</v>
      </c>
      <c r="B177" s="11">
        <v>8.3400000000000002E-2</v>
      </c>
      <c r="C177" s="11">
        <v>10.7</v>
      </c>
      <c r="D177" s="11">
        <v>-19.8</v>
      </c>
      <c r="E177" s="5">
        <f t="shared" si="46"/>
        <v>80.034000000000006</v>
      </c>
      <c r="F177" s="5">
        <f t="shared" si="65"/>
        <v>175</v>
      </c>
      <c r="G177" s="5">
        <f t="shared" si="47"/>
        <v>2.0000000000000018E-2</v>
      </c>
      <c r="H177" s="5">
        <f t="shared" si="48"/>
        <v>3.49</v>
      </c>
      <c r="I177" s="8">
        <f t="shared" si="49"/>
        <v>14.766289888254693</v>
      </c>
      <c r="J177" s="5">
        <f t="shared" si="66"/>
        <v>54.631195891100191</v>
      </c>
      <c r="K177" s="5">
        <f t="shared" si="50"/>
        <v>5.8310640000000031</v>
      </c>
      <c r="L177" s="8">
        <f t="shared" si="52"/>
        <v>48.800131891100186</v>
      </c>
      <c r="M177" s="8">
        <f t="shared" si="51"/>
        <v>82.95</v>
      </c>
      <c r="N177" s="8">
        <f t="shared" si="53"/>
        <v>79.600999999999999</v>
      </c>
      <c r="O177" s="8">
        <f t="shared" si="54"/>
        <v>175.5</v>
      </c>
      <c r="P177" s="8">
        <f t="shared" si="55"/>
        <v>2.0000000000000018E-2</v>
      </c>
      <c r="Q177" s="9">
        <f t="shared" si="56"/>
        <v>0.511674930810046</v>
      </c>
      <c r="R177" s="8">
        <f t="shared" si="57"/>
        <v>702.84892598515739</v>
      </c>
      <c r="S177" s="8">
        <f t="shared" si="58"/>
        <v>5.5393620112776878</v>
      </c>
      <c r="T177" s="1" t="str">
        <f t="shared" si="59"/>
        <v>organic clay</v>
      </c>
      <c r="U177" s="10" t="str">
        <f t="shared" si="60"/>
        <v/>
      </c>
      <c r="V177" s="10" t="str">
        <f t="shared" si="61"/>
        <v/>
      </c>
      <c r="W177" s="10" t="str">
        <f t="shared" si="62"/>
        <v/>
      </c>
      <c r="X177" s="10">
        <f t="shared" si="63"/>
        <v>1.8879202739266541</v>
      </c>
      <c r="Y177" s="1">
        <f t="shared" si="67"/>
        <v>4.9145728643216078</v>
      </c>
      <c r="Z177" s="2">
        <f t="shared" si="64"/>
        <v>0.33360000000000001</v>
      </c>
      <c r="AA177" s="1">
        <f t="shared" si="68"/>
        <v>0.7954773869346734</v>
      </c>
    </row>
    <row r="178" spans="1:27" x14ac:dyDescent="0.2">
      <c r="A178" s="11">
        <v>3.5</v>
      </c>
      <c r="B178" s="11">
        <v>8.2500000000000004E-2</v>
      </c>
      <c r="C178" s="11">
        <v>10.8</v>
      </c>
      <c r="D178" s="11">
        <v>-19.600000000000001</v>
      </c>
      <c r="E178" s="5">
        <f t="shared" si="46"/>
        <v>79.167999999999992</v>
      </c>
      <c r="F178" s="5">
        <f t="shared" si="65"/>
        <v>176</v>
      </c>
      <c r="G178" s="5">
        <f t="shared" si="47"/>
        <v>2.0000000000000018E-2</v>
      </c>
      <c r="H178" s="5">
        <f t="shared" si="48"/>
        <v>3.51</v>
      </c>
      <c r="I178" s="8">
        <f t="shared" si="49"/>
        <v>14.77281900799121</v>
      </c>
      <c r="J178" s="5">
        <f t="shared" si="66"/>
        <v>54.926652271260018</v>
      </c>
      <c r="K178" s="5">
        <f t="shared" si="50"/>
        <v>6.0272639999999988</v>
      </c>
      <c r="L178" s="8">
        <f t="shared" si="52"/>
        <v>48.899388271260023</v>
      </c>
      <c r="M178" s="8">
        <f t="shared" si="51"/>
        <v>83.350000000000009</v>
      </c>
      <c r="N178" s="8">
        <f t="shared" si="53"/>
        <v>80.018000000000001</v>
      </c>
      <c r="O178" s="8">
        <f t="shared" si="54"/>
        <v>176.5</v>
      </c>
      <c r="P178" s="8">
        <f t="shared" si="55"/>
        <v>2.0000000000000018E-2</v>
      </c>
      <c r="Q178" s="9">
        <f t="shared" si="56"/>
        <v>0.51312191452274458</v>
      </c>
      <c r="R178" s="8">
        <f t="shared" si="57"/>
        <v>703.42973166736044</v>
      </c>
      <c r="S178" s="8">
        <f t="shared" si="58"/>
        <v>5.5387928111436011</v>
      </c>
      <c r="T178" s="1" t="str">
        <f t="shared" si="59"/>
        <v>organic clay</v>
      </c>
      <c r="U178" s="10" t="str">
        <f t="shared" si="60"/>
        <v/>
      </c>
      <c r="V178" s="10" t="str">
        <f t="shared" si="61"/>
        <v/>
      </c>
      <c r="W178" s="10" t="str">
        <f t="shared" si="62"/>
        <v/>
      </c>
      <c r="X178" s="10">
        <f t="shared" si="63"/>
        <v>1.894889848582666</v>
      </c>
      <c r="Y178" s="1">
        <f t="shared" si="67"/>
        <v>4.9313232830820777</v>
      </c>
      <c r="Z178" s="2">
        <f t="shared" si="64"/>
        <v>0.33</v>
      </c>
      <c r="AA178" s="1">
        <f t="shared" si="68"/>
        <v>0.7983249581239531</v>
      </c>
    </row>
    <row r="179" spans="1:27" x14ac:dyDescent="0.2">
      <c r="A179" s="11">
        <v>3.52</v>
      </c>
      <c r="B179" s="11">
        <v>8.4199999999999997E-2</v>
      </c>
      <c r="C179" s="11">
        <v>10.9</v>
      </c>
      <c r="D179" s="11">
        <v>-19.600000000000001</v>
      </c>
      <c r="E179" s="5">
        <f t="shared" si="46"/>
        <v>80.867999999999995</v>
      </c>
      <c r="F179" s="5">
        <f t="shared" si="65"/>
        <v>177</v>
      </c>
      <c r="G179" s="5">
        <f t="shared" si="47"/>
        <v>2.0000000000000018E-2</v>
      </c>
      <c r="H179" s="5">
        <f t="shared" si="48"/>
        <v>3.5300000000000002</v>
      </c>
      <c r="I179" s="8">
        <f t="shared" si="49"/>
        <v>14.791567615661355</v>
      </c>
      <c r="J179" s="5">
        <f t="shared" si="66"/>
        <v>55.222483623573247</v>
      </c>
      <c r="K179" s="5">
        <f t="shared" si="50"/>
        <v>6.2234640000000034</v>
      </c>
      <c r="L179" s="8">
        <f t="shared" si="52"/>
        <v>48.999019623573247</v>
      </c>
      <c r="M179" s="8">
        <f t="shared" si="51"/>
        <v>83.350000000000009</v>
      </c>
      <c r="N179" s="8">
        <f t="shared" si="53"/>
        <v>80.034999999999997</v>
      </c>
      <c r="O179" s="8">
        <f t="shared" si="54"/>
        <v>177.5</v>
      </c>
      <c r="P179" s="8">
        <f t="shared" si="55"/>
        <v>2.0000000000000018E-2</v>
      </c>
      <c r="Q179" s="9">
        <f t="shared" si="56"/>
        <v>0.50638801688369983</v>
      </c>
      <c r="R179" s="8">
        <f t="shared" si="57"/>
        <v>715.36476714886817</v>
      </c>
      <c r="S179" s="8">
        <f t="shared" si="58"/>
        <v>5.5480527973712297</v>
      </c>
      <c r="T179" s="1" t="str">
        <f t="shared" si="59"/>
        <v>organic clay</v>
      </c>
      <c r="U179" s="10" t="str">
        <f t="shared" si="60"/>
        <v/>
      </c>
      <c r="V179" s="10" t="str">
        <f t="shared" si="61"/>
        <v/>
      </c>
      <c r="W179" s="10" t="str">
        <f t="shared" si="62"/>
        <v/>
      </c>
      <c r="X179" s="10">
        <f t="shared" si="63"/>
        <v>1.8751677584284507</v>
      </c>
      <c r="Y179" s="1">
        <f t="shared" si="67"/>
        <v>4.9480737018425458</v>
      </c>
      <c r="Z179" s="2">
        <f t="shared" si="64"/>
        <v>0.33679999999999999</v>
      </c>
      <c r="AA179" s="1">
        <f t="shared" si="68"/>
        <v>0.8011725293132328</v>
      </c>
    </row>
    <row r="180" spans="1:27" x14ac:dyDescent="0.2">
      <c r="A180" s="11">
        <v>3.54</v>
      </c>
      <c r="B180" s="11">
        <v>8.2500000000000004E-2</v>
      </c>
      <c r="C180" s="11">
        <v>11</v>
      </c>
      <c r="D180" s="11">
        <v>-19.399999999999999</v>
      </c>
      <c r="E180" s="5">
        <f t="shared" si="46"/>
        <v>79.201999999999998</v>
      </c>
      <c r="F180" s="5">
        <f t="shared" si="65"/>
        <v>178</v>
      </c>
      <c r="G180" s="5">
        <f t="shared" si="47"/>
        <v>2.0000000000000018E-2</v>
      </c>
      <c r="H180" s="5">
        <f t="shared" si="48"/>
        <v>3.55</v>
      </c>
      <c r="I180" s="8">
        <f t="shared" si="49"/>
        <v>14.794090950674581</v>
      </c>
      <c r="J180" s="5">
        <f t="shared" si="66"/>
        <v>55.518365442586742</v>
      </c>
      <c r="K180" s="5">
        <f t="shared" si="50"/>
        <v>6.4196639999999991</v>
      </c>
      <c r="L180" s="8">
        <f t="shared" si="52"/>
        <v>49.098701442586744</v>
      </c>
      <c r="M180" s="8">
        <f t="shared" si="51"/>
        <v>82.050000000000011</v>
      </c>
      <c r="N180" s="8">
        <f t="shared" si="53"/>
        <v>78.777500000000003</v>
      </c>
      <c r="O180" s="8">
        <f t="shared" si="54"/>
        <v>178.5</v>
      </c>
      <c r="P180" s="8">
        <f t="shared" si="55"/>
        <v>2.0000000000000018E-2</v>
      </c>
      <c r="Q180" s="9">
        <f t="shared" si="56"/>
        <v>0.47372199007363125</v>
      </c>
      <c r="R180" s="8">
        <f t="shared" si="57"/>
        <v>767.44042027611738</v>
      </c>
      <c r="S180" s="8">
        <f t="shared" si="58"/>
        <v>5.5901201511295247</v>
      </c>
      <c r="T180" s="1" t="str">
        <f t="shared" si="59"/>
        <v>organic clay</v>
      </c>
      <c r="U180" s="10" t="str">
        <f t="shared" si="60"/>
        <v/>
      </c>
      <c r="V180" s="10" t="str">
        <f t="shared" si="61"/>
        <v/>
      </c>
      <c r="W180" s="10" t="str">
        <f t="shared" si="62"/>
        <v/>
      </c>
      <c r="X180" s="10">
        <f t="shared" si="63"/>
        <v>1.7687756371608847</v>
      </c>
      <c r="Y180" s="1">
        <f t="shared" si="67"/>
        <v>4.9648241206030157</v>
      </c>
      <c r="Z180" s="2">
        <f t="shared" si="64"/>
        <v>0.33</v>
      </c>
      <c r="AA180" s="1">
        <f t="shared" si="68"/>
        <v>0.80402010050251271</v>
      </c>
    </row>
    <row r="181" spans="1:27" x14ac:dyDescent="0.2">
      <c r="A181" s="11">
        <v>3.56</v>
      </c>
      <c r="B181" s="11">
        <v>8.1600000000000006E-2</v>
      </c>
      <c r="C181" s="11">
        <v>10.9</v>
      </c>
      <c r="D181" s="11">
        <v>-19.100000000000001</v>
      </c>
      <c r="E181" s="5">
        <f t="shared" si="46"/>
        <v>78.353000000000009</v>
      </c>
      <c r="F181" s="5">
        <f t="shared" si="65"/>
        <v>179</v>
      </c>
      <c r="G181" s="5">
        <f t="shared" si="47"/>
        <v>2.0000000000000018E-2</v>
      </c>
      <c r="H181" s="5">
        <f t="shared" si="48"/>
        <v>3.5700000000000003</v>
      </c>
      <c r="I181" s="8">
        <f t="shared" si="49"/>
        <v>14.779453280383347</v>
      </c>
      <c r="J181" s="5">
        <f t="shared" si="66"/>
        <v>55.813954508194406</v>
      </c>
      <c r="K181" s="5">
        <f t="shared" si="50"/>
        <v>6.6158640000000037</v>
      </c>
      <c r="L181" s="8">
        <f t="shared" si="52"/>
        <v>49.198090508194404</v>
      </c>
      <c r="M181" s="8">
        <f t="shared" si="51"/>
        <v>81.150000000000006</v>
      </c>
      <c r="N181" s="8">
        <f t="shared" si="53"/>
        <v>77.894499999999994</v>
      </c>
      <c r="O181" s="8">
        <f t="shared" si="54"/>
        <v>179.5</v>
      </c>
      <c r="P181" s="8">
        <f t="shared" si="55"/>
        <v>2.0000000000000018E-2</v>
      </c>
      <c r="Q181" s="9">
        <f t="shared" si="56"/>
        <v>0.44880899367685551</v>
      </c>
      <c r="R181" s="8">
        <f t="shared" si="57"/>
        <v>812.93281484651311</v>
      </c>
      <c r="S181" s="8">
        <f t="shared" si="58"/>
        <v>5.6244115647291988</v>
      </c>
      <c r="T181" s="1" t="str">
        <f t="shared" si="59"/>
        <v>organic clay</v>
      </c>
      <c r="U181" s="10" t="str">
        <f t="shared" si="60"/>
        <v/>
      </c>
      <c r="V181" s="10" t="str">
        <f t="shared" si="61"/>
        <v/>
      </c>
      <c r="W181" s="10" t="str">
        <f t="shared" si="62"/>
        <v/>
      </c>
      <c r="X181" s="10">
        <f t="shared" si="63"/>
        <v>1.6890696994537067</v>
      </c>
      <c r="Y181" s="1">
        <f t="shared" si="67"/>
        <v>4.9815745393634838</v>
      </c>
      <c r="Z181" s="2">
        <f t="shared" si="64"/>
        <v>0.32640000000000002</v>
      </c>
      <c r="AA181" s="1">
        <f t="shared" si="68"/>
        <v>0.80686767169179241</v>
      </c>
    </row>
    <row r="182" spans="1:27" x14ac:dyDescent="0.2">
      <c r="A182" s="11">
        <v>3.58</v>
      </c>
      <c r="B182" s="11">
        <v>8.0699999999999994E-2</v>
      </c>
      <c r="C182" s="11">
        <v>10.9</v>
      </c>
      <c r="D182" s="11">
        <v>-19.2</v>
      </c>
      <c r="E182" s="5">
        <f t="shared" si="46"/>
        <v>77.435999999999993</v>
      </c>
      <c r="F182" s="5">
        <f t="shared" si="65"/>
        <v>180</v>
      </c>
      <c r="G182" s="5">
        <f t="shared" si="47"/>
        <v>2.0000000000000018E-2</v>
      </c>
      <c r="H182" s="5">
        <f t="shared" si="48"/>
        <v>3.59</v>
      </c>
      <c r="I182" s="8">
        <f t="shared" si="49"/>
        <v>14.774939261353861</v>
      </c>
      <c r="J182" s="5">
        <f t="shared" si="66"/>
        <v>56.109453293421481</v>
      </c>
      <c r="K182" s="5">
        <f t="shared" si="50"/>
        <v>6.8120639999999995</v>
      </c>
      <c r="L182" s="8">
        <f t="shared" si="52"/>
        <v>49.297389293421482</v>
      </c>
      <c r="M182" s="8">
        <f t="shared" si="51"/>
        <v>81.150000000000006</v>
      </c>
      <c r="N182" s="8">
        <f t="shared" si="53"/>
        <v>77.911500000000004</v>
      </c>
      <c r="O182" s="8">
        <f t="shared" si="54"/>
        <v>180.5</v>
      </c>
      <c r="P182" s="8">
        <f t="shared" si="55"/>
        <v>2.0000000000000018E-2</v>
      </c>
      <c r="Q182" s="9">
        <f t="shared" si="56"/>
        <v>0.44225560458812996</v>
      </c>
      <c r="R182" s="8">
        <f t="shared" si="57"/>
        <v>827.90392310065158</v>
      </c>
      <c r="S182" s="8">
        <f t="shared" si="58"/>
        <v>5.6345676276060939</v>
      </c>
      <c r="T182" s="1" t="str">
        <f t="shared" si="59"/>
        <v>organic clay</v>
      </c>
      <c r="U182" s="10" t="str">
        <f t="shared" si="60"/>
        <v/>
      </c>
      <c r="V182" s="10" t="str">
        <f t="shared" si="61"/>
        <v/>
      </c>
      <c r="W182" s="10" t="str">
        <f t="shared" si="62"/>
        <v/>
      </c>
      <c r="X182" s="10">
        <f t="shared" si="63"/>
        <v>1.6693697804385683</v>
      </c>
      <c r="Y182" s="1">
        <f t="shared" si="67"/>
        <v>4.9983249581239537</v>
      </c>
      <c r="Z182" s="2">
        <f t="shared" si="64"/>
        <v>0.32279999999999998</v>
      </c>
      <c r="AA182" s="1">
        <f t="shared" si="68"/>
        <v>0.80971524288107211</v>
      </c>
    </row>
    <row r="183" spans="1:27" x14ac:dyDescent="0.2">
      <c r="A183" s="11">
        <v>3.6</v>
      </c>
      <c r="B183" s="11">
        <v>8.1600000000000006E-2</v>
      </c>
      <c r="C183" s="11">
        <v>10.9</v>
      </c>
      <c r="D183" s="11">
        <v>-18.899999999999999</v>
      </c>
      <c r="E183" s="5">
        <f t="shared" si="46"/>
        <v>78.387000000000015</v>
      </c>
      <c r="F183" s="5">
        <f t="shared" si="65"/>
        <v>181</v>
      </c>
      <c r="G183" s="5">
        <f t="shared" si="47"/>
        <v>2.0000000000000018E-2</v>
      </c>
      <c r="H183" s="5">
        <f t="shared" si="48"/>
        <v>3.6100000000000003</v>
      </c>
      <c r="I183" s="8">
        <f t="shared" si="49"/>
        <v>14.779619631187723</v>
      </c>
      <c r="J183" s="5">
        <f t="shared" si="66"/>
        <v>56.405045686045234</v>
      </c>
      <c r="K183" s="5">
        <f t="shared" si="50"/>
        <v>7.008264000000004</v>
      </c>
      <c r="L183" s="8">
        <f t="shared" si="52"/>
        <v>49.39678168604523</v>
      </c>
      <c r="M183" s="8">
        <f t="shared" si="51"/>
        <v>81.600000000000009</v>
      </c>
      <c r="N183" s="8">
        <f t="shared" si="53"/>
        <v>78.404000000000011</v>
      </c>
      <c r="O183" s="8">
        <f t="shared" si="54"/>
        <v>181.5</v>
      </c>
      <c r="P183" s="8">
        <f t="shared" si="55"/>
        <v>2.0000000000000018E-2</v>
      </c>
      <c r="Q183" s="9">
        <f t="shared" si="56"/>
        <v>0.44535197563629048</v>
      </c>
      <c r="R183" s="8">
        <f t="shared" si="57"/>
        <v>825.03921509063559</v>
      </c>
      <c r="S183" s="8">
        <f t="shared" si="58"/>
        <v>5.6314056753157171</v>
      </c>
      <c r="T183" s="1" t="str">
        <f t="shared" si="59"/>
        <v>organic clay</v>
      </c>
      <c r="U183" s="10" t="str">
        <f t="shared" si="60"/>
        <v/>
      </c>
      <c r="V183" s="10" t="str">
        <f t="shared" si="61"/>
        <v/>
      </c>
      <c r="W183" s="10" t="str">
        <f t="shared" si="62"/>
        <v/>
      </c>
      <c r="X183" s="10">
        <f t="shared" si="63"/>
        <v>1.6796636209303182</v>
      </c>
      <c r="Y183" s="1">
        <f t="shared" si="67"/>
        <v>5.0150753768844218</v>
      </c>
      <c r="Z183" s="2">
        <f t="shared" si="64"/>
        <v>0.32640000000000002</v>
      </c>
      <c r="AA183" s="1">
        <f t="shared" si="68"/>
        <v>0.8125628140703518</v>
      </c>
    </row>
    <row r="184" spans="1:27" x14ac:dyDescent="0.2">
      <c r="A184" s="11">
        <v>3.62</v>
      </c>
      <c r="B184" s="11">
        <v>8.1600000000000006E-2</v>
      </c>
      <c r="C184" s="11">
        <v>10.6</v>
      </c>
      <c r="D184" s="11">
        <v>-18.7</v>
      </c>
      <c r="E184" s="5">
        <f t="shared" si="46"/>
        <v>78.421000000000006</v>
      </c>
      <c r="F184" s="5">
        <f t="shared" si="65"/>
        <v>182</v>
      </c>
      <c r="G184" s="5">
        <f t="shared" si="47"/>
        <v>2.0000000000000018E-2</v>
      </c>
      <c r="H184" s="5">
        <f t="shared" si="48"/>
        <v>3.63</v>
      </c>
      <c r="I184" s="8">
        <f t="shared" si="49"/>
        <v>14.747681990085315</v>
      </c>
      <c r="J184" s="5">
        <f t="shared" si="66"/>
        <v>56.699999325846939</v>
      </c>
      <c r="K184" s="5">
        <f t="shared" si="50"/>
        <v>7.2044639999999998</v>
      </c>
      <c r="L184" s="8">
        <f t="shared" si="52"/>
        <v>49.495535325846937</v>
      </c>
      <c r="M184" s="8">
        <f t="shared" si="51"/>
        <v>82.050000000000011</v>
      </c>
      <c r="N184" s="8">
        <f t="shared" si="53"/>
        <v>78.862500000000011</v>
      </c>
      <c r="O184" s="8">
        <f t="shared" si="54"/>
        <v>182.5</v>
      </c>
      <c r="P184" s="8">
        <f t="shared" si="55"/>
        <v>2.0000000000000018E-2</v>
      </c>
      <c r="Q184" s="9">
        <f t="shared" si="56"/>
        <v>0.44776767294765774</v>
      </c>
      <c r="R184" s="8">
        <f t="shared" si="57"/>
        <v>823.46303191697086</v>
      </c>
      <c r="S184" s="8">
        <f t="shared" si="58"/>
        <v>5.629201576111563</v>
      </c>
      <c r="T184" s="1" t="str">
        <f t="shared" si="59"/>
        <v>organic clay</v>
      </c>
      <c r="U184" s="10" t="str">
        <f t="shared" si="60"/>
        <v/>
      </c>
      <c r="V184" s="10" t="str">
        <f t="shared" si="61"/>
        <v/>
      </c>
      <c r="W184" s="10" t="str">
        <f t="shared" si="62"/>
        <v/>
      </c>
      <c r="X184" s="10">
        <f t="shared" si="63"/>
        <v>1.6900000449435382</v>
      </c>
      <c r="Y184" s="1">
        <f t="shared" si="67"/>
        <v>5.0318257956448917</v>
      </c>
      <c r="Z184" s="2">
        <f t="shared" si="64"/>
        <v>0.32640000000000002</v>
      </c>
      <c r="AA184" s="1">
        <f t="shared" si="68"/>
        <v>0.8154103852596315</v>
      </c>
    </row>
    <row r="185" spans="1:27" x14ac:dyDescent="0.2">
      <c r="A185" s="11">
        <v>3.64</v>
      </c>
      <c r="B185" s="11">
        <v>8.2500000000000004E-2</v>
      </c>
      <c r="C185" s="11">
        <v>10.3</v>
      </c>
      <c r="D185" s="11">
        <v>-18.8</v>
      </c>
      <c r="E185" s="5">
        <f t="shared" si="46"/>
        <v>79.304000000000002</v>
      </c>
      <c r="F185" s="5">
        <f t="shared" si="65"/>
        <v>183</v>
      </c>
      <c r="G185" s="5">
        <f t="shared" si="47"/>
        <v>2.0000000000000018E-2</v>
      </c>
      <c r="H185" s="5">
        <f t="shared" si="48"/>
        <v>3.6500000000000004</v>
      </c>
      <c r="I185" s="8">
        <f t="shared" si="49"/>
        <v>14.718949594836621</v>
      </c>
      <c r="J185" s="5">
        <f t="shared" si="66"/>
        <v>56.994378317743674</v>
      </c>
      <c r="K185" s="5">
        <f t="shared" si="50"/>
        <v>7.4006640000000043</v>
      </c>
      <c r="L185" s="8">
        <f t="shared" si="52"/>
        <v>49.593714317743668</v>
      </c>
      <c r="M185" s="8">
        <f t="shared" si="51"/>
        <v>81.600000000000009</v>
      </c>
      <c r="N185" s="8">
        <f t="shared" si="53"/>
        <v>78.446499999999986</v>
      </c>
      <c r="O185" s="8">
        <f t="shared" si="54"/>
        <v>183.5</v>
      </c>
      <c r="P185" s="8">
        <f t="shared" si="55"/>
        <v>2.0000000000000018E-2</v>
      </c>
      <c r="Q185" s="9">
        <f t="shared" si="56"/>
        <v>0.43255727015754414</v>
      </c>
      <c r="R185" s="8">
        <f t="shared" si="57"/>
        <v>855.39324602926479</v>
      </c>
      <c r="S185" s="8">
        <f t="shared" si="58"/>
        <v>5.6515221424697328</v>
      </c>
      <c r="T185" s="1" t="str">
        <f t="shared" si="59"/>
        <v>organic clay</v>
      </c>
      <c r="U185" s="10" t="str">
        <f t="shared" si="60"/>
        <v/>
      </c>
      <c r="V185" s="10" t="str">
        <f t="shared" si="61"/>
        <v/>
      </c>
      <c r="W185" s="10" t="str">
        <f t="shared" si="62"/>
        <v/>
      </c>
      <c r="X185" s="10">
        <f t="shared" si="63"/>
        <v>1.640374778817089</v>
      </c>
      <c r="Y185" s="1">
        <f t="shared" si="67"/>
        <v>5.0485762144053599</v>
      </c>
      <c r="Z185" s="2">
        <f t="shared" si="64"/>
        <v>0.33</v>
      </c>
      <c r="AA185" s="1">
        <f t="shared" si="68"/>
        <v>0.81825795644891119</v>
      </c>
    </row>
    <row r="186" spans="1:27" x14ac:dyDescent="0.2">
      <c r="A186" s="11">
        <v>3.66</v>
      </c>
      <c r="B186" s="11">
        <v>8.0699999999999994E-2</v>
      </c>
      <c r="C186" s="11">
        <v>10.3</v>
      </c>
      <c r="D186" s="11">
        <v>-18.3</v>
      </c>
      <c r="E186" s="5">
        <f t="shared" si="46"/>
        <v>77.588999999999984</v>
      </c>
      <c r="F186" s="5">
        <f t="shared" si="65"/>
        <v>184</v>
      </c>
      <c r="G186" s="5">
        <f t="shared" si="47"/>
        <v>2.0000000000000018E-2</v>
      </c>
      <c r="H186" s="5">
        <f t="shared" si="48"/>
        <v>3.67</v>
      </c>
      <c r="I186" s="8">
        <f t="shared" si="49"/>
        <v>14.710566513513193</v>
      </c>
      <c r="J186" s="5">
        <f t="shared" si="66"/>
        <v>57.288589648013939</v>
      </c>
      <c r="K186" s="5">
        <f t="shared" si="50"/>
        <v>7.5968640000000001</v>
      </c>
      <c r="L186" s="8">
        <f t="shared" si="52"/>
        <v>49.691725648013943</v>
      </c>
      <c r="M186" s="8">
        <f t="shared" si="51"/>
        <v>80.699999999999989</v>
      </c>
      <c r="N186" s="8">
        <f t="shared" si="53"/>
        <v>77.597499999999997</v>
      </c>
      <c r="O186" s="8">
        <f t="shared" si="54"/>
        <v>184.5</v>
      </c>
      <c r="P186" s="8">
        <f t="shared" si="55"/>
        <v>2.0000000000000018E-2</v>
      </c>
      <c r="Q186" s="9">
        <f t="shared" si="56"/>
        <v>0.4086980294434141</v>
      </c>
      <c r="R186" s="8">
        <f t="shared" si="57"/>
        <v>908.46823784397316</v>
      </c>
      <c r="S186" s="8">
        <f t="shared" si="58"/>
        <v>5.6874464111209573</v>
      </c>
      <c r="T186" s="1" t="str">
        <f t="shared" si="59"/>
        <v>organic clay</v>
      </c>
      <c r="U186" s="10" t="str">
        <f t="shared" si="60"/>
        <v/>
      </c>
      <c r="V186" s="10" t="str">
        <f t="shared" si="61"/>
        <v/>
      </c>
      <c r="W186" s="10" t="str">
        <f t="shared" si="62"/>
        <v/>
      </c>
      <c r="X186" s="10">
        <f t="shared" si="63"/>
        <v>1.5607606901324034</v>
      </c>
      <c r="Y186" s="1">
        <f t="shared" si="67"/>
        <v>5.0653266331658298</v>
      </c>
      <c r="Z186" s="2">
        <f t="shared" si="64"/>
        <v>0.32279999999999998</v>
      </c>
      <c r="AA186" s="1">
        <f t="shared" si="68"/>
        <v>0.82110552763819111</v>
      </c>
    </row>
    <row r="187" spans="1:27" x14ac:dyDescent="0.2">
      <c r="A187" s="11">
        <v>3.68</v>
      </c>
      <c r="B187" s="11">
        <v>8.0699999999999994E-2</v>
      </c>
      <c r="C187" s="11">
        <v>10.199999999999999</v>
      </c>
      <c r="D187" s="11">
        <v>-18.2</v>
      </c>
      <c r="E187" s="5">
        <f t="shared" si="46"/>
        <v>77.605999999999995</v>
      </c>
      <c r="F187" s="5">
        <f t="shared" si="65"/>
        <v>185</v>
      </c>
      <c r="G187" s="5">
        <f t="shared" si="47"/>
        <v>2.0000000000000018E-2</v>
      </c>
      <c r="H187" s="5">
        <f t="shared" si="48"/>
        <v>3.6900000000000004</v>
      </c>
      <c r="I187" s="8">
        <f t="shared" si="49"/>
        <v>14.69942783481283</v>
      </c>
      <c r="J187" s="5">
        <f t="shared" si="66"/>
        <v>57.582578204710195</v>
      </c>
      <c r="K187" s="5">
        <f t="shared" si="50"/>
        <v>7.7930640000000047</v>
      </c>
      <c r="L187" s="8">
        <f t="shared" si="52"/>
        <v>49.789514204710187</v>
      </c>
      <c r="M187" s="8">
        <f t="shared" si="51"/>
        <v>81.150000000000006</v>
      </c>
      <c r="N187" s="8">
        <f t="shared" si="53"/>
        <v>78.056000000000012</v>
      </c>
      <c r="O187" s="8">
        <f t="shared" si="54"/>
        <v>185.5</v>
      </c>
      <c r="P187" s="8">
        <f t="shared" si="55"/>
        <v>2.0000000000000018E-2</v>
      </c>
      <c r="Q187" s="9">
        <f t="shared" si="56"/>
        <v>0.41119946885027026</v>
      </c>
      <c r="R187" s="8">
        <f t="shared" si="57"/>
        <v>906.05274416158784</v>
      </c>
      <c r="S187" s="8">
        <f t="shared" si="58"/>
        <v>5.68479920239787</v>
      </c>
      <c r="T187" s="1" t="str">
        <f t="shared" si="59"/>
        <v>organic clay</v>
      </c>
      <c r="U187" s="10" t="str">
        <f t="shared" si="60"/>
        <v/>
      </c>
      <c r="V187" s="10" t="str">
        <f t="shared" si="61"/>
        <v/>
      </c>
      <c r="W187" s="10" t="str">
        <f t="shared" si="62"/>
        <v/>
      </c>
      <c r="X187" s="10">
        <f t="shared" si="63"/>
        <v>1.5711614530193208</v>
      </c>
      <c r="Y187" s="1">
        <f t="shared" si="67"/>
        <v>5.0820770519262979</v>
      </c>
      <c r="Z187" s="2">
        <f t="shared" si="64"/>
        <v>0.32279999999999998</v>
      </c>
      <c r="AA187" s="1">
        <f t="shared" si="68"/>
        <v>0.82395309882747081</v>
      </c>
    </row>
    <row r="188" spans="1:27" x14ac:dyDescent="0.2">
      <c r="A188" s="11">
        <v>3.7</v>
      </c>
      <c r="B188" s="11">
        <v>8.1600000000000006E-2</v>
      </c>
      <c r="C188" s="11">
        <v>10.199999999999999</v>
      </c>
      <c r="D188" s="11">
        <v>-18.2</v>
      </c>
      <c r="E188" s="5">
        <f t="shared" si="46"/>
        <v>78.506000000000014</v>
      </c>
      <c r="F188" s="5">
        <f t="shared" si="65"/>
        <v>186</v>
      </c>
      <c r="G188" s="5">
        <f t="shared" si="47"/>
        <v>2.0000000000000018E-2</v>
      </c>
      <c r="H188" s="5">
        <f t="shared" si="48"/>
        <v>3.71</v>
      </c>
      <c r="I188" s="8">
        <f t="shared" si="49"/>
        <v>14.703849001174975</v>
      </c>
      <c r="J188" s="5">
        <f t="shared" si="66"/>
        <v>57.876655184733693</v>
      </c>
      <c r="K188" s="5">
        <f t="shared" si="50"/>
        <v>7.9892640000000004</v>
      </c>
      <c r="L188" s="8">
        <f t="shared" si="52"/>
        <v>49.887391184733694</v>
      </c>
      <c r="M188" s="8">
        <f t="shared" si="51"/>
        <v>81.600000000000009</v>
      </c>
      <c r="N188" s="8">
        <f t="shared" si="53"/>
        <v>78.531500000000008</v>
      </c>
      <c r="O188" s="8">
        <f t="shared" si="54"/>
        <v>186.5</v>
      </c>
      <c r="P188" s="8">
        <f t="shared" si="55"/>
        <v>2.0000000000000018E-2</v>
      </c>
      <c r="Q188" s="9">
        <f t="shared" si="56"/>
        <v>0.41402936342734664</v>
      </c>
      <c r="R188" s="8">
        <f t="shared" si="57"/>
        <v>902.93585678336808</v>
      </c>
      <c r="S188" s="8">
        <f t="shared" si="58"/>
        <v>5.6816792903774331</v>
      </c>
      <c r="T188" s="1" t="str">
        <f t="shared" si="59"/>
        <v>organic clay</v>
      </c>
      <c r="U188" s="10" t="str">
        <f t="shared" si="60"/>
        <v/>
      </c>
      <c r="V188" s="10" t="str">
        <f t="shared" si="61"/>
        <v/>
      </c>
      <c r="W188" s="10" t="str">
        <f t="shared" si="62"/>
        <v/>
      </c>
      <c r="X188" s="10">
        <f t="shared" si="63"/>
        <v>1.5815563210177543</v>
      </c>
      <c r="Y188" s="1">
        <f t="shared" si="67"/>
        <v>5.0988274706867678</v>
      </c>
      <c r="Z188" s="2">
        <f t="shared" si="64"/>
        <v>0.32640000000000002</v>
      </c>
      <c r="AA188" s="1">
        <f t="shared" si="68"/>
        <v>0.82680067001675051</v>
      </c>
    </row>
    <row r="189" spans="1:27" x14ac:dyDescent="0.2">
      <c r="A189" s="11">
        <v>3.72</v>
      </c>
      <c r="B189" s="11">
        <v>8.1600000000000006E-2</v>
      </c>
      <c r="C189" s="11">
        <v>10.1</v>
      </c>
      <c r="D189" s="11">
        <v>-17.899999999999999</v>
      </c>
      <c r="E189" s="5">
        <f t="shared" si="46"/>
        <v>78.557000000000002</v>
      </c>
      <c r="F189" s="5">
        <f t="shared" si="65"/>
        <v>187</v>
      </c>
      <c r="G189" s="5">
        <f t="shared" si="47"/>
        <v>2.0000000000000018E-2</v>
      </c>
      <c r="H189" s="5">
        <f t="shared" si="48"/>
        <v>3.7300000000000004</v>
      </c>
      <c r="I189" s="8">
        <f t="shared" si="49"/>
        <v>14.692764762028128</v>
      </c>
      <c r="J189" s="5">
        <f t="shared" si="66"/>
        <v>58.170510479974254</v>
      </c>
      <c r="K189" s="5">
        <f t="shared" si="50"/>
        <v>8.185464000000005</v>
      </c>
      <c r="L189" s="8">
        <f t="shared" si="52"/>
        <v>49.985046479974251</v>
      </c>
      <c r="M189" s="8">
        <f t="shared" si="51"/>
        <v>81.150000000000006</v>
      </c>
      <c r="N189" s="8">
        <f t="shared" si="53"/>
        <v>78.09</v>
      </c>
      <c r="O189" s="8">
        <f t="shared" si="54"/>
        <v>187.5</v>
      </c>
      <c r="P189" s="8">
        <f t="shared" si="55"/>
        <v>1.9999999999999796E-2</v>
      </c>
      <c r="Q189" s="9">
        <f t="shared" si="56"/>
        <v>0.39850897263857082</v>
      </c>
      <c r="R189" s="8">
        <f t="shared" si="57"/>
        <v>941.28918219264506</v>
      </c>
      <c r="S189" s="8">
        <f t="shared" si="58"/>
        <v>5.7062091122567278</v>
      </c>
      <c r="T189" s="1" t="str">
        <f t="shared" si="59"/>
        <v>organic clay</v>
      </c>
      <c r="U189" s="10" t="str">
        <f t="shared" si="60"/>
        <v/>
      </c>
      <c r="V189" s="10" t="str">
        <f t="shared" si="61"/>
        <v/>
      </c>
      <c r="W189" s="10" t="str">
        <f t="shared" si="62"/>
        <v/>
      </c>
      <c r="X189" s="10">
        <f t="shared" si="63"/>
        <v>1.5319659680017168</v>
      </c>
      <c r="Y189" s="1">
        <f t="shared" si="67"/>
        <v>5.1155778894472359</v>
      </c>
      <c r="Z189" s="2">
        <f t="shared" si="64"/>
        <v>0.32640000000000002</v>
      </c>
      <c r="AA189" s="1">
        <f t="shared" si="68"/>
        <v>0.8296482412060302</v>
      </c>
    </row>
    <row r="190" spans="1:27" x14ac:dyDescent="0.2">
      <c r="A190" s="11">
        <v>3.74</v>
      </c>
      <c r="B190" s="11">
        <v>8.0699999999999994E-2</v>
      </c>
      <c r="C190" s="11">
        <v>9.9</v>
      </c>
      <c r="D190" s="11">
        <v>-18.100000000000001</v>
      </c>
      <c r="E190" s="5">
        <f t="shared" si="46"/>
        <v>77.62299999999999</v>
      </c>
      <c r="F190" s="5">
        <f t="shared" si="65"/>
        <v>188</v>
      </c>
      <c r="G190" s="5">
        <f t="shared" si="47"/>
        <v>1.9999999999999574E-2</v>
      </c>
      <c r="H190" s="5">
        <f t="shared" si="48"/>
        <v>3.75</v>
      </c>
      <c r="I190" s="8">
        <f t="shared" si="49"/>
        <v>14.66517148482863</v>
      </c>
      <c r="J190" s="5">
        <f t="shared" si="66"/>
        <v>58.463813909670819</v>
      </c>
      <c r="K190" s="5">
        <f t="shared" si="50"/>
        <v>8.3816640000000007</v>
      </c>
      <c r="L190" s="8">
        <f t="shared" si="52"/>
        <v>50.082149909670818</v>
      </c>
      <c r="M190" s="8">
        <f t="shared" si="51"/>
        <v>81.600000000000009</v>
      </c>
      <c r="N190" s="8">
        <f t="shared" si="53"/>
        <v>78.539999999999992</v>
      </c>
      <c r="O190" s="8">
        <f t="shared" si="54"/>
        <v>188.5</v>
      </c>
      <c r="P190" s="8">
        <f t="shared" si="55"/>
        <v>1.9999999999999796E-2</v>
      </c>
      <c r="Q190" s="9">
        <f t="shared" si="56"/>
        <v>0.4008651011695582</v>
      </c>
      <c r="R190" s="8">
        <f t="shared" si="57"/>
        <v>938.92335502310186</v>
      </c>
      <c r="S190" s="8">
        <f t="shared" si="58"/>
        <v>5.7036698757362796</v>
      </c>
      <c r="T190" s="1" t="str">
        <f t="shared" si="59"/>
        <v>organic clay</v>
      </c>
      <c r="U190" s="10" t="str">
        <f t="shared" si="60"/>
        <v/>
      </c>
      <c r="V190" s="10" t="str">
        <f t="shared" si="61"/>
        <v/>
      </c>
      <c r="W190" s="10" t="str">
        <f t="shared" si="62"/>
        <v/>
      </c>
      <c r="X190" s="10">
        <f t="shared" si="63"/>
        <v>1.542412406021946</v>
      </c>
      <c r="Y190" s="1">
        <f t="shared" si="67"/>
        <v>5.1323283082077058</v>
      </c>
      <c r="Z190" s="2">
        <f t="shared" si="64"/>
        <v>0.32279999999999998</v>
      </c>
      <c r="AA190" s="1">
        <f t="shared" si="68"/>
        <v>0.8324958123953099</v>
      </c>
    </row>
    <row r="191" spans="1:27" x14ac:dyDescent="0.2">
      <c r="A191" s="11">
        <v>3.76</v>
      </c>
      <c r="B191" s="11">
        <v>8.2500000000000004E-2</v>
      </c>
      <c r="C191" s="11">
        <v>9.9</v>
      </c>
      <c r="D191" s="11">
        <v>-17.899999999999999</v>
      </c>
      <c r="E191" s="5">
        <f t="shared" si="46"/>
        <v>79.456999999999994</v>
      </c>
      <c r="F191" s="5">
        <f t="shared" si="65"/>
        <v>189</v>
      </c>
      <c r="G191" s="5">
        <f t="shared" si="47"/>
        <v>2.0000000000000018E-2</v>
      </c>
      <c r="H191" s="5">
        <f t="shared" si="48"/>
        <v>3.7699999999999996</v>
      </c>
      <c r="I191" s="8">
        <f t="shared" si="49"/>
        <v>14.674125627251435</v>
      </c>
      <c r="J191" s="5">
        <f t="shared" si="66"/>
        <v>58.757296422215845</v>
      </c>
      <c r="K191" s="5">
        <f t="shared" si="50"/>
        <v>8.5778639999999964</v>
      </c>
      <c r="L191" s="8">
        <f t="shared" si="52"/>
        <v>50.179432422215847</v>
      </c>
      <c r="M191" s="8">
        <f t="shared" si="51"/>
        <v>82.95</v>
      </c>
      <c r="N191" s="8">
        <f t="shared" si="53"/>
        <v>79.924000000000007</v>
      </c>
      <c r="O191" s="8">
        <f t="shared" si="54"/>
        <v>189.5</v>
      </c>
      <c r="P191" s="8">
        <f t="shared" si="55"/>
        <v>2.0000000000000018E-2</v>
      </c>
      <c r="Q191" s="9">
        <f t="shared" si="56"/>
        <v>0.4218203067680189</v>
      </c>
      <c r="R191" s="8">
        <f t="shared" si="57"/>
        <v>895.27402934339125</v>
      </c>
      <c r="S191" s="8">
        <f t="shared" si="58"/>
        <v>5.6734699631646706</v>
      </c>
      <c r="T191" s="1" t="str">
        <f t="shared" si="59"/>
        <v>organic clay</v>
      </c>
      <c r="U191" s="10" t="str">
        <f t="shared" si="60"/>
        <v/>
      </c>
      <c r="V191" s="10" t="str">
        <f t="shared" si="61"/>
        <v/>
      </c>
      <c r="W191" s="10" t="str">
        <f t="shared" si="62"/>
        <v/>
      </c>
      <c r="X191" s="10">
        <f t="shared" si="63"/>
        <v>1.6128469051856105</v>
      </c>
      <c r="Y191" s="1">
        <f t="shared" si="67"/>
        <v>5.1490787269681739</v>
      </c>
      <c r="Z191" s="2">
        <f t="shared" si="64"/>
        <v>0.33</v>
      </c>
      <c r="AA191" s="1">
        <f t="shared" si="68"/>
        <v>0.83534338358458959</v>
      </c>
    </row>
    <row r="192" spans="1:27" x14ac:dyDescent="0.2">
      <c r="A192" s="11">
        <v>3.78</v>
      </c>
      <c r="B192" s="11">
        <v>8.3400000000000002E-2</v>
      </c>
      <c r="C192" s="11">
        <v>9.9</v>
      </c>
      <c r="D192" s="11">
        <v>-17.7</v>
      </c>
      <c r="E192" s="5">
        <f t="shared" si="46"/>
        <v>80.391000000000005</v>
      </c>
      <c r="F192" s="5">
        <f t="shared" si="65"/>
        <v>190</v>
      </c>
      <c r="G192" s="5">
        <f t="shared" si="47"/>
        <v>2.0000000000000018E-2</v>
      </c>
      <c r="H192" s="5">
        <f t="shared" si="48"/>
        <v>3.79</v>
      </c>
      <c r="I192" s="8">
        <f t="shared" si="49"/>
        <v>14.678606580736867</v>
      </c>
      <c r="J192" s="5">
        <f t="shared" si="66"/>
        <v>59.050868553830583</v>
      </c>
      <c r="K192" s="5">
        <f t="shared" si="50"/>
        <v>8.774064000000001</v>
      </c>
      <c r="L192" s="8">
        <f t="shared" si="52"/>
        <v>50.27680455383058</v>
      </c>
      <c r="M192" s="8">
        <f t="shared" si="51"/>
        <v>83.4</v>
      </c>
      <c r="N192" s="8">
        <f t="shared" si="53"/>
        <v>80.391000000000005</v>
      </c>
      <c r="O192" s="8">
        <f t="shared" si="54"/>
        <v>190.5</v>
      </c>
      <c r="P192" s="8">
        <f t="shared" si="55"/>
        <v>2.0000000000000018E-2</v>
      </c>
      <c r="Q192" s="9">
        <f t="shared" si="56"/>
        <v>0.42445281945714908</v>
      </c>
      <c r="R192" s="8">
        <f t="shared" si="57"/>
        <v>892.6842858514583</v>
      </c>
      <c r="S192" s="8">
        <f t="shared" si="58"/>
        <v>5.67071385567783</v>
      </c>
      <c r="T192" s="1" t="str">
        <f t="shared" si="59"/>
        <v>organic clay</v>
      </c>
      <c r="U192" s="10" t="str">
        <f t="shared" si="60"/>
        <v/>
      </c>
      <c r="V192" s="10" t="str">
        <f t="shared" si="61"/>
        <v/>
      </c>
      <c r="W192" s="10" t="str">
        <f t="shared" si="62"/>
        <v/>
      </c>
      <c r="X192" s="10">
        <f t="shared" si="63"/>
        <v>1.6232754297446281</v>
      </c>
      <c r="Y192" s="1">
        <f t="shared" si="67"/>
        <v>5.1658291457286438</v>
      </c>
      <c r="Z192" s="2">
        <f t="shared" si="64"/>
        <v>0.33360000000000001</v>
      </c>
      <c r="AA192" s="1">
        <f t="shared" si="68"/>
        <v>0.83819095477386929</v>
      </c>
    </row>
    <row r="193" spans="1:27" x14ac:dyDescent="0.2">
      <c r="A193" s="11">
        <v>3.8</v>
      </c>
      <c r="B193" s="11">
        <v>8.3400000000000002E-2</v>
      </c>
      <c r="C193" s="11">
        <v>10</v>
      </c>
      <c r="D193" s="11">
        <v>-17.7</v>
      </c>
      <c r="E193" s="5">
        <f t="shared" si="46"/>
        <v>80.391000000000005</v>
      </c>
      <c r="F193" s="5">
        <f t="shared" si="65"/>
        <v>191</v>
      </c>
      <c r="G193" s="5">
        <f t="shared" si="47"/>
        <v>2.0000000000000018E-2</v>
      </c>
      <c r="H193" s="5">
        <f t="shared" si="48"/>
        <v>3.8099999999999996</v>
      </c>
      <c r="I193" s="8">
        <f t="shared" si="49"/>
        <v>14.690167640806338</v>
      </c>
      <c r="J193" s="5">
        <f t="shared" si="66"/>
        <v>59.34467190664671</v>
      </c>
      <c r="K193" s="5">
        <f t="shared" si="50"/>
        <v>8.9702639999999967</v>
      </c>
      <c r="L193" s="8">
        <f t="shared" si="52"/>
        <v>50.374407906646709</v>
      </c>
      <c r="M193" s="8">
        <f t="shared" si="51"/>
        <v>84.249999999999986</v>
      </c>
      <c r="N193" s="8">
        <f t="shared" si="53"/>
        <v>81.266500000000008</v>
      </c>
      <c r="O193" s="8">
        <f t="shared" si="54"/>
        <v>191.5</v>
      </c>
      <c r="P193" s="8">
        <f t="shared" si="55"/>
        <v>2.0000000000000018E-2</v>
      </c>
      <c r="Q193" s="9">
        <f t="shared" si="56"/>
        <v>0.43517788107760164</v>
      </c>
      <c r="R193" s="8">
        <f t="shared" si="57"/>
        <v>873.55853346036781</v>
      </c>
      <c r="S193" s="8">
        <f t="shared" si="58"/>
        <v>5.6564534104810962</v>
      </c>
      <c r="T193" s="1" t="str">
        <f t="shared" si="59"/>
        <v>organic clay</v>
      </c>
      <c r="U193" s="10" t="str">
        <f t="shared" si="60"/>
        <v/>
      </c>
      <c r="V193" s="10" t="str">
        <f t="shared" si="61"/>
        <v/>
      </c>
      <c r="W193" s="10" t="str">
        <f t="shared" si="62"/>
        <v/>
      </c>
      <c r="X193" s="10">
        <f t="shared" si="63"/>
        <v>1.6603552062235518</v>
      </c>
      <c r="Y193" s="1">
        <f t="shared" si="67"/>
        <v>5.1825795644891119</v>
      </c>
      <c r="Z193" s="2">
        <f t="shared" si="64"/>
        <v>0.33360000000000001</v>
      </c>
      <c r="AA193" s="1">
        <f t="shared" si="68"/>
        <v>0.84103852596314921</v>
      </c>
    </row>
    <row r="194" spans="1:27" x14ac:dyDescent="0.2">
      <c r="A194" s="11">
        <v>3.82</v>
      </c>
      <c r="B194" s="11">
        <v>8.5099999999999995E-2</v>
      </c>
      <c r="C194" s="11">
        <v>10.1</v>
      </c>
      <c r="D194" s="11">
        <v>-17.399999999999999</v>
      </c>
      <c r="E194" s="5">
        <f t="shared" si="46"/>
        <v>82.141999999999996</v>
      </c>
      <c r="F194" s="5">
        <f t="shared" si="65"/>
        <v>192</v>
      </c>
      <c r="G194" s="5">
        <f t="shared" si="47"/>
        <v>2.0000000000000018E-2</v>
      </c>
      <c r="H194" s="5">
        <f t="shared" si="48"/>
        <v>3.83</v>
      </c>
      <c r="I194" s="8">
        <f t="shared" si="49"/>
        <v>14.709875702166684</v>
      </c>
      <c r="J194" s="5">
        <f t="shared" si="66"/>
        <v>59.638869420690042</v>
      </c>
      <c r="K194" s="5">
        <f t="shared" si="50"/>
        <v>9.1664640000000013</v>
      </c>
      <c r="L194" s="8">
        <f t="shared" si="52"/>
        <v>50.472405420690038</v>
      </c>
      <c r="M194" s="8">
        <f t="shared" si="51"/>
        <v>86</v>
      </c>
      <c r="N194" s="8">
        <f t="shared" si="53"/>
        <v>83.0505</v>
      </c>
      <c r="O194" s="8">
        <f t="shared" si="54"/>
        <v>192.5</v>
      </c>
      <c r="P194" s="8">
        <f t="shared" si="55"/>
        <v>2.0000000000000018E-2</v>
      </c>
      <c r="Q194" s="9">
        <f t="shared" si="56"/>
        <v>0.4638501055016665</v>
      </c>
      <c r="R194" s="8">
        <f t="shared" si="57"/>
        <v>822.24089154269325</v>
      </c>
      <c r="S194" s="8">
        <f t="shared" si="58"/>
        <v>5.6183414124354316</v>
      </c>
      <c r="T194" s="1" t="str">
        <f t="shared" si="59"/>
        <v>organic clay</v>
      </c>
      <c r="U194" s="10" t="str">
        <f t="shared" si="60"/>
        <v/>
      </c>
      <c r="V194" s="10" t="str">
        <f t="shared" si="61"/>
        <v/>
      </c>
      <c r="W194" s="10" t="str">
        <f t="shared" si="62"/>
        <v/>
      </c>
      <c r="X194" s="10">
        <f t="shared" si="63"/>
        <v>1.7574087052873304</v>
      </c>
      <c r="Y194" s="1">
        <f t="shared" si="67"/>
        <v>5.1993299832495818</v>
      </c>
      <c r="Z194" s="2">
        <f t="shared" si="64"/>
        <v>0.34039999999999998</v>
      </c>
      <c r="AA194" s="1">
        <f t="shared" si="68"/>
        <v>0.8438860971524289</v>
      </c>
    </row>
    <row r="195" spans="1:27" x14ac:dyDescent="0.2">
      <c r="A195" s="11">
        <v>3.84</v>
      </c>
      <c r="B195" s="11">
        <v>8.6900000000000005E-2</v>
      </c>
      <c r="C195" s="11">
        <v>10</v>
      </c>
      <c r="D195" s="11">
        <v>-17.3</v>
      </c>
      <c r="E195" s="5">
        <f t="shared" ref="E195:E258" si="69">+B195*1000+D195*(1-$F$1)</f>
        <v>83.959000000000003</v>
      </c>
      <c r="F195" s="5">
        <f t="shared" si="65"/>
        <v>193</v>
      </c>
      <c r="G195" s="5">
        <f t="shared" ref="G195:G258" si="70">+A196-A195</f>
        <v>2.0000000000000018E-2</v>
      </c>
      <c r="H195" s="5">
        <f t="shared" ref="H195:H258" si="71">+A195+G195/2</f>
        <v>3.8499999999999996</v>
      </c>
      <c r="I195" s="8">
        <f t="shared" ref="I195:I258" si="72">9.81*(0.27*LOG(C195/E195*100)+0.36*LOG(E195/100)+1.236)</f>
        <v>14.706818981420723</v>
      </c>
      <c r="J195" s="5">
        <f t="shared" si="66"/>
        <v>59.933005800318455</v>
      </c>
      <c r="K195" s="5">
        <f t="shared" ref="K195:K258" si="73">IF(H195&lt;$C$1,0,9.81*(H195-$C$1))</f>
        <v>9.362663999999997</v>
      </c>
      <c r="L195" s="8">
        <f t="shared" si="52"/>
        <v>50.570341800318459</v>
      </c>
      <c r="M195" s="8">
        <f t="shared" ref="M195:M258" si="74">AVERAGE(B195:B196)*1000</f>
        <v>86.9</v>
      </c>
      <c r="N195" s="8">
        <f t="shared" si="53"/>
        <v>83.959000000000003</v>
      </c>
      <c r="O195" s="8">
        <f t="shared" si="54"/>
        <v>193.5</v>
      </c>
      <c r="P195" s="8">
        <f t="shared" si="55"/>
        <v>2.0000000000000018E-2</v>
      </c>
      <c r="Q195" s="9">
        <f t="shared" si="56"/>
        <v>0.47510049061068932</v>
      </c>
      <c r="R195" s="8">
        <f t="shared" si="57"/>
        <v>805.377702132987</v>
      </c>
      <c r="S195" s="8">
        <f t="shared" si="58"/>
        <v>5.6046720791161642</v>
      </c>
      <c r="T195" s="1" t="str">
        <f t="shared" si="59"/>
        <v>organic clay</v>
      </c>
      <c r="U195" s="10" t="str">
        <f t="shared" si="60"/>
        <v/>
      </c>
      <c r="V195" s="10" t="str">
        <f t="shared" si="61"/>
        <v/>
      </c>
      <c r="W195" s="10" t="str">
        <f t="shared" si="62"/>
        <v/>
      </c>
      <c r="X195" s="10">
        <f t="shared" si="63"/>
        <v>1.7977996133121035</v>
      </c>
      <c r="Y195" s="1">
        <f t="shared" si="67"/>
        <v>5.21608040201005</v>
      </c>
      <c r="Z195" s="2">
        <f t="shared" si="64"/>
        <v>0.34760000000000002</v>
      </c>
      <c r="AA195" s="1">
        <f t="shared" si="68"/>
        <v>0.8467336683417086</v>
      </c>
    </row>
    <row r="196" spans="1:27" x14ac:dyDescent="0.2">
      <c r="A196" s="11">
        <v>3.86</v>
      </c>
      <c r="B196" s="11">
        <v>8.6900000000000005E-2</v>
      </c>
      <c r="C196" s="11">
        <v>10</v>
      </c>
      <c r="D196" s="11">
        <v>-17.3</v>
      </c>
      <c r="E196" s="5">
        <f t="shared" si="69"/>
        <v>83.959000000000003</v>
      </c>
      <c r="F196" s="5">
        <f t="shared" si="65"/>
        <v>194</v>
      </c>
      <c r="G196" s="5">
        <f t="shared" si="70"/>
        <v>2.0000000000000018E-2</v>
      </c>
      <c r="H196" s="5">
        <f t="shared" si="71"/>
        <v>3.87</v>
      </c>
      <c r="I196" s="8">
        <f t="shared" si="72"/>
        <v>14.706818981420723</v>
      </c>
      <c r="J196" s="5">
        <f t="shared" si="66"/>
        <v>60.227142179946867</v>
      </c>
      <c r="K196" s="5">
        <f t="shared" si="73"/>
        <v>9.5588640000000016</v>
      </c>
      <c r="L196" s="8">
        <f t="shared" ref="L196:L259" si="75">+J196-K196</f>
        <v>50.668278179946867</v>
      </c>
      <c r="M196" s="8">
        <f t="shared" si="74"/>
        <v>88.2</v>
      </c>
      <c r="N196" s="8">
        <f t="shared" ref="N196:N259" si="76">AVERAGE(E196:E197)</f>
        <v>85.301500000000004</v>
      </c>
      <c r="O196" s="8">
        <f t="shared" ref="O196:O259" si="77">AVERAGE(F196:F197)</f>
        <v>194.5</v>
      </c>
      <c r="P196" s="8">
        <f t="shared" ref="P196:P259" si="78">AVERAGE(G196:G197)</f>
        <v>2.0000000000000018E-2</v>
      </c>
      <c r="Q196" s="9">
        <f t="shared" ref="Q196:Q259" si="79">(N196-J196)/L196</f>
        <v>0.49487290116712296</v>
      </c>
      <c r="R196" s="8">
        <f t="shared" ref="R196:R259" si="80">+O196/(N196-J196)*100</f>
        <v>775.69284683514104</v>
      </c>
      <c r="S196" s="8">
        <f t="shared" ref="S196:S259" si="81">+SQRT((3.47-LOG(Q196))^2+(1.22+LOG(R196))^2)</f>
        <v>5.5806807978970143</v>
      </c>
      <c r="T196" s="1" t="str">
        <f t="shared" ref="T196:T259" si="82">(IF(S196&lt;1.31, "gravelly sand to dense sand", IF(S196&lt;2.05, "sands", IF(S196&lt;2.6, "sand mixtures", IF(S196&lt;2.95, "silt mixtures", IF(S196&lt;3.6, "clays","organic clay"))))))</f>
        <v>organic clay</v>
      </c>
      <c r="U196" s="10" t="str">
        <f t="shared" ref="U196:U259" si="83">IF(S196&lt;2.6,DEGREES(ATAN(0.373*(LOG(N196/L196)+0.29))),"")</f>
        <v/>
      </c>
      <c r="V196" s="10" t="str">
        <f t="shared" ref="V196:V259" si="84">IF(S196&lt;2.6, 17.6+11*LOG(Q196),"")</f>
        <v/>
      </c>
      <c r="W196" s="10" t="str">
        <f t="shared" ref="W196:W259" si="85">IF(S196&lt;2.6, IF(M196/100&lt;20, 30,IF(M196/100&lt;40,30+5/20*(M196/100-20),IF(M196/100&lt;120, 35+5/80*(M196/100-40), IF(M196/100&lt;200, 40+5/80*(M196/100-120),45)))),"")</f>
        <v/>
      </c>
      <c r="X196" s="10">
        <f t="shared" ref="X196:X259" si="86">IF(S196&gt;2.59, (M196-J196)/$I$1,"")</f>
        <v>1.8648571880035425</v>
      </c>
      <c r="Y196" s="1">
        <f t="shared" si="67"/>
        <v>5.2328308207705199</v>
      </c>
      <c r="Z196" s="2">
        <f t="shared" ref="Z196:Z259" si="87">+B196*4</f>
        <v>0.34760000000000002</v>
      </c>
      <c r="AA196" s="1">
        <f t="shared" si="68"/>
        <v>0.8495812395309883</v>
      </c>
    </row>
    <row r="197" spans="1:27" x14ac:dyDescent="0.2">
      <c r="A197" s="11">
        <v>3.88</v>
      </c>
      <c r="B197" s="11">
        <v>8.9499999999999996E-2</v>
      </c>
      <c r="C197" s="11">
        <v>9.9</v>
      </c>
      <c r="D197" s="11">
        <v>-16.8</v>
      </c>
      <c r="E197" s="5">
        <f t="shared" si="69"/>
        <v>86.644000000000005</v>
      </c>
      <c r="F197" s="5">
        <f t="shared" ref="F197:F260" si="88">+F196+1</f>
        <v>195</v>
      </c>
      <c r="G197" s="5">
        <f t="shared" si="70"/>
        <v>2.0000000000000018E-2</v>
      </c>
      <c r="H197" s="5">
        <f t="shared" si="71"/>
        <v>3.8899999999999997</v>
      </c>
      <c r="I197" s="8">
        <f t="shared" si="72"/>
        <v>14.707328256004601</v>
      </c>
      <c r="J197" s="5">
        <f t="shared" ref="J197:J260" si="89">+J196+I197*G197</f>
        <v>60.521288745066961</v>
      </c>
      <c r="K197" s="5">
        <f t="shared" si="73"/>
        <v>9.7550639999999973</v>
      </c>
      <c r="L197" s="8">
        <f t="shared" si="75"/>
        <v>50.766224745066964</v>
      </c>
      <c r="M197" s="8">
        <f t="shared" si="74"/>
        <v>89.95</v>
      </c>
      <c r="N197" s="8">
        <f t="shared" si="76"/>
        <v>87.085499999999996</v>
      </c>
      <c r="O197" s="8">
        <f t="shared" si="77"/>
        <v>195.5</v>
      </c>
      <c r="P197" s="8">
        <f t="shared" si="78"/>
        <v>2.0000000000000018E-2</v>
      </c>
      <c r="Q197" s="9">
        <f t="shared" si="79"/>
        <v>0.52326544643275497</v>
      </c>
      <c r="R197" s="8">
        <f t="shared" si="80"/>
        <v>735.95258720017591</v>
      </c>
      <c r="S197" s="8">
        <f t="shared" si="81"/>
        <v>5.5474703954754769</v>
      </c>
      <c r="T197" s="1" t="str">
        <f t="shared" si="82"/>
        <v>organic clay</v>
      </c>
      <c r="U197" s="10" t="str">
        <f t="shared" si="83"/>
        <v/>
      </c>
      <c r="V197" s="10" t="str">
        <f t="shared" si="84"/>
        <v/>
      </c>
      <c r="W197" s="10" t="str">
        <f t="shared" si="85"/>
        <v/>
      </c>
      <c r="X197" s="10">
        <f t="shared" si="86"/>
        <v>1.9619140836622029</v>
      </c>
      <c r="Y197" s="1">
        <f t="shared" ref="Y197:Y260" si="90">+($Y$600-$Y$3)/($A$600-$A$3)*(A197-$A$3)+$Y$3</f>
        <v>5.249581239530988</v>
      </c>
      <c r="Z197" s="2">
        <f t="shared" si="87"/>
        <v>0.35799999999999998</v>
      </c>
      <c r="AA197" s="1">
        <f t="shared" ref="AA197:AA260" si="91">+($AA$600-$AA$3)/($A$600-$A$3)*(A197-$A$3)+$AA$3</f>
        <v>0.85242881072026799</v>
      </c>
    </row>
    <row r="198" spans="1:27" x14ac:dyDescent="0.2">
      <c r="A198" s="11">
        <v>3.9</v>
      </c>
      <c r="B198" s="11">
        <v>9.0399999999999994E-2</v>
      </c>
      <c r="C198" s="11">
        <v>9.9</v>
      </c>
      <c r="D198" s="11">
        <v>-16.899999999999999</v>
      </c>
      <c r="E198" s="5">
        <f t="shared" si="69"/>
        <v>87.526999999999987</v>
      </c>
      <c r="F198" s="5">
        <f t="shared" si="88"/>
        <v>196</v>
      </c>
      <c r="G198" s="5">
        <f t="shared" si="70"/>
        <v>2.0000000000000018E-2</v>
      </c>
      <c r="H198" s="5">
        <f t="shared" si="71"/>
        <v>3.91</v>
      </c>
      <c r="I198" s="8">
        <f t="shared" si="72"/>
        <v>14.711216149888855</v>
      </c>
      <c r="J198" s="5">
        <f t="shared" si="89"/>
        <v>60.815513068064739</v>
      </c>
      <c r="K198" s="5">
        <f t="shared" si="73"/>
        <v>9.9512640000000019</v>
      </c>
      <c r="L198" s="8">
        <f t="shared" si="75"/>
        <v>50.864249068064737</v>
      </c>
      <c r="M198" s="8">
        <f t="shared" si="74"/>
        <v>89.05</v>
      </c>
      <c r="N198" s="8">
        <f t="shared" si="76"/>
        <v>86.193999999999988</v>
      </c>
      <c r="O198" s="8">
        <f t="shared" si="77"/>
        <v>196.5</v>
      </c>
      <c r="P198" s="8">
        <f t="shared" si="78"/>
        <v>2.0000000000000018E-2</v>
      </c>
      <c r="Q198" s="9">
        <f t="shared" si="79"/>
        <v>0.49894547539617967</v>
      </c>
      <c r="R198" s="8">
        <f t="shared" si="80"/>
        <v>774.27783826124175</v>
      </c>
      <c r="S198" s="8">
        <f t="shared" si="81"/>
        <v>5.5776891856994526</v>
      </c>
      <c r="T198" s="1" t="str">
        <f t="shared" si="82"/>
        <v>organic clay</v>
      </c>
      <c r="U198" s="10" t="str">
        <f t="shared" si="83"/>
        <v/>
      </c>
      <c r="V198" s="10" t="str">
        <f t="shared" si="84"/>
        <v/>
      </c>
      <c r="W198" s="10" t="str">
        <f t="shared" si="85"/>
        <v/>
      </c>
      <c r="X198" s="10">
        <f t="shared" si="86"/>
        <v>1.8822991287956838</v>
      </c>
      <c r="Y198" s="1">
        <f t="shared" si="90"/>
        <v>5.2663316582914579</v>
      </c>
      <c r="Z198" s="2">
        <f t="shared" si="87"/>
        <v>0.36159999999999998</v>
      </c>
      <c r="AA198" s="1">
        <f t="shared" si="91"/>
        <v>0.85527638190954769</v>
      </c>
    </row>
    <row r="199" spans="1:27" x14ac:dyDescent="0.2">
      <c r="A199" s="11">
        <v>3.92</v>
      </c>
      <c r="B199" s="11">
        <v>8.77E-2</v>
      </c>
      <c r="C199" s="11">
        <v>9.9</v>
      </c>
      <c r="D199" s="11">
        <v>-16.7</v>
      </c>
      <c r="E199" s="5">
        <f t="shared" si="69"/>
        <v>84.861000000000004</v>
      </c>
      <c r="F199" s="5">
        <f t="shared" si="88"/>
        <v>197</v>
      </c>
      <c r="G199" s="5">
        <f t="shared" si="70"/>
        <v>2.0000000000000018E-2</v>
      </c>
      <c r="H199" s="5">
        <f t="shared" si="71"/>
        <v>3.9299999999999997</v>
      </c>
      <c r="I199" s="8">
        <f t="shared" si="72"/>
        <v>14.699355361306925</v>
      </c>
      <c r="J199" s="5">
        <f t="shared" si="89"/>
        <v>61.109500175290876</v>
      </c>
      <c r="K199" s="5">
        <f t="shared" si="73"/>
        <v>10.147463999999998</v>
      </c>
      <c r="L199" s="8">
        <f t="shared" si="75"/>
        <v>50.962036175290876</v>
      </c>
      <c r="M199" s="8">
        <f t="shared" si="74"/>
        <v>87.3</v>
      </c>
      <c r="N199" s="8">
        <f t="shared" si="76"/>
        <v>84.495000000000005</v>
      </c>
      <c r="O199" s="8">
        <f t="shared" si="77"/>
        <v>197.5</v>
      </c>
      <c r="P199" s="8">
        <f t="shared" si="78"/>
        <v>2.0000000000000018E-2</v>
      </c>
      <c r="Q199" s="9">
        <f t="shared" si="79"/>
        <v>0.45888079793891107</v>
      </c>
      <c r="R199" s="8">
        <f t="shared" si="80"/>
        <v>844.54042667636907</v>
      </c>
      <c r="S199" s="8">
        <f t="shared" si="81"/>
        <v>5.6300631318065326</v>
      </c>
      <c r="T199" s="1" t="str">
        <f t="shared" si="82"/>
        <v>organic clay</v>
      </c>
      <c r="U199" s="10" t="str">
        <f t="shared" si="83"/>
        <v/>
      </c>
      <c r="V199" s="10" t="str">
        <f t="shared" si="84"/>
        <v/>
      </c>
      <c r="W199" s="10" t="str">
        <f t="shared" si="85"/>
        <v/>
      </c>
      <c r="X199" s="10">
        <f t="shared" si="86"/>
        <v>1.7460333216472748</v>
      </c>
      <c r="Y199" s="1">
        <f t="shared" si="90"/>
        <v>5.283082077051926</v>
      </c>
      <c r="Z199" s="2">
        <f t="shared" si="87"/>
        <v>0.3508</v>
      </c>
      <c r="AA199" s="1">
        <f t="shared" si="91"/>
        <v>0.85812395309882761</v>
      </c>
    </row>
    <row r="200" spans="1:27" x14ac:dyDescent="0.2">
      <c r="A200" s="11">
        <v>3.94</v>
      </c>
      <c r="B200" s="11">
        <v>8.6900000000000005E-2</v>
      </c>
      <c r="C200" s="11">
        <v>10</v>
      </c>
      <c r="D200" s="11">
        <v>-16.3</v>
      </c>
      <c r="E200" s="5">
        <f t="shared" si="69"/>
        <v>84.129000000000005</v>
      </c>
      <c r="F200" s="5">
        <f t="shared" si="88"/>
        <v>198</v>
      </c>
      <c r="G200" s="5">
        <f t="shared" si="70"/>
        <v>2.0000000000000018E-2</v>
      </c>
      <c r="H200" s="5">
        <f t="shared" si="71"/>
        <v>3.95</v>
      </c>
      <c r="I200" s="8">
        <f t="shared" si="72"/>
        <v>14.707594582104862</v>
      </c>
      <c r="J200" s="5">
        <f t="shared" si="89"/>
        <v>61.40365206693297</v>
      </c>
      <c r="K200" s="5">
        <f t="shared" si="73"/>
        <v>10.343664000000002</v>
      </c>
      <c r="L200" s="8">
        <f t="shared" si="75"/>
        <v>51.059988066932966</v>
      </c>
      <c r="M200" s="8">
        <f t="shared" si="74"/>
        <v>86.9</v>
      </c>
      <c r="N200" s="8">
        <f t="shared" si="76"/>
        <v>84.146000000000015</v>
      </c>
      <c r="O200" s="8">
        <f t="shared" si="77"/>
        <v>198.5</v>
      </c>
      <c r="P200" s="8">
        <f t="shared" si="78"/>
        <v>2.0000000000000018E-2</v>
      </c>
      <c r="Q200" s="9">
        <f t="shared" si="79"/>
        <v>0.44540448977886171</v>
      </c>
      <c r="R200" s="8">
        <f t="shared" si="80"/>
        <v>872.82104989425409</v>
      </c>
      <c r="S200" s="8">
        <f t="shared" si="81"/>
        <v>5.6493552814697363</v>
      </c>
      <c r="T200" s="1" t="str">
        <f t="shared" si="82"/>
        <v>organic clay</v>
      </c>
      <c r="U200" s="10" t="str">
        <f t="shared" si="83"/>
        <v/>
      </c>
      <c r="V200" s="10" t="str">
        <f t="shared" si="84"/>
        <v/>
      </c>
      <c r="W200" s="10" t="str">
        <f t="shared" si="85"/>
        <v/>
      </c>
      <c r="X200" s="10">
        <f t="shared" si="86"/>
        <v>1.6997565288711356</v>
      </c>
      <c r="Y200" s="1">
        <f t="shared" si="90"/>
        <v>5.2998324958123959</v>
      </c>
      <c r="Z200" s="2">
        <f t="shared" si="87"/>
        <v>0.34760000000000002</v>
      </c>
      <c r="AA200" s="1">
        <f t="shared" si="91"/>
        <v>0.8609715242881073</v>
      </c>
    </row>
    <row r="201" spans="1:27" x14ac:dyDescent="0.2">
      <c r="A201" s="11">
        <v>3.96</v>
      </c>
      <c r="B201" s="11">
        <v>8.6900000000000005E-2</v>
      </c>
      <c r="C201" s="11">
        <v>10</v>
      </c>
      <c r="D201" s="11">
        <v>-16.100000000000001</v>
      </c>
      <c r="E201" s="5">
        <f t="shared" si="69"/>
        <v>84.163000000000011</v>
      </c>
      <c r="F201" s="5">
        <f t="shared" si="88"/>
        <v>199</v>
      </c>
      <c r="G201" s="5">
        <f t="shared" si="70"/>
        <v>2.0000000000000018E-2</v>
      </c>
      <c r="H201" s="5">
        <f t="shared" si="71"/>
        <v>3.9699999999999998</v>
      </c>
      <c r="I201" s="8">
        <f t="shared" si="72"/>
        <v>14.707749514157625</v>
      </c>
      <c r="J201" s="5">
        <f t="shared" si="89"/>
        <v>61.697807057216124</v>
      </c>
      <c r="K201" s="5">
        <f t="shared" si="73"/>
        <v>10.539863999999998</v>
      </c>
      <c r="L201" s="8">
        <f t="shared" si="75"/>
        <v>51.15794305721613</v>
      </c>
      <c r="M201" s="8">
        <f t="shared" si="74"/>
        <v>86.9</v>
      </c>
      <c r="N201" s="8">
        <f t="shared" si="76"/>
        <v>84.154500000000013</v>
      </c>
      <c r="O201" s="8">
        <f t="shared" si="77"/>
        <v>199.5</v>
      </c>
      <c r="P201" s="8">
        <f t="shared" si="78"/>
        <v>2.0000000000000018E-2</v>
      </c>
      <c r="Q201" s="9">
        <f t="shared" si="79"/>
        <v>0.43896786306806446</v>
      </c>
      <c r="R201" s="8">
        <f t="shared" si="80"/>
        <v>888.37657667713825</v>
      </c>
      <c r="S201" s="8">
        <f t="shared" si="81"/>
        <v>5.6592820223075346</v>
      </c>
      <c r="T201" s="1" t="str">
        <f t="shared" si="82"/>
        <v>organic clay</v>
      </c>
      <c r="U201" s="10" t="str">
        <f t="shared" si="83"/>
        <v/>
      </c>
      <c r="V201" s="10" t="str">
        <f t="shared" si="84"/>
        <v/>
      </c>
      <c r="W201" s="10" t="str">
        <f t="shared" si="85"/>
        <v/>
      </c>
      <c r="X201" s="10">
        <f t="shared" si="86"/>
        <v>1.6801461961855921</v>
      </c>
      <c r="Y201" s="1">
        <f t="shared" si="90"/>
        <v>5.316582914572864</v>
      </c>
      <c r="Z201" s="2">
        <f t="shared" si="87"/>
        <v>0.34760000000000002</v>
      </c>
      <c r="AA201" s="1">
        <f t="shared" si="91"/>
        <v>0.863819095477387</v>
      </c>
    </row>
    <row r="202" spans="1:27" x14ac:dyDescent="0.2">
      <c r="A202" s="11">
        <v>3.98</v>
      </c>
      <c r="B202" s="11">
        <v>8.6900000000000005E-2</v>
      </c>
      <c r="C202" s="11">
        <v>10.1</v>
      </c>
      <c r="D202" s="11">
        <v>-16.2</v>
      </c>
      <c r="E202" s="5">
        <f t="shared" si="69"/>
        <v>84.146000000000001</v>
      </c>
      <c r="F202" s="5">
        <f t="shared" si="88"/>
        <v>200</v>
      </c>
      <c r="G202" s="5">
        <f t="shared" si="70"/>
        <v>2.0000000000000018E-2</v>
      </c>
      <c r="H202" s="5">
        <f t="shared" si="71"/>
        <v>3.99</v>
      </c>
      <c r="I202" s="8">
        <f t="shared" si="72"/>
        <v>14.719118078694553</v>
      </c>
      <c r="J202" s="5">
        <f t="shared" si="89"/>
        <v>61.992189418790012</v>
      </c>
      <c r="K202" s="5">
        <f t="shared" si="73"/>
        <v>10.736064000000002</v>
      </c>
      <c r="L202" s="8">
        <f t="shared" si="75"/>
        <v>51.256125418790006</v>
      </c>
      <c r="M202" s="8">
        <f t="shared" si="74"/>
        <v>87.3</v>
      </c>
      <c r="N202" s="8">
        <f t="shared" si="76"/>
        <v>84.545999999999992</v>
      </c>
      <c r="O202" s="8">
        <f t="shared" si="77"/>
        <v>200.5</v>
      </c>
      <c r="P202" s="8">
        <f t="shared" si="78"/>
        <v>1.9999999999999796E-2</v>
      </c>
      <c r="Q202" s="9">
        <f t="shared" si="79"/>
        <v>0.44002176124186648</v>
      </c>
      <c r="R202" s="8">
        <f t="shared" si="80"/>
        <v>888.98503105741452</v>
      </c>
      <c r="S202" s="8">
        <f t="shared" si="81"/>
        <v>5.6587967769836913</v>
      </c>
      <c r="T202" s="1" t="str">
        <f t="shared" si="82"/>
        <v>organic clay</v>
      </c>
      <c r="U202" s="10" t="str">
        <f t="shared" si="83"/>
        <v/>
      </c>
      <c r="V202" s="10" t="str">
        <f t="shared" si="84"/>
        <v/>
      </c>
      <c r="W202" s="10" t="str">
        <f t="shared" si="85"/>
        <v/>
      </c>
      <c r="X202" s="10">
        <f t="shared" si="86"/>
        <v>1.6871873720806656</v>
      </c>
      <c r="Y202" s="1">
        <f t="shared" si="90"/>
        <v>5.3333333333333339</v>
      </c>
      <c r="Z202" s="2">
        <f t="shared" si="87"/>
        <v>0.34760000000000002</v>
      </c>
      <c r="AA202" s="1">
        <f t="shared" si="91"/>
        <v>0.8666666666666667</v>
      </c>
    </row>
    <row r="203" spans="1:27" x14ac:dyDescent="0.2">
      <c r="A203" s="11">
        <v>4</v>
      </c>
      <c r="B203" s="11">
        <v>8.77E-2</v>
      </c>
      <c r="C203" s="11">
        <v>10</v>
      </c>
      <c r="D203" s="11">
        <v>-16.2</v>
      </c>
      <c r="E203" s="5">
        <f t="shared" si="69"/>
        <v>84.945999999999998</v>
      </c>
      <c r="F203" s="5">
        <f t="shared" si="88"/>
        <v>201</v>
      </c>
      <c r="G203" s="5">
        <f t="shared" si="70"/>
        <v>1.9999999999999574E-2</v>
      </c>
      <c r="H203" s="5">
        <f t="shared" si="71"/>
        <v>4.01</v>
      </c>
      <c r="I203" s="8">
        <f t="shared" si="72"/>
        <v>14.711300295816885</v>
      </c>
      <c r="J203" s="5">
        <f t="shared" si="89"/>
        <v>62.286415424706341</v>
      </c>
      <c r="K203" s="5">
        <f t="shared" si="73"/>
        <v>10.932263999999998</v>
      </c>
      <c r="L203" s="8">
        <f t="shared" si="75"/>
        <v>51.354151424706345</v>
      </c>
      <c r="M203" s="8">
        <f t="shared" si="74"/>
        <v>88.6</v>
      </c>
      <c r="N203" s="8">
        <f t="shared" si="76"/>
        <v>85.88</v>
      </c>
      <c r="O203" s="8">
        <f t="shared" si="77"/>
        <v>201.5</v>
      </c>
      <c r="P203" s="8">
        <f t="shared" si="78"/>
        <v>2.0000000000000018E-2</v>
      </c>
      <c r="Q203" s="9">
        <f t="shared" si="79"/>
        <v>0.4594289637885603</v>
      </c>
      <c r="R203" s="8">
        <f t="shared" si="80"/>
        <v>854.04572313697281</v>
      </c>
      <c r="S203" s="8">
        <f t="shared" si="81"/>
        <v>5.6332935696895623</v>
      </c>
      <c r="T203" s="1" t="str">
        <f t="shared" si="82"/>
        <v>organic clay</v>
      </c>
      <c r="U203" s="10" t="str">
        <f t="shared" si="83"/>
        <v/>
      </c>
      <c r="V203" s="10" t="str">
        <f t="shared" si="84"/>
        <v/>
      </c>
      <c r="W203" s="10" t="str">
        <f t="shared" si="85"/>
        <v/>
      </c>
      <c r="X203" s="10">
        <f t="shared" si="86"/>
        <v>1.7542389716862437</v>
      </c>
      <c r="Y203" s="1">
        <f t="shared" si="90"/>
        <v>5.350083752093802</v>
      </c>
      <c r="Z203" s="2">
        <f t="shared" si="87"/>
        <v>0.3508</v>
      </c>
      <c r="AA203" s="1">
        <f t="shared" si="91"/>
        <v>0.86951423785594639</v>
      </c>
    </row>
    <row r="204" spans="1:27" x14ac:dyDescent="0.2">
      <c r="A204" s="11">
        <v>4.0199999999999996</v>
      </c>
      <c r="B204" s="11">
        <v>8.9499999999999996E-2</v>
      </c>
      <c r="C204" s="11">
        <v>10.1</v>
      </c>
      <c r="D204" s="11">
        <v>-15.8</v>
      </c>
      <c r="E204" s="5">
        <f t="shared" si="69"/>
        <v>86.813999999999993</v>
      </c>
      <c r="F204" s="5">
        <f t="shared" si="88"/>
        <v>202</v>
      </c>
      <c r="G204" s="5">
        <f t="shared" si="70"/>
        <v>2.0000000000000462E-2</v>
      </c>
      <c r="H204" s="5">
        <f t="shared" si="71"/>
        <v>4.0299999999999994</v>
      </c>
      <c r="I204" s="8">
        <f t="shared" si="72"/>
        <v>14.731086928044624</v>
      </c>
      <c r="J204" s="5">
        <f t="shared" si="89"/>
        <v>62.58103716326724</v>
      </c>
      <c r="K204" s="5">
        <f t="shared" si="73"/>
        <v>11.128463999999994</v>
      </c>
      <c r="L204" s="8">
        <f t="shared" si="75"/>
        <v>51.452573163267246</v>
      </c>
      <c r="M204" s="8">
        <f t="shared" si="74"/>
        <v>89.95</v>
      </c>
      <c r="N204" s="8">
        <f t="shared" si="76"/>
        <v>87.28949999999999</v>
      </c>
      <c r="O204" s="8">
        <f t="shared" si="77"/>
        <v>202.5</v>
      </c>
      <c r="P204" s="8">
        <f t="shared" si="78"/>
        <v>2.0000000000000018E-2</v>
      </c>
      <c r="Q204" s="9">
        <f t="shared" si="79"/>
        <v>0.48021821490499306</v>
      </c>
      <c r="R204" s="8">
        <f t="shared" si="80"/>
        <v>819.55725590081659</v>
      </c>
      <c r="S204" s="8">
        <f t="shared" si="81"/>
        <v>5.6071093344118816</v>
      </c>
      <c r="T204" s="1" t="str">
        <f t="shared" si="82"/>
        <v>organic clay</v>
      </c>
      <c r="U204" s="10" t="str">
        <f t="shared" si="83"/>
        <v/>
      </c>
      <c r="V204" s="10" t="str">
        <f t="shared" si="84"/>
        <v/>
      </c>
      <c r="W204" s="10" t="str">
        <f t="shared" si="85"/>
        <v/>
      </c>
      <c r="X204" s="10">
        <f t="shared" si="86"/>
        <v>1.8245975224488509</v>
      </c>
      <c r="Y204" s="1">
        <f t="shared" si="90"/>
        <v>5.3668341708542711</v>
      </c>
      <c r="Z204" s="2">
        <f t="shared" si="87"/>
        <v>0.35799999999999998</v>
      </c>
      <c r="AA204" s="1">
        <f t="shared" si="91"/>
        <v>0.87236180904522609</v>
      </c>
    </row>
    <row r="205" spans="1:27" x14ac:dyDescent="0.2">
      <c r="A205" s="11">
        <v>4.04</v>
      </c>
      <c r="B205" s="11">
        <v>9.0399999999999994E-2</v>
      </c>
      <c r="C205" s="11">
        <v>10.1</v>
      </c>
      <c r="D205" s="11">
        <v>-15.5</v>
      </c>
      <c r="E205" s="5">
        <f t="shared" si="69"/>
        <v>87.764999999999986</v>
      </c>
      <c r="F205" s="5">
        <f t="shared" si="88"/>
        <v>203</v>
      </c>
      <c r="G205" s="5">
        <f t="shared" si="70"/>
        <v>1.9999999999999574E-2</v>
      </c>
      <c r="H205" s="5">
        <f t="shared" si="71"/>
        <v>4.05</v>
      </c>
      <c r="I205" s="8">
        <f t="shared" si="72"/>
        <v>14.735264448980301</v>
      </c>
      <c r="J205" s="5">
        <f t="shared" si="89"/>
        <v>62.87574245224684</v>
      </c>
      <c r="K205" s="5">
        <f t="shared" si="73"/>
        <v>11.324663999999999</v>
      </c>
      <c r="L205" s="8">
        <f t="shared" si="75"/>
        <v>51.551078452246841</v>
      </c>
      <c r="M205" s="8">
        <f t="shared" si="74"/>
        <v>90.399999999999991</v>
      </c>
      <c r="N205" s="8">
        <f t="shared" si="76"/>
        <v>87.773499999999984</v>
      </c>
      <c r="O205" s="8">
        <f t="shared" si="77"/>
        <v>203.5</v>
      </c>
      <c r="P205" s="8">
        <f t="shared" si="78"/>
        <v>2.0000000000000018E-2</v>
      </c>
      <c r="Q205" s="9">
        <f t="shared" si="79"/>
        <v>0.48297258360592032</v>
      </c>
      <c r="R205" s="8">
        <f t="shared" si="80"/>
        <v>817.34268481686831</v>
      </c>
      <c r="S205" s="8">
        <f t="shared" si="81"/>
        <v>5.6045648633572567</v>
      </c>
      <c r="T205" s="1" t="str">
        <f t="shared" si="82"/>
        <v>organic clay</v>
      </c>
      <c r="U205" s="10" t="str">
        <f t="shared" si="83"/>
        <v/>
      </c>
      <c r="V205" s="10" t="str">
        <f t="shared" si="84"/>
        <v/>
      </c>
      <c r="W205" s="10" t="str">
        <f t="shared" si="85"/>
        <v/>
      </c>
      <c r="X205" s="10">
        <f t="shared" si="86"/>
        <v>1.8349505031835434</v>
      </c>
      <c r="Y205" s="1">
        <f t="shared" si="90"/>
        <v>5.3835845896147401</v>
      </c>
      <c r="Z205" s="2">
        <f t="shared" si="87"/>
        <v>0.36159999999999998</v>
      </c>
      <c r="AA205" s="1">
        <f t="shared" si="91"/>
        <v>0.87520938023450601</v>
      </c>
    </row>
    <row r="206" spans="1:27" x14ac:dyDescent="0.2">
      <c r="A206" s="11">
        <v>4.0599999999999996</v>
      </c>
      <c r="B206" s="11">
        <v>9.0399999999999994E-2</v>
      </c>
      <c r="C206" s="11">
        <v>10.1</v>
      </c>
      <c r="D206" s="11">
        <v>-15.4</v>
      </c>
      <c r="E206" s="5">
        <f t="shared" si="69"/>
        <v>87.781999999999996</v>
      </c>
      <c r="F206" s="5">
        <f t="shared" si="88"/>
        <v>204</v>
      </c>
      <c r="G206" s="5">
        <f t="shared" si="70"/>
        <v>2.0000000000000462E-2</v>
      </c>
      <c r="H206" s="5">
        <f t="shared" si="71"/>
        <v>4.07</v>
      </c>
      <c r="I206" s="8">
        <f t="shared" si="72"/>
        <v>14.735338713492796</v>
      </c>
      <c r="J206" s="5">
        <f t="shared" si="89"/>
        <v>63.170449226516702</v>
      </c>
      <c r="K206" s="5">
        <f t="shared" si="73"/>
        <v>11.520864000000003</v>
      </c>
      <c r="L206" s="8">
        <f t="shared" si="75"/>
        <v>51.649585226516699</v>
      </c>
      <c r="M206" s="8">
        <f t="shared" si="74"/>
        <v>90.399999999999991</v>
      </c>
      <c r="N206" s="8">
        <f t="shared" si="76"/>
        <v>87.781999999999996</v>
      </c>
      <c r="O206" s="8">
        <f t="shared" si="77"/>
        <v>204.5</v>
      </c>
      <c r="P206" s="8">
        <f t="shared" si="78"/>
        <v>2.0000000000000018E-2</v>
      </c>
      <c r="Q206" s="9">
        <f t="shared" si="79"/>
        <v>0.47651013392548636</v>
      </c>
      <c r="R206" s="8">
        <f t="shared" si="80"/>
        <v>830.91066419240076</v>
      </c>
      <c r="S206" s="8">
        <f t="shared" si="81"/>
        <v>5.6137890022060404</v>
      </c>
      <c r="T206" s="1" t="str">
        <f t="shared" si="82"/>
        <v>organic clay</v>
      </c>
      <c r="U206" s="10" t="str">
        <f t="shared" si="83"/>
        <v/>
      </c>
      <c r="V206" s="10" t="str">
        <f t="shared" si="84"/>
        <v/>
      </c>
      <c r="W206" s="10" t="str">
        <f t="shared" si="85"/>
        <v/>
      </c>
      <c r="X206" s="10">
        <f t="shared" si="86"/>
        <v>1.815303384898886</v>
      </c>
      <c r="Y206" s="1">
        <f t="shared" si="90"/>
        <v>5.4003350083752091</v>
      </c>
      <c r="Z206" s="2">
        <f t="shared" si="87"/>
        <v>0.36159999999999998</v>
      </c>
      <c r="AA206" s="1">
        <f t="shared" si="91"/>
        <v>0.87805695142378548</v>
      </c>
    </row>
    <row r="207" spans="1:27" x14ac:dyDescent="0.2">
      <c r="A207" s="11">
        <v>4.08</v>
      </c>
      <c r="B207" s="11">
        <v>9.0399999999999994E-2</v>
      </c>
      <c r="C207" s="11">
        <v>10</v>
      </c>
      <c r="D207" s="11">
        <v>-15.4</v>
      </c>
      <c r="E207" s="5">
        <f t="shared" si="69"/>
        <v>87.781999999999996</v>
      </c>
      <c r="F207" s="5">
        <f t="shared" si="88"/>
        <v>205</v>
      </c>
      <c r="G207" s="5">
        <f t="shared" si="70"/>
        <v>1.9999999999999574E-2</v>
      </c>
      <c r="H207" s="5">
        <f t="shared" si="71"/>
        <v>4.09</v>
      </c>
      <c r="I207" s="8">
        <f t="shared" si="72"/>
        <v>14.723892690754711</v>
      </c>
      <c r="J207" s="5">
        <f t="shared" si="89"/>
        <v>63.46492708033179</v>
      </c>
      <c r="K207" s="5">
        <f t="shared" si="73"/>
        <v>11.717063999999999</v>
      </c>
      <c r="L207" s="8">
        <f t="shared" si="75"/>
        <v>51.74786308033179</v>
      </c>
      <c r="M207" s="8">
        <f t="shared" si="74"/>
        <v>89.95</v>
      </c>
      <c r="N207" s="8">
        <f t="shared" si="76"/>
        <v>87.340499999999992</v>
      </c>
      <c r="O207" s="8">
        <f t="shared" si="77"/>
        <v>205.5</v>
      </c>
      <c r="P207" s="8">
        <f t="shared" si="78"/>
        <v>2.0000000000000018E-2</v>
      </c>
      <c r="Q207" s="9">
        <f t="shared" si="79"/>
        <v>0.46138277985710247</v>
      </c>
      <c r="R207" s="8">
        <f t="shared" si="80"/>
        <v>860.71233009329524</v>
      </c>
      <c r="S207" s="8">
        <f t="shared" si="81"/>
        <v>5.6345376005854897</v>
      </c>
      <c r="T207" s="1" t="str">
        <f t="shared" si="82"/>
        <v>organic clay</v>
      </c>
      <c r="U207" s="10" t="str">
        <f t="shared" si="83"/>
        <v/>
      </c>
      <c r="V207" s="10" t="str">
        <f t="shared" si="84"/>
        <v/>
      </c>
      <c r="W207" s="10" t="str">
        <f t="shared" si="85"/>
        <v/>
      </c>
      <c r="X207" s="10">
        <f t="shared" si="86"/>
        <v>1.7656715279778807</v>
      </c>
      <c r="Y207" s="1">
        <f t="shared" si="90"/>
        <v>5.4170854271356781</v>
      </c>
      <c r="Z207" s="2">
        <f t="shared" si="87"/>
        <v>0.36159999999999998</v>
      </c>
      <c r="AA207" s="1">
        <f t="shared" si="91"/>
        <v>0.8809045226130654</v>
      </c>
    </row>
    <row r="208" spans="1:27" x14ac:dyDescent="0.2">
      <c r="A208" s="11">
        <v>4.0999999999999996</v>
      </c>
      <c r="B208" s="11">
        <v>8.9499999999999996E-2</v>
      </c>
      <c r="C208" s="11">
        <v>9.9</v>
      </c>
      <c r="D208" s="11">
        <v>-15.3</v>
      </c>
      <c r="E208" s="5">
        <f t="shared" si="69"/>
        <v>86.899000000000001</v>
      </c>
      <c r="F208" s="5">
        <f t="shared" si="88"/>
        <v>206</v>
      </c>
      <c r="G208" s="5">
        <f t="shared" si="70"/>
        <v>2.0000000000000462E-2</v>
      </c>
      <c r="H208" s="5">
        <f t="shared" si="71"/>
        <v>4.1099999999999994</v>
      </c>
      <c r="I208" s="8">
        <f t="shared" si="72"/>
        <v>14.708455088119726</v>
      </c>
      <c r="J208" s="5">
        <f t="shared" si="89"/>
        <v>63.75909618209419</v>
      </c>
      <c r="K208" s="5">
        <f t="shared" si="73"/>
        <v>11.913263999999996</v>
      </c>
      <c r="L208" s="8">
        <f t="shared" si="75"/>
        <v>51.845832182094192</v>
      </c>
      <c r="M208" s="8">
        <f t="shared" si="74"/>
        <v>89.5</v>
      </c>
      <c r="N208" s="8">
        <f t="shared" si="76"/>
        <v>86.907499999999999</v>
      </c>
      <c r="O208" s="8">
        <f t="shared" si="77"/>
        <v>206.5</v>
      </c>
      <c r="P208" s="8">
        <f t="shared" si="78"/>
        <v>2.0000000000000018E-2</v>
      </c>
      <c r="Q208" s="9">
        <f t="shared" si="79"/>
        <v>0.44648533630636733</v>
      </c>
      <c r="R208" s="8">
        <f t="shared" si="80"/>
        <v>892.07014714451986</v>
      </c>
      <c r="S208" s="8">
        <f t="shared" si="81"/>
        <v>5.6556255974022438</v>
      </c>
      <c r="T208" s="1" t="str">
        <f t="shared" si="82"/>
        <v>organic clay</v>
      </c>
      <c r="U208" s="10" t="str">
        <f t="shared" si="83"/>
        <v/>
      </c>
      <c r="V208" s="10" t="str">
        <f t="shared" si="84"/>
        <v/>
      </c>
      <c r="W208" s="10" t="str">
        <f t="shared" si="85"/>
        <v/>
      </c>
      <c r="X208" s="10">
        <f t="shared" si="86"/>
        <v>1.716060254527054</v>
      </c>
      <c r="Y208" s="1">
        <f t="shared" si="90"/>
        <v>5.4338358458961471</v>
      </c>
      <c r="Z208" s="2">
        <f t="shared" si="87"/>
        <v>0.35799999999999998</v>
      </c>
      <c r="AA208" s="1">
        <f t="shared" si="91"/>
        <v>0.8837520938023451</v>
      </c>
    </row>
    <row r="209" spans="1:27" x14ac:dyDescent="0.2">
      <c r="A209" s="11">
        <v>4.12</v>
      </c>
      <c r="B209" s="11">
        <v>8.9499999999999996E-2</v>
      </c>
      <c r="C209" s="11">
        <v>9.9</v>
      </c>
      <c r="D209" s="11">
        <v>-15.2</v>
      </c>
      <c r="E209" s="5">
        <f t="shared" si="69"/>
        <v>86.915999999999997</v>
      </c>
      <c r="F209" s="5">
        <f t="shared" si="88"/>
        <v>207</v>
      </c>
      <c r="G209" s="5">
        <f t="shared" si="70"/>
        <v>1.9999999999999574E-2</v>
      </c>
      <c r="H209" s="5">
        <f t="shared" si="71"/>
        <v>4.13</v>
      </c>
      <c r="I209" s="8">
        <f t="shared" si="72"/>
        <v>14.708530092649692</v>
      </c>
      <c r="J209" s="5">
        <f t="shared" si="89"/>
        <v>64.05326678394718</v>
      </c>
      <c r="K209" s="5">
        <f t="shared" si="73"/>
        <v>12.109464000000001</v>
      </c>
      <c r="L209" s="8">
        <f t="shared" si="75"/>
        <v>51.943802783947177</v>
      </c>
      <c r="M209" s="8">
        <f t="shared" si="74"/>
        <v>89.05</v>
      </c>
      <c r="N209" s="8">
        <f t="shared" si="76"/>
        <v>86.474499999999992</v>
      </c>
      <c r="O209" s="8">
        <f t="shared" si="77"/>
        <v>207.5</v>
      </c>
      <c r="P209" s="8">
        <f t="shared" si="78"/>
        <v>2.0000000000000018E-2</v>
      </c>
      <c r="Q209" s="9">
        <f t="shared" si="79"/>
        <v>0.43164404634198089</v>
      </c>
      <c r="R209" s="8">
        <f t="shared" si="80"/>
        <v>925.46202967746365</v>
      </c>
      <c r="S209" s="8">
        <f t="shared" si="81"/>
        <v>5.6773108814010476</v>
      </c>
      <c r="T209" s="1" t="str">
        <f t="shared" si="82"/>
        <v>organic clay</v>
      </c>
      <c r="U209" s="10" t="str">
        <f t="shared" si="83"/>
        <v/>
      </c>
      <c r="V209" s="10" t="str">
        <f t="shared" si="84"/>
        <v/>
      </c>
      <c r="W209" s="10" t="str">
        <f t="shared" si="85"/>
        <v/>
      </c>
      <c r="X209" s="10">
        <f t="shared" si="86"/>
        <v>1.6664488810701878</v>
      </c>
      <c r="Y209" s="1">
        <f t="shared" si="90"/>
        <v>5.4505862646566161</v>
      </c>
      <c r="Z209" s="2">
        <f t="shared" si="87"/>
        <v>0.35799999999999998</v>
      </c>
      <c r="AA209" s="1">
        <f t="shared" si="91"/>
        <v>0.88659966499162479</v>
      </c>
    </row>
    <row r="210" spans="1:27" x14ac:dyDescent="0.2">
      <c r="A210" s="11">
        <v>4.1399999999999997</v>
      </c>
      <c r="B210" s="11">
        <v>8.8599999999999998E-2</v>
      </c>
      <c r="C210" s="11">
        <v>9.9</v>
      </c>
      <c r="D210" s="11">
        <v>-15.1</v>
      </c>
      <c r="E210" s="5">
        <f t="shared" si="69"/>
        <v>86.032999999999987</v>
      </c>
      <c r="F210" s="5">
        <f t="shared" si="88"/>
        <v>208</v>
      </c>
      <c r="G210" s="5">
        <f t="shared" si="70"/>
        <v>2.0000000000000462E-2</v>
      </c>
      <c r="H210" s="5">
        <f t="shared" si="71"/>
        <v>4.1500000000000004</v>
      </c>
      <c r="I210" s="8">
        <f t="shared" si="72"/>
        <v>14.704614727727149</v>
      </c>
      <c r="J210" s="5">
        <f t="shared" si="89"/>
        <v>64.347359078501725</v>
      </c>
      <c r="K210" s="5">
        <f t="shared" si="73"/>
        <v>12.305664000000004</v>
      </c>
      <c r="L210" s="8">
        <f t="shared" si="75"/>
        <v>52.041695078501718</v>
      </c>
      <c r="M210" s="8">
        <f t="shared" si="74"/>
        <v>89.05</v>
      </c>
      <c r="N210" s="8">
        <f t="shared" si="76"/>
        <v>86.48299999999999</v>
      </c>
      <c r="O210" s="8">
        <f t="shared" si="77"/>
        <v>208.5</v>
      </c>
      <c r="P210" s="8">
        <f t="shared" si="78"/>
        <v>2.0000000000000018E-2</v>
      </c>
      <c r="Q210" s="9">
        <f t="shared" si="79"/>
        <v>0.42534434914366265</v>
      </c>
      <c r="R210" s="8">
        <f t="shared" si="80"/>
        <v>941.91986913513563</v>
      </c>
      <c r="S210" s="8">
        <f t="shared" si="81"/>
        <v>5.6872687945218843</v>
      </c>
      <c r="T210" s="1" t="str">
        <f t="shared" si="82"/>
        <v>organic clay</v>
      </c>
      <c r="U210" s="10" t="str">
        <f t="shared" si="83"/>
        <v/>
      </c>
      <c r="V210" s="10" t="str">
        <f t="shared" si="84"/>
        <v/>
      </c>
      <c r="W210" s="10" t="str">
        <f t="shared" si="85"/>
        <v/>
      </c>
      <c r="X210" s="10">
        <f t="shared" si="86"/>
        <v>1.6468427280998847</v>
      </c>
      <c r="Y210" s="1">
        <f t="shared" si="90"/>
        <v>5.4673366834170851</v>
      </c>
      <c r="Z210" s="2">
        <f t="shared" si="87"/>
        <v>0.35439999999999999</v>
      </c>
      <c r="AA210" s="1">
        <f t="shared" si="91"/>
        <v>0.88944723618090449</v>
      </c>
    </row>
    <row r="211" spans="1:27" x14ac:dyDescent="0.2">
      <c r="A211" s="11">
        <v>4.16</v>
      </c>
      <c r="B211" s="11">
        <v>8.9499999999999996E-2</v>
      </c>
      <c r="C211" s="11">
        <v>9.9</v>
      </c>
      <c r="D211" s="11">
        <v>-15.1</v>
      </c>
      <c r="E211" s="5">
        <f t="shared" si="69"/>
        <v>86.932999999999993</v>
      </c>
      <c r="F211" s="5">
        <f t="shared" si="88"/>
        <v>209</v>
      </c>
      <c r="G211" s="5">
        <f t="shared" si="70"/>
        <v>1.9999999999999574E-2</v>
      </c>
      <c r="H211" s="5">
        <f t="shared" si="71"/>
        <v>4.17</v>
      </c>
      <c r="I211" s="8">
        <f t="shared" si="72"/>
        <v>14.708605082510871</v>
      </c>
      <c r="J211" s="5">
        <f t="shared" si="89"/>
        <v>64.641531180151929</v>
      </c>
      <c r="K211" s="5">
        <f t="shared" si="73"/>
        <v>12.501864000000001</v>
      </c>
      <c r="L211" s="8">
        <f t="shared" si="75"/>
        <v>52.139667180151932</v>
      </c>
      <c r="M211" s="8">
        <f t="shared" si="74"/>
        <v>91.25</v>
      </c>
      <c r="N211" s="8">
        <f t="shared" si="76"/>
        <v>88.818999999999988</v>
      </c>
      <c r="O211" s="8">
        <f t="shared" si="77"/>
        <v>209.5</v>
      </c>
      <c r="P211" s="8">
        <f t="shared" si="78"/>
        <v>2.0000000000000018E-2</v>
      </c>
      <c r="Q211" s="9">
        <f t="shared" si="79"/>
        <v>0.46370585251936025</v>
      </c>
      <c r="R211" s="8">
        <f t="shared" si="80"/>
        <v>866.50923453167582</v>
      </c>
      <c r="S211" s="8">
        <f t="shared" si="81"/>
        <v>5.6352150336744229</v>
      </c>
      <c r="T211" s="1" t="str">
        <f t="shared" si="82"/>
        <v>organic clay</v>
      </c>
      <c r="U211" s="10" t="str">
        <f t="shared" si="83"/>
        <v/>
      </c>
      <c r="V211" s="10" t="str">
        <f t="shared" si="84"/>
        <v/>
      </c>
      <c r="W211" s="10" t="str">
        <f t="shared" si="85"/>
        <v/>
      </c>
      <c r="X211" s="10">
        <f t="shared" si="86"/>
        <v>1.7738979213232047</v>
      </c>
      <c r="Y211" s="1">
        <f t="shared" si="90"/>
        <v>5.4840871021775541</v>
      </c>
      <c r="Z211" s="2">
        <f t="shared" si="87"/>
        <v>0.35799999999999998</v>
      </c>
      <c r="AA211" s="1">
        <f t="shared" si="91"/>
        <v>0.89229480737018441</v>
      </c>
    </row>
    <row r="212" spans="1:27" x14ac:dyDescent="0.2">
      <c r="A212" s="11">
        <v>4.18</v>
      </c>
      <c r="B212" s="11">
        <v>9.2999999999999999E-2</v>
      </c>
      <c r="C212" s="11">
        <v>11.3</v>
      </c>
      <c r="D212" s="11">
        <v>-13.5</v>
      </c>
      <c r="E212" s="5">
        <f t="shared" si="69"/>
        <v>90.704999999999998</v>
      </c>
      <c r="F212" s="5">
        <f t="shared" si="88"/>
        <v>210</v>
      </c>
      <c r="G212" s="5">
        <f t="shared" si="70"/>
        <v>2.0000000000000462E-2</v>
      </c>
      <c r="H212" s="5">
        <f t="shared" si="71"/>
        <v>4.1899999999999995</v>
      </c>
      <c r="I212" s="8">
        <f t="shared" si="72"/>
        <v>14.877041484156981</v>
      </c>
      <c r="J212" s="5">
        <f t="shared" si="89"/>
        <v>64.939072009835073</v>
      </c>
      <c r="K212" s="5">
        <f t="shared" si="73"/>
        <v>12.698063999999997</v>
      </c>
      <c r="L212" s="8">
        <f t="shared" si="75"/>
        <v>52.241008009835078</v>
      </c>
      <c r="M212" s="8">
        <f t="shared" si="74"/>
        <v>92.55</v>
      </c>
      <c r="N212" s="8">
        <f t="shared" si="76"/>
        <v>90.34</v>
      </c>
      <c r="O212" s="8">
        <f t="shared" si="77"/>
        <v>210.5</v>
      </c>
      <c r="P212" s="8">
        <f t="shared" si="78"/>
        <v>2.0000000000000018E-2</v>
      </c>
      <c r="Q212" s="9">
        <f t="shared" si="79"/>
        <v>0.48622583977290146</v>
      </c>
      <c r="R212" s="8">
        <f t="shared" si="80"/>
        <v>828.70988052682242</v>
      </c>
      <c r="S212" s="8">
        <f t="shared" si="81"/>
        <v>5.6070214770861257</v>
      </c>
      <c r="T212" s="1" t="str">
        <f t="shared" si="82"/>
        <v>organic clay</v>
      </c>
      <c r="U212" s="10" t="str">
        <f t="shared" si="83"/>
        <v/>
      </c>
      <c r="V212" s="10" t="str">
        <f t="shared" si="84"/>
        <v/>
      </c>
      <c r="W212" s="10" t="str">
        <f t="shared" si="85"/>
        <v/>
      </c>
      <c r="X212" s="10">
        <f t="shared" si="86"/>
        <v>1.8407285326776617</v>
      </c>
      <c r="Y212" s="1">
        <f t="shared" si="90"/>
        <v>5.500837520938024</v>
      </c>
      <c r="Z212" s="2">
        <f t="shared" si="87"/>
        <v>0.372</v>
      </c>
      <c r="AA212" s="1">
        <f t="shared" si="91"/>
        <v>0.8951423785594641</v>
      </c>
    </row>
    <row r="213" spans="1:27" x14ac:dyDescent="0.2">
      <c r="A213" s="11">
        <v>4.2</v>
      </c>
      <c r="B213" s="11">
        <v>9.2100000000000001E-2</v>
      </c>
      <c r="C213" s="11">
        <v>10.8</v>
      </c>
      <c r="D213" s="11">
        <v>-12.5</v>
      </c>
      <c r="E213" s="5">
        <f t="shared" si="69"/>
        <v>89.974999999999994</v>
      </c>
      <c r="F213" s="5">
        <f t="shared" si="88"/>
        <v>211</v>
      </c>
      <c r="G213" s="5">
        <f t="shared" si="70"/>
        <v>1.9999999999999574E-2</v>
      </c>
      <c r="H213" s="5">
        <f t="shared" si="71"/>
        <v>4.21</v>
      </c>
      <c r="I213" s="8">
        <f t="shared" si="72"/>
        <v>14.82188368722468</v>
      </c>
      <c r="J213" s="5">
        <f t="shared" si="89"/>
        <v>65.235509683579565</v>
      </c>
      <c r="K213" s="5">
        <f t="shared" si="73"/>
        <v>12.894264000000002</v>
      </c>
      <c r="L213" s="8">
        <f t="shared" si="75"/>
        <v>52.341245683579565</v>
      </c>
      <c r="M213" s="8">
        <f t="shared" si="74"/>
        <v>92.1</v>
      </c>
      <c r="N213" s="8">
        <f t="shared" si="76"/>
        <v>89.974999999999994</v>
      </c>
      <c r="O213" s="8">
        <f t="shared" si="77"/>
        <v>211.5</v>
      </c>
      <c r="P213" s="8">
        <f t="shared" si="78"/>
        <v>2.0000000000000018E-2</v>
      </c>
      <c r="Q213" s="9">
        <f t="shared" si="79"/>
        <v>0.47265765255146908</v>
      </c>
      <c r="R213" s="8">
        <f t="shared" si="80"/>
        <v>854.90847747829457</v>
      </c>
      <c r="S213" s="8">
        <f t="shared" si="81"/>
        <v>5.6252913134856399</v>
      </c>
      <c r="T213" s="1" t="str">
        <f t="shared" si="82"/>
        <v>organic clay</v>
      </c>
      <c r="U213" s="10" t="str">
        <f t="shared" si="83"/>
        <v/>
      </c>
      <c r="V213" s="10" t="str">
        <f t="shared" si="84"/>
        <v/>
      </c>
      <c r="W213" s="10" t="str">
        <f t="shared" si="85"/>
        <v/>
      </c>
      <c r="X213" s="10">
        <f t="shared" si="86"/>
        <v>1.7909660210946954</v>
      </c>
      <c r="Y213" s="1">
        <f t="shared" si="90"/>
        <v>5.5175879396984921</v>
      </c>
      <c r="Z213" s="2">
        <f t="shared" si="87"/>
        <v>0.36840000000000001</v>
      </c>
      <c r="AA213" s="1">
        <f t="shared" si="91"/>
        <v>0.8979899497487438</v>
      </c>
    </row>
    <row r="214" spans="1:27" x14ac:dyDescent="0.2">
      <c r="A214" s="11">
        <v>4.22</v>
      </c>
      <c r="B214" s="11">
        <v>9.2100000000000001E-2</v>
      </c>
      <c r="C214" s="11">
        <v>10.6</v>
      </c>
      <c r="D214" s="11">
        <v>-12.5</v>
      </c>
      <c r="E214" s="5">
        <f t="shared" si="69"/>
        <v>89.974999999999994</v>
      </c>
      <c r="F214" s="5">
        <f t="shared" si="88"/>
        <v>212</v>
      </c>
      <c r="G214" s="5">
        <f t="shared" si="70"/>
        <v>2.0000000000000462E-2</v>
      </c>
      <c r="H214" s="5">
        <f t="shared" si="71"/>
        <v>4.2300000000000004</v>
      </c>
      <c r="I214" s="8">
        <f t="shared" si="72"/>
        <v>14.800381831393196</v>
      </c>
      <c r="J214" s="5">
        <f t="shared" si="89"/>
        <v>65.531517320207442</v>
      </c>
      <c r="K214" s="5">
        <f t="shared" si="73"/>
        <v>13.090464000000006</v>
      </c>
      <c r="L214" s="8">
        <f t="shared" si="75"/>
        <v>52.441053320207438</v>
      </c>
      <c r="M214" s="8">
        <f t="shared" si="74"/>
        <v>92.55</v>
      </c>
      <c r="N214" s="8">
        <f t="shared" si="76"/>
        <v>90.450500000000005</v>
      </c>
      <c r="O214" s="8">
        <f t="shared" si="77"/>
        <v>212.5</v>
      </c>
      <c r="P214" s="8">
        <f t="shared" si="78"/>
        <v>2.0000000000000018E-2</v>
      </c>
      <c r="Q214" s="9">
        <f t="shared" si="79"/>
        <v>0.47518081926455846</v>
      </c>
      <c r="R214" s="8">
        <f t="shared" si="80"/>
        <v>852.76354468644354</v>
      </c>
      <c r="S214" s="8">
        <f t="shared" si="81"/>
        <v>5.6229260775206633</v>
      </c>
      <c r="T214" s="1" t="str">
        <f t="shared" si="82"/>
        <v>organic clay</v>
      </c>
      <c r="U214" s="10" t="str">
        <f t="shared" si="83"/>
        <v/>
      </c>
      <c r="V214" s="10" t="str">
        <f t="shared" si="84"/>
        <v/>
      </c>
      <c r="W214" s="10" t="str">
        <f t="shared" si="85"/>
        <v/>
      </c>
      <c r="X214" s="10">
        <f t="shared" si="86"/>
        <v>1.8012321786528369</v>
      </c>
      <c r="Y214" s="1">
        <f t="shared" si="90"/>
        <v>5.534338358458962</v>
      </c>
      <c r="Z214" s="2">
        <f t="shared" si="87"/>
        <v>0.36840000000000001</v>
      </c>
      <c r="AA214" s="1">
        <f t="shared" si="91"/>
        <v>0.90083752093802349</v>
      </c>
    </row>
    <row r="215" spans="1:27" x14ac:dyDescent="0.2">
      <c r="A215" s="11">
        <v>4.24</v>
      </c>
      <c r="B215" s="11">
        <v>9.2999999999999999E-2</v>
      </c>
      <c r="C215" s="11">
        <v>10.6</v>
      </c>
      <c r="D215" s="11">
        <v>-12.2</v>
      </c>
      <c r="E215" s="5">
        <f t="shared" si="69"/>
        <v>90.926000000000002</v>
      </c>
      <c r="F215" s="5">
        <f t="shared" si="88"/>
        <v>213</v>
      </c>
      <c r="G215" s="5">
        <f t="shared" si="70"/>
        <v>1.9999999999999574E-2</v>
      </c>
      <c r="H215" s="5">
        <f t="shared" si="71"/>
        <v>4.25</v>
      </c>
      <c r="I215" s="8">
        <f t="shared" si="72"/>
        <v>14.804413356547943</v>
      </c>
      <c r="J215" s="5">
        <f t="shared" si="89"/>
        <v>65.827605587338397</v>
      </c>
      <c r="K215" s="5">
        <f t="shared" si="73"/>
        <v>13.286664000000002</v>
      </c>
      <c r="L215" s="8">
        <f t="shared" si="75"/>
        <v>52.540941587338395</v>
      </c>
      <c r="M215" s="8">
        <f t="shared" si="74"/>
        <v>93.45</v>
      </c>
      <c r="N215" s="8">
        <f t="shared" si="76"/>
        <v>91.393000000000001</v>
      </c>
      <c r="O215" s="8">
        <f t="shared" si="77"/>
        <v>213.5</v>
      </c>
      <c r="P215" s="8">
        <f t="shared" si="78"/>
        <v>2.0000000000000018E-2</v>
      </c>
      <c r="Q215" s="9">
        <f t="shared" si="79"/>
        <v>0.48658043880246132</v>
      </c>
      <c r="R215" s="8">
        <f t="shared" si="80"/>
        <v>835.11326504026579</v>
      </c>
      <c r="S215" s="8">
        <f t="shared" si="81"/>
        <v>5.6092756916373698</v>
      </c>
      <c r="T215" s="1" t="str">
        <f t="shared" si="82"/>
        <v>organic clay</v>
      </c>
      <c r="U215" s="10" t="str">
        <f t="shared" si="83"/>
        <v/>
      </c>
      <c r="V215" s="10" t="str">
        <f t="shared" si="84"/>
        <v/>
      </c>
      <c r="W215" s="10" t="str">
        <f t="shared" si="85"/>
        <v/>
      </c>
      <c r="X215" s="10">
        <f t="shared" si="86"/>
        <v>1.8414929608441071</v>
      </c>
      <c r="Y215" s="1">
        <f t="shared" si="90"/>
        <v>5.5510887772194302</v>
      </c>
      <c r="Z215" s="2">
        <f t="shared" si="87"/>
        <v>0.372</v>
      </c>
      <c r="AA215" s="1">
        <f t="shared" si="91"/>
        <v>0.90368509212730319</v>
      </c>
    </row>
    <row r="216" spans="1:27" x14ac:dyDescent="0.2">
      <c r="A216" s="11">
        <v>4.26</v>
      </c>
      <c r="B216" s="11">
        <v>9.3899999999999997E-2</v>
      </c>
      <c r="C216" s="11">
        <v>10.5</v>
      </c>
      <c r="D216" s="11">
        <v>-12</v>
      </c>
      <c r="E216" s="5">
        <f t="shared" si="69"/>
        <v>91.859999999999985</v>
      </c>
      <c r="F216" s="5">
        <f t="shared" si="88"/>
        <v>214</v>
      </c>
      <c r="G216" s="5">
        <f t="shared" si="70"/>
        <v>2.0000000000000462E-2</v>
      </c>
      <c r="H216" s="5">
        <f t="shared" si="71"/>
        <v>4.2699999999999996</v>
      </c>
      <c r="I216" s="8">
        <f t="shared" si="72"/>
        <v>14.79742843127776</v>
      </c>
      <c r="J216" s="5">
        <f t="shared" si="89"/>
        <v>66.123554155963959</v>
      </c>
      <c r="K216" s="5">
        <f t="shared" si="73"/>
        <v>13.482863999999998</v>
      </c>
      <c r="L216" s="8">
        <f t="shared" si="75"/>
        <v>52.640690155963959</v>
      </c>
      <c r="M216" s="8">
        <f t="shared" si="74"/>
        <v>94.75</v>
      </c>
      <c r="N216" s="8">
        <f t="shared" si="76"/>
        <v>92.744</v>
      </c>
      <c r="O216" s="8">
        <f t="shared" si="77"/>
        <v>214.5</v>
      </c>
      <c r="P216" s="8">
        <f t="shared" si="78"/>
        <v>2.0000000000000018E-2</v>
      </c>
      <c r="Q216" s="9">
        <f t="shared" si="79"/>
        <v>0.50570092765054797</v>
      </c>
      <c r="R216" s="8">
        <f t="shared" si="80"/>
        <v>805.77162853211894</v>
      </c>
      <c r="S216" s="8">
        <f t="shared" si="81"/>
        <v>5.5865178348661857</v>
      </c>
      <c r="T216" s="1" t="str">
        <f t="shared" si="82"/>
        <v>organic clay</v>
      </c>
      <c r="U216" s="10" t="str">
        <f t="shared" si="83"/>
        <v/>
      </c>
      <c r="V216" s="10" t="str">
        <f t="shared" si="84"/>
        <v/>
      </c>
      <c r="W216" s="10" t="str">
        <f t="shared" si="85"/>
        <v/>
      </c>
      <c r="X216" s="10">
        <f t="shared" si="86"/>
        <v>1.9084297229357361</v>
      </c>
      <c r="Y216" s="1">
        <f t="shared" si="90"/>
        <v>5.5678391959799001</v>
      </c>
      <c r="Z216" s="2">
        <f t="shared" si="87"/>
        <v>0.37559999999999999</v>
      </c>
      <c r="AA216" s="1">
        <f t="shared" si="91"/>
        <v>0.90653266331658289</v>
      </c>
    </row>
    <row r="217" spans="1:27" x14ac:dyDescent="0.2">
      <c r="A217" s="11">
        <v>4.28</v>
      </c>
      <c r="B217" s="11">
        <v>9.5600000000000004E-2</v>
      </c>
      <c r="C217" s="11">
        <v>10.6</v>
      </c>
      <c r="D217" s="11">
        <v>-11.6</v>
      </c>
      <c r="E217" s="5">
        <f t="shared" si="69"/>
        <v>93.628000000000014</v>
      </c>
      <c r="F217" s="5">
        <f t="shared" si="88"/>
        <v>215</v>
      </c>
      <c r="G217" s="5">
        <f t="shared" si="70"/>
        <v>1.9999999999999574E-2</v>
      </c>
      <c r="H217" s="5">
        <f t="shared" si="71"/>
        <v>4.29</v>
      </c>
      <c r="I217" s="8">
        <f t="shared" si="72"/>
        <v>14.815641778878657</v>
      </c>
      <c r="J217" s="5">
        <f t="shared" si="89"/>
        <v>66.419866991541525</v>
      </c>
      <c r="K217" s="5">
        <f t="shared" si="73"/>
        <v>13.679064000000002</v>
      </c>
      <c r="L217" s="8">
        <f t="shared" si="75"/>
        <v>52.740802991541521</v>
      </c>
      <c r="M217" s="8">
        <f t="shared" si="74"/>
        <v>96.05</v>
      </c>
      <c r="N217" s="8">
        <f t="shared" si="76"/>
        <v>94.094999999999999</v>
      </c>
      <c r="O217" s="8">
        <f t="shared" si="77"/>
        <v>215.5</v>
      </c>
      <c r="P217" s="8">
        <f t="shared" si="78"/>
        <v>2.0000000000000018E-2</v>
      </c>
      <c r="Q217" s="9">
        <f t="shared" si="79"/>
        <v>0.52473855987549078</v>
      </c>
      <c r="R217" s="8">
        <f t="shared" si="80"/>
        <v>778.67737775329124</v>
      </c>
      <c r="S217" s="8">
        <f t="shared" si="81"/>
        <v>5.564727183567765</v>
      </c>
      <c r="T217" s="1" t="str">
        <f t="shared" si="82"/>
        <v>organic clay</v>
      </c>
      <c r="U217" s="10" t="str">
        <f t="shared" si="83"/>
        <v/>
      </c>
      <c r="V217" s="10" t="str">
        <f t="shared" si="84"/>
        <v/>
      </c>
      <c r="W217" s="10" t="str">
        <f t="shared" si="85"/>
        <v/>
      </c>
      <c r="X217" s="10">
        <f t="shared" si="86"/>
        <v>1.9753422005638981</v>
      </c>
      <c r="Y217" s="1">
        <f t="shared" si="90"/>
        <v>5.5845896147403691</v>
      </c>
      <c r="Z217" s="2">
        <f t="shared" si="87"/>
        <v>0.38240000000000002</v>
      </c>
      <c r="AA217" s="1">
        <f t="shared" si="91"/>
        <v>0.90938023450586281</v>
      </c>
    </row>
    <row r="218" spans="1:27" x14ac:dyDescent="0.2">
      <c r="A218" s="11">
        <v>4.3</v>
      </c>
      <c r="B218" s="11">
        <v>9.6500000000000002E-2</v>
      </c>
      <c r="C218" s="11">
        <v>10.3</v>
      </c>
      <c r="D218" s="11">
        <v>-11.4</v>
      </c>
      <c r="E218" s="5">
        <f t="shared" si="69"/>
        <v>94.561999999999998</v>
      </c>
      <c r="F218" s="5">
        <f t="shared" si="88"/>
        <v>216</v>
      </c>
      <c r="G218" s="5">
        <f t="shared" si="70"/>
        <v>2.0000000000000462E-2</v>
      </c>
      <c r="H218" s="5">
        <f t="shared" si="71"/>
        <v>4.3100000000000005</v>
      </c>
      <c r="I218" s="8">
        <f t="shared" si="72"/>
        <v>14.78642218650123</v>
      </c>
      <c r="J218" s="5">
        <f t="shared" si="89"/>
        <v>66.715595435271553</v>
      </c>
      <c r="K218" s="5">
        <f t="shared" si="73"/>
        <v>13.875264000000007</v>
      </c>
      <c r="L218" s="8">
        <f t="shared" si="75"/>
        <v>52.840331435271544</v>
      </c>
      <c r="M218" s="8">
        <f t="shared" si="74"/>
        <v>96.95</v>
      </c>
      <c r="N218" s="8">
        <f t="shared" si="76"/>
        <v>95.028999999999996</v>
      </c>
      <c r="O218" s="8">
        <f t="shared" si="77"/>
        <v>216.5</v>
      </c>
      <c r="P218" s="8">
        <f t="shared" si="78"/>
        <v>2.0000000000000018E-2</v>
      </c>
      <c r="Q218" s="9">
        <f t="shared" si="79"/>
        <v>0.5358294279325605</v>
      </c>
      <c r="R218" s="8">
        <f t="shared" si="80"/>
        <v>764.65548148775395</v>
      </c>
      <c r="S218" s="8">
        <f t="shared" si="81"/>
        <v>5.5527753321723274</v>
      </c>
      <c r="T218" s="1" t="str">
        <f t="shared" si="82"/>
        <v>organic clay</v>
      </c>
      <c r="U218" s="10" t="str">
        <f t="shared" si="83"/>
        <v/>
      </c>
      <c r="V218" s="10" t="str">
        <f t="shared" si="84"/>
        <v/>
      </c>
      <c r="W218" s="10" t="str">
        <f t="shared" si="85"/>
        <v/>
      </c>
      <c r="X218" s="10">
        <f t="shared" si="86"/>
        <v>2.0156269709818968</v>
      </c>
      <c r="Y218" s="1">
        <f t="shared" si="90"/>
        <v>5.6013400335008381</v>
      </c>
      <c r="Z218" s="2">
        <f t="shared" si="87"/>
        <v>0.38600000000000001</v>
      </c>
      <c r="AA218" s="1">
        <f t="shared" si="91"/>
        <v>0.9122278056951425</v>
      </c>
    </row>
    <row r="219" spans="1:27" x14ac:dyDescent="0.2">
      <c r="A219" s="11">
        <v>4.32</v>
      </c>
      <c r="B219" s="11">
        <v>9.74E-2</v>
      </c>
      <c r="C219" s="11">
        <v>10.3</v>
      </c>
      <c r="D219" s="11">
        <v>-11.2</v>
      </c>
      <c r="E219" s="5">
        <f t="shared" si="69"/>
        <v>95.496000000000009</v>
      </c>
      <c r="F219" s="5">
        <f t="shared" si="88"/>
        <v>217</v>
      </c>
      <c r="G219" s="5">
        <f t="shared" si="70"/>
        <v>1.9999999999999574E-2</v>
      </c>
      <c r="H219" s="5">
        <f t="shared" si="71"/>
        <v>4.33</v>
      </c>
      <c r="I219" s="8">
        <f t="shared" si="72"/>
        <v>14.790190873256114</v>
      </c>
      <c r="J219" s="5">
        <f t="shared" si="89"/>
        <v>67.011399252736666</v>
      </c>
      <c r="K219" s="5">
        <f t="shared" si="73"/>
        <v>14.071464000000002</v>
      </c>
      <c r="L219" s="8">
        <f t="shared" si="75"/>
        <v>52.93993525273666</v>
      </c>
      <c r="M219" s="8">
        <f t="shared" si="74"/>
        <v>98.3</v>
      </c>
      <c r="N219" s="8">
        <f t="shared" si="76"/>
        <v>96.421500000000009</v>
      </c>
      <c r="O219" s="8">
        <f t="shared" si="77"/>
        <v>217.5</v>
      </c>
      <c r="P219" s="8">
        <f t="shared" si="78"/>
        <v>2.0000000000000018E-2</v>
      </c>
      <c r="Q219" s="9">
        <f t="shared" si="79"/>
        <v>0.55553714992016401</v>
      </c>
      <c r="R219" s="8">
        <f t="shared" si="80"/>
        <v>739.54183927859788</v>
      </c>
      <c r="S219" s="8">
        <f t="shared" si="81"/>
        <v>5.5314897453302425</v>
      </c>
      <c r="T219" s="1" t="str">
        <f t="shared" si="82"/>
        <v>organic clay</v>
      </c>
      <c r="U219" s="10" t="str">
        <f t="shared" si="83"/>
        <v/>
      </c>
      <c r="V219" s="10" t="str">
        <f t="shared" si="84"/>
        <v/>
      </c>
      <c r="W219" s="10" t="str">
        <f t="shared" si="85"/>
        <v/>
      </c>
      <c r="X219" s="10">
        <f t="shared" si="86"/>
        <v>2.0859067164842222</v>
      </c>
      <c r="Y219" s="1">
        <f t="shared" si="90"/>
        <v>5.6180904522613071</v>
      </c>
      <c r="Z219" s="2">
        <f t="shared" si="87"/>
        <v>0.3896</v>
      </c>
      <c r="AA219" s="1">
        <f t="shared" si="91"/>
        <v>0.9150753768844222</v>
      </c>
    </row>
    <row r="220" spans="1:27" x14ac:dyDescent="0.2">
      <c r="A220" s="11">
        <v>4.34</v>
      </c>
      <c r="B220" s="11">
        <v>9.9199999999999997E-2</v>
      </c>
      <c r="C220" s="11">
        <v>10.6</v>
      </c>
      <c r="D220" s="11">
        <v>-10.9</v>
      </c>
      <c r="E220" s="5">
        <f t="shared" si="69"/>
        <v>97.347000000000008</v>
      </c>
      <c r="F220" s="5">
        <f t="shared" si="88"/>
        <v>218</v>
      </c>
      <c r="G220" s="5">
        <f t="shared" si="70"/>
        <v>2.0000000000000462E-2</v>
      </c>
      <c r="H220" s="5">
        <f t="shared" si="71"/>
        <v>4.3499999999999996</v>
      </c>
      <c r="I220" s="8">
        <f t="shared" si="72"/>
        <v>14.830577644280416</v>
      </c>
      <c r="J220" s="5">
        <f t="shared" si="89"/>
        <v>67.308010805622288</v>
      </c>
      <c r="K220" s="5">
        <f t="shared" si="73"/>
        <v>14.267663999999998</v>
      </c>
      <c r="L220" s="8">
        <f t="shared" si="75"/>
        <v>53.040346805622292</v>
      </c>
      <c r="M220" s="8">
        <f t="shared" si="74"/>
        <v>100.95</v>
      </c>
      <c r="N220" s="8">
        <f t="shared" si="76"/>
        <v>99.139499999999998</v>
      </c>
      <c r="O220" s="8">
        <f t="shared" si="77"/>
        <v>218.5</v>
      </c>
      <c r="P220" s="8">
        <f t="shared" si="78"/>
        <v>2.0000000000000018E-2</v>
      </c>
      <c r="Q220" s="9">
        <f t="shared" si="79"/>
        <v>0.60013727495091651</v>
      </c>
      <c r="R220" s="8">
        <f t="shared" si="80"/>
        <v>686.42720001486111</v>
      </c>
      <c r="S220" s="8">
        <f t="shared" si="81"/>
        <v>5.484976976089313</v>
      </c>
      <c r="T220" s="1" t="str">
        <f t="shared" si="82"/>
        <v>organic clay</v>
      </c>
      <c r="U220" s="10" t="str">
        <f t="shared" si="83"/>
        <v/>
      </c>
      <c r="V220" s="10" t="str">
        <f t="shared" si="84"/>
        <v/>
      </c>
      <c r="W220" s="10" t="str">
        <f t="shared" si="85"/>
        <v/>
      </c>
      <c r="X220" s="10">
        <f t="shared" si="86"/>
        <v>2.242799279625181</v>
      </c>
      <c r="Y220" s="1">
        <f t="shared" si="90"/>
        <v>5.6348408710217761</v>
      </c>
      <c r="Z220" s="2">
        <f t="shared" si="87"/>
        <v>0.39679999999999999</v>
      </c>
      <c r="AA220" s="1">
        <f t="shared" si="91"/>
        <v>0.91792294807370189</v>
      </c>
    </row>
    <row r="221" spans="1:27" x14ac:dyDescent="0.2">
      <c r="A221" s="11">
        <v>4.3600000000000003</v>
      </c>
      <c r="B221" s="11">
        <v>0.1027</v>
      </c>
      <c r="C221" s="11">
        <v>10.8</v>
      </c>
      <c r="D221" s="11">
        <v>-10.4</v>
      </c>
      <c r="E221" s="5">
        <f t="shared" si="69"/>
        <v>100.932</v>
      </c>
      <c r="F221" s="5">
        <f t="shared" si="88"/>
        <v>219</v>
      </c>
      <c r="G221" s="5">
        <f t="shared" si="70"/>
        <v>1.9999999999999574E-2</v>
      </c>
      <c r="H221" s="5">
        <f t="shared" si="71"/>
        <v>4.37</v>
      </c>
      <c r="I221" s="8">
        <f t="shared" si="72"/>
        <v>14.865946598447833</v>
      </c>
      <c r="J221" s="5">
        <f t="shared" si="89"/>
        <v>67.605329737591234</v>
      </c>
      <c r="K221" s="5">
        <f t="shared" si="73"/>
        <v>14.463864000000003</v>
      </c>
      <c r="L221" s="8">
        <f t="shared" si="75"/>
        <v>53.141465737591233</v>
      </c>
      <c r="M221" s="8">
        <f t="shared" si="74"/>
        <v>104.85</v>
      </c>
      <c r="N221" s="8">
        <f t="shared" si="76"/>
        <v>103.1075</v>
      </c>
      <c r="O221" s="8">
        <f t="shared" si="77"/>
        <v>219.5</v>
      </c>
      <c r="P221" s="8">
        <f t="shared" si="78"/>
        <v>2.0000000000000018E-2</v>
      </c>
      <c r="Q221" s="9">
        <f t="shared" si="79"/>
        <v>0.66806908258262865</v>
      </c>
      <c r="R221" s="8">
        <f t="shared" si="80"/>
        <v>618.27206161651497</v>
      </c>
      <c r="S221" s="8">
        <f t="shared" si="81"/>
        <v>5.4200451270416661</v>
      </c>
      <c r="T221" s="1" t="str">
        <f t="shared" si="82"/>
        <v>organic clay</v>
      </c>
      <c r="U221" s="10" t="str">
        <f t="shared" si="83"/>
        <v/>
      </c>
      <c r="V221" s="10" t="str">
        <f t="shared" si="84"/>
        <v/>
      </c>
      <c r="W221" s="10" t="str">
        <f t="shared" si="85"/>
        <v/>
      </c>
      <c r="X221" s="10">
        <f t="shared" si="86"/>
        <v>2.4829780174939176</v>
      </c>
      <c r="Y221" s="1">
        <f t="shared" si="90"/>
        <v>5.6515912897822451</v>
      </c>
      <c r="Z221" s="2">
        <f t="shared" si="87"/>
        <v>0.4108</v>
      </c>
      <c r="AA221" s="1">
        <f t="shared" si="91"/>
        <v>0.92077051926298159</v>
      </c>
    </row>
    <row r="222" spans="1:27" x14ac:dyDescent="0.2">
      <c r="A222" s="11">
        <v>4.38</v>
      </c>
      <c r="B222" s="11">
        <v>0.107</v>
      </c>
      <c r="C222" s="11">
        <v>11</v>
      </c>
      <c r="D222" s="11">
        <v>-10.1</v>
      </c>
      <c r="E222" s="5">
        <f t="shared" si="69"/>
        <v>105.283</v>
      </c>
      <c r="F222" s="5">
        <f t="shared" si="88"/>
        <v>220</v>
      </c>
      <c r="G222" s="5">
        <f t="shared" si="70"/>
        <v>2.0000000000000462E-2</v>
      </c>
      <c r="H222" s="5">
        <f t="shared" si="71"/>
        <v>4.3900000000000006</v>
      </c>
      <c r="I222" s="8">
        <f t="shared" si="72"/>
        <v>14.903236905433442</v>
      </c>
      <c r="J222" s="5">
        <f t="shared" si="89"/>
        <v>67.903394475699912</v>
      </c>
      <c r="K222" s="5">
        <f t="shared" si="73"/>
        <v>14.660064000000007</v>
      </c>
      <c r="L222" s="8">
        <f t="shared" si="75"/>
        <v>53.243330475699906</v>
      </c>
      <c r="M222" s="8">
        <f t="shared" si="74"/>
        <v>107</v>
      </c>
      <c r="N222" s="8">
        <f t="shared" si="76"/>
        <v>105.3</v>
      </c>
      <c r="O222" s="8">
        <f t="shared" si="77"/>
        <v>220.5</v>
      </c>
      <c r="P222" s="8">
        <f t="shared" si="78"/>
        <v>2.0000000000000018E-2</v>
      </c>
      <c r="Q222" s="9">
        <f t="shared" si="79"/>
        <v>0.70237164336231339</v>
      </c>
      <c r="R222" s="8">
        <f t="shared" si="80"/>
        <v>589.62570775767449</v>
      </c>
      <c r="S222" s="8">
        <f t="shared" si="81"/>
        <v>5.3901731896313327</v>
      </c>
      <c r="T222" s="1" t="str">
        <f t="shared" si="82"/>
        <v>organic clay</v>
      </c>
      <c r="U222" s="10" t="str">
        <f t="shared" si="83"/>
        <v/>
      </c>
      <c r="V222" s="10" t="str">
        <f t="shared" si="84"/>
        <v/>
      </c>
      <c r="W222" s="10" t="str">
        <f t="shared" si="85"/>
        <v/>
      </c>
      <c r="X222" s="10">
        <f t="shared" si="86"/>
        <v>2.6064403682866724</v>
      </c>
      <c r="Y222" s="1">
        <f t="shared" si="90"/>
        <v>5.6683417085427141</v>
      </c>
      <c r="Z222" s="2">
        <f t="shared" si="87"/>
        <v>0.42799999999999999</v>
      </c>
      <c r="AA222" s="1">
        <f t="shared" si="91"/>
        <v>0.92361809045226129</v>
      </c>
    </row>
    <row r="223" spans="1:27" x14ac:dyDescent="0.2">
      <c r="A223" s="11">
        <v>4.4000000000000004</v>
      </c>
      <c r="B223" s="11">
        <v>0.107</v>
      </c>
      <c r="C223" s="11">
        <v>11.2</v>
      </c>
      <c r="D223" s="11">
        <v>-9.9</v>
      </c>
      <c r="E223" s="5">
        <f t="shared" si="69"/>
        <v>105.31699999999999</v>
      </c>
      <c r="F223" s="5">
        <f t="shared" si="88"/>
        <v>221</v>
      </c>
      <c r="G223" s="5">
        <f t="shared" si="70"/>
        <v>1.9999999999999574E-2</v>
      </c>
      <c r="H223" s="5">
        <f t="shared" si="71"/>
        <v>4.41</v>
      </c>
      <c r="I223" s="8">
        <f t="shared" si="72"/>
        <v>14.924087684237048</v>
      </c>
      <c r="J223" s="5">
        <f t="shared" si="89"/>
        <v>68.201876229384652</v>
      </c>
      <c r="K223" s="5">
        <f t="shared" si="73"/>
        <v>14.856264000000003</v>
      </c>
      <c r="L223" s="8">
        <f t="shared" si="75"/>
        <v>53.345612229384649</v>
      </c>
      <c r="M223" s="8">
        <f t="shared" si="74"/>
        <v>106.14999999999999</v>
      </c>
      <c r="N223" s="8">
        <f t="shared" si="76"/>
        <v>104.48400000000001</v>
      </c>
      <c r="O223" s="8">
        <f t="shared" si="77"/>
        <v>221.5</v>
      </c>
      <c r="P223" s="8">
        <f t="shared" si="78"/>
        <v>2.0000000000000018E-2</v>
      </c>
      <c r="Q223" s="9">
        <f t="shared" si="79"/>
        <v>0.68013323409998994</v>
      </c>
      <c r="R223" s="8">
        <f t="shared" si="80"/>
        <v>610.49347993071819</v>
      </c>
      <c r="S223" s="8">
        <f t="shared" si="81"/>
        <v>5.4107488341940897</v>
      </c>
      <c r="T223" s="1" t="str">
        <f t="shared" si="82"/>
        <v>organic clay</v>
      </c>
      <c r="U223" s="10" t="str">
        <f t="shared" si="83"/>
        <v/>
      </c>
      <c r="V223" s="10" t="str">
        <f t="shared" si="84"/>
        <v/>
      </c>
      <c r="W223" s="10" t="str">
        <f t="shared" si="85"/>
        <v/>
      </c>
      <c r="X223" s="10">
        <f t="shared" si="86"/>
        <v>2.5298749180410227</v>
      </c>
      <c r="Y223" s="1">
        <f t="shared" si="90"/>
        <v>5.6850921273031831</v>
      </c>
      <c r="Z223" s="2">
        <f t="shared" si="87"/>
        <v>0.42799999999999999</v>
      </c>
      <c r="AA223" s="1">
        <f t="shared" si="91"/>
        <v>0.9264656616415412</v>
      </c>
    </row>
    <row r="224" spans="1:27" x14ac:dyDescent="0.2">
      <c r="A224" s="11">
        <v>4.42</v>
      </c>
      <c r="B224" s="11">
        <v>0.1053</v>
      </c>
      <c r="C224" s="11">
        <v>11.3</v>
      </c>
      <c r="D224" s="11">
        <v>-9.6999999999999993</v>
      </c>
      <c r="E224" s="5">
        <f t="shared" si="69"/>
        <v>103.65100000000001</v>
      </c>
      <c r="F224" s="5">
        <f t="shared" si="88"/>
        <v>222</v>
      </c>
      <c r="G224" s="5">
        <f t="shared" si="70"/>
        <v>2.0000000000000462E-2</v>
      </c>
      <c r="H224" s="5">
        <f t="shared" si="71"/>
        <v>4.43</v>
      </c>
      <c r="I224" s="8">
        <f t="shared" si="72"/>
        <v>14.928198713242994</v>
      </c>
      <c r="J224" s="5">
        <f t="shared" si="89"/>
        <v>68.500440203649518</v>
      </c>
      <c r="K224" s="5">
        <f t="shared" si="73"/>
        <v>15.052463999999999</v>
      </c>
      <c r="L224" s="8">
        <f t="shared" si="75"/>
        <v>53.447976203649517</v>
      </c>
      <c r="M224" s="8">
        <f t="shared" si="74"/>
        <v>104.85</v>
      </c>
      <c r="N224" s="8">
        <f t="shared" si="76"/>
        <v>103.23500000000001</v>
      </c>
      <c r="O224" s="8">
        <f t="shared" si="77"/>
        <v>222.5</v>
      </c>
      <c r="P224" s="8">
        <f t="shared" si="78"/>
        <v>2.0000000000000018E-2</v>
      </c>
      <c r="Q224" s="9">
        <f t="shared" si="79"/>
        <v>0.64987605263113335</v>
      </c>
      <c r="R224" s="8">
        <f t="shared" si="80"/>
        <v>640.57239045067081</v>
      </c>
      <c r="S224" s="8">
        <f t="shared" si="81"/>
        <v>5.439498148020304</v>
      </c>
      <c r="T224" s="1" t="str">
        <f t="shared" si="82"/>
        <v>organic clay</v>
      </c>
      <c r="U224" s="10" t="str">
        <f t="shared" si="83"/>
        <v/>
      </c>
      <c r="V224" s="10" t="str">
        <f t="shared" si="84"/>
        <v/>
      </c>
      <c r="W224" s="10" t="str">
        <f t="shared" si="85"/>
        <v/>
      </c>
      <c r="X224" s="10">
        <f t="shared" si="86"/>
        <v>2.423303986423365</v>
      </c>
      <c r="Y224" s="1">
        <f t="shared" si="90"/>
        <v>5.7018425460636522</v>
      </c>
      <c r="Z224" s="2">
        <f t="shared" si="87"/>
        <v>0.42120000000000002</v>
      </c>
      <c r="AA224" s="1">
        <f t="shared" si="91"/>
        <v>0.9293132328308209</v>
      </c>
    </row>
    <row r="225" spans="1:27" x14ac:dyDescent="0.2">
      <c r="A225" s="11">
        <v>4.4400000000000004</v>
      </c>
      <c r="B225" s="11">
        <v>0.10440000000000001</v>
      </c>
      <c r="C225" s="11">
        <v>11.3</v>
      </c>
      <c r="D225" s="11">
        <v>-9.3000000000000007</v>
      </c>
      <c r="E225" s="5">
        <f t="shared" si="69"/>
        <v>102.819</v>
      </c>
      <c r="F225" s="5">
        <f t="shared" si="88"/>
        <v>223</v>
      </c>
      <c r="G225" s="5">
        <f t="shared" si="70"/>
        <v>1.9999999999999574E-2</v>
      </c>
      <c r="H225" s="5">
        <f t="shared" si="71"/>
        <v>4.45</v>
      </c>
      <c r="I225" s="8">
        <f t="shared" si="72"/>
        <v>14.925108456640411</v>
      </c>
      <c r="J225" s="5">
        <f t="shared" si="89"/>
        <v>68.798942372782321</v>
      </c>
      <c r="K225" s="5">
        <f t="shared" si="73"/>
        <v>15.248664000000003</v>
      </c>
      <c r="L225" s="8">
        <f t="shared" si="75"/>
        <v>53.550278372782316</v>
      </c>
      <c r="M225" s="8">
        <f t="shared" si="74"/>
        <v>105.30000000000001</v>
      </c>
      <c r="N225" s="8">
        <f t="shared" si="76"/>
        <v>103.736</v>
      </c>
      <c r="O225" s="8">
        <f t="shared" si="77"/>
        <v>223.5</v>
      </c>
      <c r="P225" s="8">
        <f t="shared" si="78"/>
        <v>2.0000000000000018E-2</v>
      </c>
      <c r="Q225" s="9">
        <f t="shared" si="79"/>
        <v>0.65241598529158973</v>
      </c>
      <c r="R225" s="8">
        <f t="shared" si="80"/>
        <v>639.72187464889009</v>
      </c>
      <c r="S225" s="8">
        <f t="shared" si="81"/>
        <v>5.4379321070013971</v>
      </c>
      <c r="T225" s="1" t="str">
        <f t="shared" si="82"/>
        <v>organic clay</v>
      </c>
      <c r="U225" s="10" t="str">
        <f t="shared" si="83"/>
        <v/>
      </c>
      <c r="V225" s="10" t="str">
        <f t="shared" si="84"/>
        <v/>
      </c>
      <c r="W225" s="10" t="str">
        <f t="shared" si="85"/>
        <v/>
      </c>
      <c r="X225" s="10">
        <f t="shared" si="86"/>
        <v>2.4334038418145125</v>
      </c>
      <c r="Y225" s="1">
        <f t="shared" si="90"/>
        <v>5.7185929648241212</v>
      </c>
      <c r="Z225" s="2">
        <f t="shared" si="87"/>
        <v>0.41760000000000003</v>
      </c>
      <c r="AA225" s="1">
        <f t="shared" si="91"/>
        <v>0.9321608040201006</v>
      </c>
    </row>
    <row r="226" spans="1:27" x14ac:dyDescent="0.2">
      <c r="A226" s="11">
        <v>4.46</v>
      </c>
      <c r="B226" s="11">
        <v>0.1062</v>
      </c>
      <c r="C226" s="11">
        <v>11.3</v>
      </c>
      <c r="D226" s="11">
        <v>-9.1</v>
      </c>
      <c r="E226" s="5">
        <f t="shared" si="69"/>
        <v>104.65300000000001</v>
      </c>
      <c r="F226" s="5">
        <f t="shared" si="88"/>
        <v>224</v>
      </c>
      <c r="G226" s="5">
        <f t="shared" si="70"/>
        <v>2.0000000000000462E-2</v>
      </c>
      <c r="H226" s="5">
        <f t="shared" si="71"/>
        <v>4.4700000000000006</v>
      </c>
      <c r="I226" s="8">
        <f t="shared" si="72"/>
        <v>14.931887633654092</v>
      </c>
      <c r="J226" s="5">
        <f t="shared" si="89"/>
        <v>69.097580125455409</v>
      </c>
      <c r="K226" s="5">
        <f t="shared" si="73"/>
        <v>15.444864000000008</v>
      </c>
      <c r="L226" s="8">
        <f t="shared" si="75"/>
        <v>53.652716125455399</v>
      </c>
      <c r="M226" s="8">
        <f t="shared" si="74"/>
        <v>107.05000000000001</v>
      </c>
      <c r="N226" s="8">
        <f t="shared" si="76"/>
        <v>105.52</v>
      </c>
      <c r="O226" s="8">
        <f t="shared" si="77"/>
        <v>224.5</v>
      </c>
      <c r="P226" s="8">
        <f t="shared" si="78"/>
        <v>2.0000000000000018E-2</v>
      </c>
      <c r="Q226" s="9">
        <f t="shared" si="79"/>
        <v>0.67885509820935352</v>
      </c>
      <c r="R226" s="8">
        <f t="shared" si="80"/>
        <v>616.37859530827529</v>
      </c>
      <c r="S226" s="8">
        <f t="shared" si="81"/>
        <v>5.4143830074659043</v>
      </c>
      <c r="T226" s="1" t="str">
        <f t="shared" si="82"/>
        <v>organic clay</v>
      </c>
      <c r="U226" s="10" t="str">
        <f t="shared" si="83"/>
        <v/>
      </c>
      <c r="V226" s="10" t="str">
        <f t="shared" si="84"/>
        <v/>
      </c>
      <c r="W226" s="10" t="str">
        <f t="shared" si="85"/>
        <v/>
      </c>
      <c r="X226" s="10">
        <f t="shared" si="86"/>
        <v>2.5301613249696402</v>
      </c>
      <c r="Y226" s="1">
        <f t="shared" si="90"/>
        <v>5.7353433835845902</v>
      </c>
      <c r="Z226" s="2">
        <f t="shared" si="87"/>
        <v>0.42480000000000001</v>
      </c>
      <c r="AA226" s="1">
        <f t="shared" si="91"/>
        <v>0.93500837520938029</v>
      </c>
    </row>
    <row r="227" spans="1:27" x14ac:dyDescent="0.2">
      <c r="A227" s="11">
        <v>4.4800000000000004</v>
      </c>
      <c r="B227" s="11">
        <v>0.1079</v>
      </c>
      <c r="C227" s="11">
        <v>11.3</v>
      </c>
      <c r="D227" s="11">
        <v>-8.9</v>
      </c>
      <c r="E227" s="5">
        <f t="shared" si="69"/>
        <v>106.38699999999999</v>
      </c>
      <c r="F227" s="5">
        <f t="shared" si="88"/>
        <v>225</v>
      </c>
      <c r="G227" s="5">
        <f t="shared" si="70"/>
        <v>1.9999999999999574E-2</v>
      </c>
      <c r="H227" s="5">
        <f t="shared" si="71"/>
        <v>4.49</v>
      </c>
      <c r="I227" s="8">
        <f t="shared" si="72"/>
        <v>14.93818878501644</v>
      </c>
      <c r="J227" s="5">
        <f t="shared" si="89"/>
        <v>69.396343901155731</v>
      </c>
      <c r="K227" s="5">
        <f t="shared" si="73"/>
        <v>15.641064000000004</v>
      </c>
      <c r="L227" s="8">
        <f t="shared" si="75"/>
        <v>53.755279901155731</v>
      </c>
      <c r="M227" s="8">
        <f t="shared" si="74"/>
        <v>107.89999999999999</v>
      </c>
      <c r="N227" s="8">
        <f t="shared" si="76"/>
        <v>106.3955</v>
      </c>
      <c r="O227" s="8">
        <f t="shared" si="77"/>
        <v>225.5</v>
      </c>
      <c r="P227" s="8">
        <f t="shared" si="78"/>
        <v>1.9999999999999574E-2</v>
      </c>
      <c r="Q227" s="9">
        <f t="shared" si="79"/>
        <v>0.68828878143463612</v>
      </c>
      <c r="R227" s="8">
        <f t="shared" si="80"/>
        <v>609.47336041279027</v>
      </c>
      <c r="S227" s="8">
        <f t="shared" si="81"/>
        <v>5.4067321114049323</v>
      </c>
      <c r="T227" s="1" t="str">
        <f t="shared" si="82"/>
        <v>organic clay</v>
      </c>
      <c r="U227" s="10" t="str">
        <f t="shared" si="83"/>
        <v/>
      </c>
      <c r="V227" s="10" t="str">
        <f t="shared" si="84"/>
        <v/>
      </c>
      <c r="W227" s="10" t="str">
        <f t="shared" si="85"/>
        <v/>
      </c>
      <c r="X227" s="10">
        <f t="shared" si="86"/>
        <v>2.5669104065896176</v>
      </c>
      <c r="Y227" s="1">
        <f t="shared" si="90"/>
        <v>5.7520938023450592</v>
      </c>
      <c r="Z227" s="2">
        <f t="shared" si="87"/>
        <v>0.43159999999999998</v>
      </c>
      <c r="AA227" s="1">
        <f t="shared" si="91"/>
        <v>0.93785594639865999</v>
      </c>
    </row>
    <row r="228" spans="1:27" x14ac:dyDescent="0.2">
      <c r="A228" s="11">
        <v>4.5</v>
      </c>
      <c r="B228" s="11">
        <v>0.1079</v>
      </c>
      <c r="C228" s="11">
        <v>11.4</v>
      </c>
      <c r="D228" s="11">
        <v>-8.8000000000000007</v>
      </c>
      <c r="E228" s="5">
        <f t="shared" si="69"/>
        <v>106.404</v>
      </c>
      <c r="F228" s="5">
        <f t="shared" si="88"/>
        <v>226</v>
      </c>
      <c r="G228" s="5">
        <f t="shared" si="70"/>
        <v>1.9999999999999574E-2</v>
      </c>
      <c r="H228" s="5">
        <f t="shared" si="71"/>
        <v>4.51</v>
      </c>
      <c r="I228" s="8">
        <f t="shared" si="72"/>
        <v>14.94838505777388</v>
      </c>
      <c r="J228" s="5">
        <f t="shared" si="89"/>
        <v>69.695311602311207</v>
      </c>
      <c r="K228" s="5">
        <f t="shared" si="73"/>
        <v>15.837263999999999</v>
      </c>
      <c r="L228" s="8">
        <f t="shared" si="75"/>
        <v>53.85804760231121</v>
      </c>
      <c r="M228" s="8">
        <f t="shared" si="74"/>
        <v>108.80000000000001</v>
      </c>
      <c r="N228" s="8">
        <f t="shared" si="76"/>
        <v>107.3125</v>
      </c>
      <c r="O228" s="8">
        <f t="shared" si="77"/>
        <v>226.5</v>
      </c>
      <c r="P228" s="8">
        <f t="shared" si="78"/>
        <v>2.0000000000000018E-2</v>
      </c>
      <c r="Q228" s="9">
        <f t="shared" si="79"/>
        <v>0.69845065078212243</v>
      </c>
      <c r="R228" s="8">
        <f t="shared" si="80"/>
        <v>602.1183656934769</v>
      </c>
      <c r="S228" s="8">
        <f t="shared" si="81"/>
        <v>5.3985504374394173</v>
      </c>
      <c r="T228" s="1" t="str">
        <f t="shared" si="82"/>
        <v>organic clay</v>
      </c>
      <c r="U228" s="10" t="str">
        <f t="shared" si="83"/>
        <v/>
      </c>
      <c r="V228" s="10" t="str">
        <f t="shared" si="84"/>
        <v/>
      </c>
      <c r="W228" s="10" t="str">
        <f t="shared" si="85"/>
        <v/>
      </c>
      <c r="X228" s="10">
        <f t="shared" si="86"/>
        <v>2.6069792265125868</v>
      </c>
      <c r="Y228" s="1">
        <f t="shared" si="90"/>
        <v>5.7688442211055282</v>
      </c>
      <c r="Z228" s="2">
        <f t="shared" si="87"/>
        <v>0.43159999999999998</v>
      </c>
      <c r="AA228" s="1">
        <f t="shared" si="91"/>
        <v>0.94070351758793969</v>
      </c>
    </row>
    <row r="229" spans="1:27" x14ac:dyDescent="0.2">
      <c r="A229" s="11">
        <v>4.5199999999999996</v>
      </c>
      <c r="B229" s="11">
        <v>0.10970000000000001</v>
      </c>
      <c r="C229" s="11">
        <v>11.5</v>
      </c>
      <c r="D229" s="11">
        <v>-8.6999999999999993</v>
      </c>
      <c r="E229" s="5">
        <f t="shared" si="69"/>
        <v>108.221</v>
      </c>
      <c r="F229" s="5">
        <f t="shared" si="88"/>
        <v>227</v>
      </c>
      <c r="G229" s="5">
        <f t="shared" si="70"/>
        <v>2.0000000000000462E-2</v>
      </c>
      <c r="H229" s="5">
        <f t="shared" si="71"/>
        <v>4.5299999999999994</v>
      </c>
      <c r="I229" s="8">
        <f t="shared" si="72"/>
        <v>14.96492403074893</v>
      </c>
      <c r="J229" s="5">
        <f t="shared" si="89"/>
        <v>69.994610082926187</v>
      </c>
      <c r="K229" s="5">
        <f t="shared" si="73"/>
        <v>16.033463999999995</v>
      </c>
      <c r="L229" s="8">
        <f t="shared" si="75"/>
        <v>53.961146082926192</v>
      </c>
      <c r="M229" s="8">
        <f t="shared" si="74"/>
        <v>107.50000000000001</v>
      </c>
      <c r="N229" s="8">
        <f t="shared" si="76"/>
        <v>106.03800000000001</v>
      </c>
      <c r="O229" s="8">
        <f t="shared" si="77"/>
        <v>227.5</v>
      </c>
      <c r="P229" s="8">
        <f t="shared" si="78"/>
        <v>2.0000000000000018E-2</v>
      </c>
      <c r="Q229" s="9">
        <f t="shared" si="79"/>
        <v>0.66795078558344945</v>
      </c>
      <c r="R229" s="8">
        <f t="shared" si="80"/>
        <v>631.18369421804243</v>
      </c>
      <c r="S229" s="8">
        <f t="shared" si="81"/>
        <v>5.4267430691219065</v>
      </c>
      <c r="T229" s="1" t="str">
        <f t="shared" si="82"/>
        <v>organic clay</v>
      </c>
      <c r="U229" s="10" t="str">
        <f t="shared" si="83"/>
        <v/>
      </c>
      <c r="V229" s="10" t="str">
        <f t="shared" si="84"/>
        <v/>
      </c>
      <c r="W229" s="10" t="str">
        <f t="shared" si="85"/>
        <v/>
      </c>
      <c r="X229" s="10">
        <f t="shared" si="86"/>
        <v>2.5003593278049219</v>
      </c>
      <c r="Y229" s="1">
        <f t="shared" si="90"/>
        <v>5.7855946398659963</v>
      </c>
      <c r="Z229" s="2">
        <f t="shared" si="87"/>
        <v>0.43880000000000002</v>
      </c>
      <c r="AA229" s="1">
        <f t="shared" si="91"/>
        <v>0.94355108877721938</v>
      </c>
    </row>
    <row r="230" spans="1:27" x14ac:dyDescent="0.2">
      <c r="A230" s="11">
        <v>4.54</v>
      </c>
      <c r="B230" s="11">
        <v>0.1053</v>
      </c>
      <c r="C230" s="11">
        <v>11.5</v>
      </c>
      <c r="D230" s="11">
        <v>-8.5</v>
      </c>
      <c r="E230" s="5">
        <f t="shared" si="69"/>
        <v>103.85500000000002</v>
      </c>
      <c r="F230" s="5">
        <f t="shared" si="88"/>
        <v>228</v>
      </c>
      <c r="G230" s="5">
        <f t="shared" si="70"/>
        <v>1.9999999999999574E-2</v>
      </c>
      <c r="H230" s="5">
        <f t="shared" si="71"/>
        <v>4.55</v>
      </c>
      <c r="I230" s="8">
        <f t="shared" si="72"/>
        <v>14.949134130093995</v>
      </c>
      <c r="J230" s="5">
        <f t="shared" si="89"/>
        <v>70.293592765528061</v>
      </c>
      <c r="K230" s="5">
        <f t="shared" si="73"/>
        <v>16.229664</v>
      </c>
      <c r="L230" s="8">
        <f t="shared" si="75"/>
        <v>54.063928765528061</v>
      </c>
      <c r="M230" s="8">
        <f t="shared" si="74"/>
        <v>105.75000000000001</v>
      </c>
      <c r="N230" s="8">
        <f t="shared" si="76"/>
        <v>104.322</v>
      </c>
      <c r="O230" s="8">
        <f t="shared" si="77"/>
        <v>228.5</v>
      </c>
      <c r="P230" s="8">
        <f t="shared" si="78"/>
        <v>2.0000000000000018E-2</v>
      </c>
      <c r="Q230" s="9">
        <f t="shared" si="79"/>
        <v>0.62941055175718097</v>
      </c>
      <c r="R230" s="8">
        <f t="shared" si="80"/>
        <v>671.49778250132636</v>
      </c>
      <c r="S230" s="8">
        <f t="shared" si="81"/>
        <v>5.4639999349870187</v>
      </c>
      <c r="T230" s="1" t="str">
        <f t="shared" si="82"/>
        <v>organic clay</v>
      </c>
      <c r="U230" s="10" t="str">
        <f t="shared" si="83"/>
        <v/>
      </c>
      <c r="V230" s="10" t="str">
        <f t="shared" si="84"/>
        <v/>
      </c>
      <c r="W230" s="10" t="str">
        <f t="shared" si="85"/>
        <v/>
      </c>
      <c r="X230" s="10">
        <f t="shared" si="86"/>
        <v>2.3637604822981304</v>
      </c>
      <c r="Y230" s="1">
        <f t="shared" si="90"/>
        <v>5.8023450586264662</v>
      </c>
      <c r="Z230" s="2">
        <f t="shared" si="87"/>
        <v>0.42120000000000002</v>
      </c>
      <c r="AA230" s="1">
        <f t="shared" si="91"/>
        <v>0.9463986599664993</v>
      </c>
    </row>
    <row r="231" spans="1:27" x14ac:dyDescent="0.2">
      <c r="A231" s="11">
        <v>4.5599999999999996</v>
      </c>
      <c r="B231" s="11">
        <v>0.1062</v>
      </c>
      <c r="C231" s="11">
        <v>11.5</v>
      </c>
      <c r="D231" s="11">
        <v>-8.3000000000000007</v>
      </c>
      <c r="E231" s="5">
        <f t="shared" si="69"/>
        <v>104.789</v>
      </c>
      <c r="F231" s="5">
        <f t="shared" si="88"/>
        <v>229</v>
      </c>
      <c r="G231" s="5">
        <f t="shared" si="70"/>
        <v>2.0000000000000462E-2</v>
      </c>
      <c r="H231" s="5">
        <f t="shared" si="71"/>
        <v>4.57</v>
      </c>
      <c r="I231" s="8">
        <f t="shared" si="72"/>
        <v>14.95256709766422</v>
      </c>
      <c r="J231" s="5">
        <f t="shared" si="89"/>
        <v>70.592644107481348</v>
      </c>
      <c r="K231" s="5">
        <f t="shared" si="73"/>
        <v>16.425864000000004</v>
      </c>
      <c r="L231" s="8">
        <f t="shared" si="75"/>
        <v>54.166780107481344</v>
      </c>
      <c r="M231" s="8">
        <f t="shared" si="74"/>
        <v>105.30000000000001</v>
      </c>
      <c r="N231" s="8">
        <f t="shared" si="76"/>
        <v>103.923</v>
      </c>
      <c r="O231" s="8">
        <f t="shared" si="77"/>
        <v>229.5</v>
      </c>
      <c r="P231" s="8">
        <f t="shared" si="78"/>
        <v>2.0000000000000018E-2</v>
      </c>
      <c r="Q231" s="9">
        <f t="shared" si="79"/>
        <v>0.61532835856926205</v>
      </c>
      <c r="R231" s="8">
        <f t="shared" si="80"/>
        <v>688.56150453381053</v>
      </c>
      <c r="S231" s="8">
        <f t="shared" si="81"/>
        <v>5.4786743888394129</v>
      </c>
      <c r="T231" s="1" t="str">
        <f t="shared" si="82"/>
        <v>organic clay</v>
      </c>
      <c r="U231" s="10" t="str">
        <f t="shared" si="83"/>
        <v/>
      </c>
      <c r="V231" s="10" t="str">
        <f t="shared" si="84"/>
        <v/>
      </c>
      <c r="W231" s="10" t="str">
        <f t="shared" si="85"/>
        <v/>
      </c>
      <c r="X231" s="10">
        <f t="shared" si="86"/>
        <v>2.3138237261679109</v>
      </c>
      <c r="Y231" s="1">
        <f t="shared" si="90"/>
        <v>5.8190954773869343</v>
      </c>
      <c r="Z231" s="2">
        <f t="shared" si="87"/>
        <v>0.42480000000000001</v>
      </c>
      <c r="AA231" s="1">
        <f t="shared" si="91"/>
        <v>0.949246231155779</v>
      </c>
    </row>
    <row r="232" spans="1:27" x14ac:dyDescent="0.2">
      <c r="A232" s="11">
        <v>4.58</v>
      </c>
      <c r="B232" s="11">
        <v>0.10440000000000001</v>
      </c>
      <c r="C232" s="11">
        <v>11.5</v>
      </c>
      <c r="D232" s="11">
        <v>-7.9</v>
      </c>
      <c r="E232" s="5">
        <f t="shared" si="69"/>
        <v>103.057</v>
      </c>
      <c r="F232" s="5">
        <f t="shared" si="88"/>
        <v>230</v>
      </c>
      <c r="G232" s="5">
        <f t="shared" si="70"/>
        <v>1.9999999999999574E-2</v>
      </c>
      <c r="H232" s="5">
        <f t="shared" si="71"/>
        <v>4.59</v>
      </c>
      <c r="I232" s="8">
        <f t="shared" si="72"/>
        <v>14.94617649092017</v>
      </c>
      <c r="J232" s="5">
        <f t="shared" si="89"/>
        <v>70.891567637299744</v>
      </c>
      <c r="K232" s="5">
        <f t="shared" si="73"/>
        <v>16.622063999999998</v>
      </c>
      <c r="L232" s="8">
        <f t="shared" si="75"/>
        <v>54.269503637299749</v>
      </c>
      <c r="M232" s="8">
        <f t="shared" si="74"/>
        <v>105.7</v>
      </c>
      <c r="N232" s="8">
        <f t="shared" si="76"/>
        <v>104.3655</v>
      </c>
      <c r="O232" s="8">
        <f t="shared" si="77"/>
        <v>230.5</v>
      </c>
      <c r="P232" s="8">
        <f t="shared" si="78"/>
        <v>2.0000000000000018E-2</v>
      </c>
      <c r="Q232" s="9">
        <f t="shared" si="79"/>
        <v>0.61680925969799039</v>
      </c>
      <c r="R232" s="8">
        <f t="shared" si="80"/>
        <v>688.5955241304257</v>
      </c>
      <c r="S232" s="8">
        <f t="shared" si="81"/>
        <v>5.4779889486999851</v>
      </c>
      <c r="T232" s="1" t="str">
        <f t="shared" si="82"/>
        <v>organic clay</v>
      </c>
      <c r="U232" s="10" t="str">
        <f t="shared" si="83"/>
        <v/>
      </c>
      <c r="V232" s="10" t="str">
        <f t="shared" si="84"/>
        <v/>
      </c>
      <c r="W232" s="10" t="str">
        <f t="shared" si="85"/>
        <v/>
      </c>
      <c r="X232" s="10">
        <f t="shared" si="86"/>
        <v>2.3205621575133506</v>
      </c>
      <c r="Y232" s="1">
        <f t="shared" si="90"/>
        <v>5.8358458961474042</v>
      </c>
      <c r="Z232" s="2">
        <f t="shared" si="87"/>
        <v>0.41760000000000003</v>
      </c>
      <c r="AA232" s="1">
        <f t="shared" si="91"/>
        <v>0.95209380234505869</v>
      </c>
    </row>
    <row r="233" spans="1:27" x14ac:dyDescent="0.2">
      <c r="A233" s="11">
        <v>4.5999999999999996</v>
      </c>
      <c r="B233" s="11">
        <v>0.107</v>
      </c>
      <c r="C233" s="11">
        <v>11.5</v>
      </c>
      <c r="D233" s="11">
        <v>-7.8</v>
      </c>
      <c r="E233" s="5">
        <f t="shared" si="69"/>
        <v>105.67400000000001</v>
      </c>
      <c r="F233" s="5">
        <f t="shared" si="88"/>
        <v>231</v>
      </c>
      <c r="G233" s="5">
        <f t="shared" si="70"/>
        <v>2.0000000000000462E-2</v>
      </c>
      <c r="H233" s="5">
        <f t="shared" si="71"/>
        <v>4.6099999999999994</v>
      </c>
      <c r="I233" s="8">
        <f t="shared" si="72"/>
        <v>14.955791846521935</v>
      </c>
      <c r="J233" s="5">
        <f t="shared" si="89"/>
        <v>71.190683474230184</v>
      </c>
      <c r="K233" s="5">
        <f t="shared" si="73"/>
        <v>16.818263999999996</v>
      </c>
      <c r="L233" s="8">
        <f t="shared" si="75"/>
        <v>54.372419474230185</v>
      </c>
      <c r="M233" s="8">
        <f t="shared" si="74"/>
        <v>107</v>
      </c>
      <c r="N233" s="8">
        <f t="shared" si="76"/>
        <v>105.6995</v>
      </c>
      <c r="O233" s="8">
        <f t="shared" si="77"/>
        <v>231.5</v>
      </c>
      <c r="P233" s="8">
        <f t="shared" si="78"/>
        <v>2.0000000000000018E-2</v>
      </c>
      <c r="Q233" s="9">
        <f t="shared" si="79"/>
        <v>0.63467502199576153</v>
      </c>
      <c r="R233" s="8">
        <f t="shared" si="80"/>
        <v>670.84305782299134</v>
      </c>
      <c r="S233" s="8">
        <f t="shared" si="81"/>
        <v>5.4612562780224989</v>
      </c>
      <c r="T233" s="1" t="str">
        <f t="shared" si="82"/>
        <v>organic clay</v>
      </c>
      <c r="U233" s="10" t="str">
        <f t="shared" si="83"/>
        <v/>
      </c>
      <c r="V233" s="10" t="str">
        <f t="shared" si="84"/>
        <v/>
      </c>
      <c r="W233" s="10" t="str">
        <f t="shared" si="85"/>
        <v/>
      </c>
      <c r="X233" s="10">
        <f t="shared" si="86"/>
        <v>2.3872877683846543</v>
      </c>
      <c r="Y233" s="1">
        <f t="shared" si="90"/>
        <v>5.8525963149078724</v>
      </c>
      <c r="Z233" s="2">
        <f t="shared" si="87"/>
        <v>0.42799999999999999</v>
      </c>
      <c r="AA233" s="1">
        <f t="shared" si="91"/>
        <v>0.95494137353433839</v>
      </c>
    </row>
    <row r="234" spans="1:27" x14ac:dyDescent="0.2">
      <c r="A234" s="11">
        <v>4.62</v>
      </c>
      <c r="B234" s="11">
        <v>0.107</v>
      </c>
      <c r="C234" s="11">
        <v>11.5</v>
      </c>
      <c r="D234" s="11">
        <v>-7.5</v>
      </c>
      <c r="E234" s="5">
        <f t="shared" si="69"/>
        <v>105.72499999999999</v>
      </c>
      <c r="F234" s="5">
        <f t="shared" si="88"/>
        <v>232</v>
      </c>
      <c r="G234" s="5">
        <f t="shared" si="70"/>
        <v>1.9999999999999574E-2</v>
      </c>
      <c r="H234" s="5">
        <f t="shared" si="71"/>
        <v>4.63</v>
      </c>
      <c r="I234" s="8">
        <f t="shared" si="72"/>
        <v>14.955976855617353</v>
      </c>
      <c r="J234" s="5">
        <f t="shared" si="89"/>
        <v>71.489803011342531</v>
      </c>
      <c r="K234" s="5">
        <f t="shared" si="73"/>
        <v>17.014464</v>
      </c>
      <c r="L234" s="8">
        <f t="shared" si="75"/>
        <v>54.475339011342527</v>
      </c>
      <c r="M234" s="8">
        <f t="shared" si="74"/>
        <v>107.44999999999999</v>
      </c>
      <c r="N234" s="8">
        <f t="shared" si="76"/>
        <v>106.1835</v>
      </c>
      <c r="O234" s="8">
        <f t="shared" si="77"/>
        <v>232.5</v>
      </c>
      <c r="P234" s="8">
        <f t="shared" si="78"/>
        <v>2.0000000000000018E-2</v>
      </c>
      <c r="Q234" s="9">
        <f t="shared" si="79"/>
        <v>0.63686977664211974</v>
      </c>
      <c r="R234" s="8">
        <f t="shared" si="80"/>
        <v>670.15054658490862</v>
      </c>
      <c r="S234" s="8">
        <f t="shared" si="81"/>
        <v>5.459917179919338</v>
      </c>
      <c r="T234" s="1" t="str">
        <f t="shared" si="82"/>
        <v>organic clay</v>
      </c>
      <c r="U234" s="10" t="str">
        <f t="shared" si="83"/>
        <v/>
      </c>
      <c r="V234" s="10" t="str">
        <f t="shared" si="84"/>
        <v/>
      </c>
      <c r="W234" s="10" t="str">
        <f t="shared" si="85"/>
        <v/>
      </c>
      <c r="X234" s="10">
        <f t="shared" si="86"/>
        <v>2.397346465910497</v>
      </c>
      <c r="Y234" s="1">
        <f t="shared" si="90"/>
        <v>5.8693467336683423</v>
      </c>
      <c r="Z234" s="2">
        <f t="shared" si="87"/>
        <v>0.42799999999999999</v>
      </c>
      <c r="AA234" s="1">
        <f t="shared" si="91"/>
        <v>0.95778894472361809</v>
      </c>
    </row>
    <row r="235" spans="1:27" x14ac:dyDescent="0.2">
      <c r="A235" s="11">
        <v>4.6399999999999997</v>
      </c>
      <c r="B235" s="11">
        <v>0.1079</v>
      </c>
      <c r="C235" s="11">
        <v>11.6</v>
      </c>
      <c r="D235" s="11">
        <v>-7.4</v>
      </c>
      <c r="E235" s="5">
        <f t="shared" si="69"/>
        <v>106.642</v>
      </c>
      <c r="F235" s="5">
        <f t="shared" si="88"/>
        <v>233</v>
      </c>
      <c r="G235" s="5">
        <f t="shared" si="70"/>
        <v>2.0000000000000462E-2</v>
      </c>
      <c r="H235" s="5">
        <f t="shared" si="71"/>
        <v>4.6500000000000004</v>
      </c>
      <c r="I235" s="8">
        <f t="shared" si="72"/>
        <v>14.969247755702121</v>
      </c>
      <c r="J235" s="5">
        <f t="shared" si="89"/>
        <v>71.789187966456581</v>
      </c>
      <c r="K235" s="5">
        <f t="shared" si="73"/>
        <v>17.210664000000005</v>
      </c>
      <c r="L235" s="8">
        <f t="shared" si="75"/>
        <v>54.578523966456572</v>
      </c>
      <c r="M235" s="8">
        <f t="shared" si="74"/>
        <v>107.89999999999999</v>
      </c>
      <c r="N235" s="8">
        <f t="shared" si="76"/>
        <v>106.65899999999999</v>
      </c>
      <c r="O235" s="8">
        <f t="shared" si="77"/>
        <v>233.5</v>
      </c>
      <c r="P235" s="8">
        <f t="shared" si="78"/>
        <v>2.0000000000000018E-2</v>
      </c>
      <c r="Q235" s="9">
        <f t="shared" si="79"/>
        <v>0.63889254416213337</v>
      </c>
      <c r="R235" s="8">
        <f t="shared" si="80"/>
        <v>669.63366414301868</v>
      </c>
      <c r="S235" s="8">
        <f t="shared" si="81"/>
        <v>5.4587442280709926</v>
      </c>
      <c r="T235" s="1" t="str">
        <f t="shared" si="82"/>
        <v>organic clay</v>
      </c>
      <c r="U235" s="10" t="str">
        <f t="shared" si="83"/>
        <v/>
      </c>
      <c r="V235" s="10" t="str">
        <f t="shared" si="84"/>
        <v/>
      </c>
      <c r="W235" s="10" t="str">
        <f t="shared" si="85"/>
        <v/>
      </c>
      <c r="X235" s="10">
        <f t="shared" si="86"/>
        <v>2.4073874689028942</v>
      </c>
      <c r="Y235" s="1">
        <f t="shared" si="90"/>
        <v>5.8860971524288104</v>
      </c>
      <c r="Z235" s="2">
        <f t="shared" si="87"/>
        <v>0.43159999999999998</v>
      </c>
      <c r="AA235" s="1">
        <f t="shared" si="91"/>
        <v>0.96063651591289778</v>
      </c>
    </row>
    <row r="236" spans="1:27" x14ac:dyDescent="0.2">
      <c r="A236" s="11">
        <v>4.66</v>
      </c>
      <c r="B236" s="11">
        <v>0.1079</v>
      </c>
      <c r="C236" s="11">
        <v>11.8</v>
      </c>
      <c r="D236" s="11">
        <v>-7.2</v>
      </c>
      <c r="E236" s="5">
        <f t="shared" si="69"/>
        <v>106.67599999999999</v>
      </c>
      <c r="F236" s="5">
        <f t="shared" si="88"/>
        <v>234</v>
      </c>
      <c r="G236" s="5">
        <f t="shared" si="70"/>
        <v>1.9999999999999574E-2</v>
      </c>
      <c r="H236" s="5">
        <f t="shared" si="71"/>
        <v>4.67</v>
      </c>
      <c r="I236" s="8">
        <f t="shared" si="72"/>
        <v>14.989033982227955</v>
      </c>
      <c r="J236" s="5">
        <f t="shared" si="89"/>
        <v>72.088968646101137</v>
      </c>
      <c r="K236" s="5">
        <f t="shared" si="73"/>
        <v>17.406864000000002</v>
      </c>
      <c r="L236" s="8">
        <f t="shared" si="75"/>
        <v>54.682104646101138</v>
      </c>
      <c r="M236" s="8">
        <f t="shared" si="74"/>
        <v>108.80000000000001</v>
      </c>
      <c r="N236" s="8">
        <f t="shared" si="76"/>
        <v>107.59299999999999</v>
      </c>
      <c r="O236" s="8">
        <f t="shared" si="77"/>
        <v>234.5</v>
      </c>
      <c r="P236" s="8">
        <f t="shared" si="78"/>
        <v>2.0000000000000018E-2</v>
      </c>
      <c r="Q236" s="9">
        <f t="shared" si="79"/>
        <v>0.64928062999181413</v>
      </c>
      <c r="R236" s="8">
        <f t="shared" si="80"/>
        <v>660.48837570736464</v>
      </c>
      <c r="S236" s="8">
        <f t="shared" si="81"/>
        <v>5.4496156807757181</v>
      </c>
      <c r="T236" s="1" t="str">
        <f t="shared" si="82"/>
        <v>organic clay</v>
      </c>
      <c r="U236" s="10" t="str">
        <f t="shared" si="83"/>
        <v/>
      </c>
      <c r="V236" s="10" t="str">
        <f t="shared" si="84"/>
        <v/>
      </c>
      <c r="W236" s="10" t="str">
        <f t="shared" si="85"/>
        <v/>
      </c>
      <c r="X236" s="10">
        <f t="shared" si="86"/>
        <v>2.4474020902599252</v>
      </c>
      <c r="Y236" s="1">
        <f t="shared" si="90"/>
        <v>5.9028475711892803</v>
      </c>
      <c r="Z236" s="2">
        <f t="shared" si="87"/>
        <v>0.43159999999999998</v>
      </c>
      <c r="AA236" s="1">
        <f t="shared" si="91"/>
        <v>0.9634840871021777</v>
      </c>
    </row>
    <row r="237" spans="1:27" x14ac:dyDescent="0.2">
      <c r="A237" s="11">
        <v>4.68</v>
      </c>
      <c r="B237" s="11">
        <v>0.10970000000000001</v>
      </c>
      <c r="C237" s="11">
        <v>11.7</v>
      </c>
      <c r="D237" s="11">
        <v>-7</v>
      </c>
      <c r="E237" s="5">
        <f t="shared" si="69"/>
        <v>108.51</v>
      </c>
      <c r="F237" s="5">
        <f t="shared" si="88"/>
        <v>235</v>
      </c>
      <c r="G237" s="5">
        <f t="shared" si="70"/>
        <v>2.0000000000000462E-2</v>
      </c>
      <c r="H237" s="5">
        <f t="shared" si="71"/>
        <v>4.6899999999999995</v>
      </c>
      <c r="I237" s="8">
        <f t="shared" si="72"/>
        <v>14.985780146184682</v>
      </c>
      <c r="J237" s="5">
        <f t="shared" si="89"/>
        <v>72.388684249024834</v>
      </c>
      <c r="K237" s="5">
        <f t="shared" si="73"/>
        <v>17.603063999999996</v>
      </c>
      <c r="L237" s="8">
        <f t="shared" si="75"/>
        <v>54.785620249024838</v>
      </c>
      <c r="M237" s="8">
        <f t="shared" si="74"/>
        <v>112.30000000000001</v>
      </c>
      <c r="N237" s="8">
        <f t="shared" si="76"/>
        <v>111.1695</v>
      </c>
      <c r="O237" s="8">
        <f t="shared" si="77"/>
        <v>235.5</v>
      </c>
      <c r="P237" s="8">
        <f t="shared" si="78"/>
        <v>2.0000000000000018E-2</v>
      </c>
      <c r="Q237" s="9">
        <f t="shared" si="79"/>
        <v>0.7078648662678132</v>
      </c>
      <c r="R237" s="8">
        <f t="shared" si="80"/>
        <v>607.25901567472374</v>
      </c>
      <c r="S237" s="8">
        <f t="shared" si="81"/>
        <v>5.3973847897967078</v>
      </c>
      <c r="T237" s="1" t="str">
        <f t="shared" si="82"/>
        <v>organic clay</v>
      </c>
      <c r="U237" s="10" t="str">
        <f t="shared" si="83"/>
        <v/>
      </c>
      <c r="V237" s="10" t="str">
        <f t="shared" si="84"/>
        <v/>
      </c>
      <c r="W237" s="10" t="str">
        <f t="shared" si="85"/>
        <v/>
      </c>
      <c r="X237" s="10">
        <f t="shared" si="86"/>
        <v>2.6607543833983454</v>
      </c>
      <c r="Y237" s="1">
        <f t="shared" si="90"/>
        <v>5.9195979899497484</v>
      </c>
      <c r="Z237" s="2">
        <f t="shared" si="87"/>
        <v>0.43880000000000002</v>
      </c>
      <c r="AA237" s="1">
        <f t="shared" si="91"/>
        <v>0.9663316582914574</v>
      </c>
    </row>
    <row r="238" spans="1:27" x14ac:dyDescent="0.2">
      <c r="A238" s="11">
        <v>4.7</v>
      </c>
      <c r="B238" s="11">
        <v>0.1149</v>
      </c>
      <c r="C238" s="11">
        <v>11.8</v>
      </c>
      <c r="D238" s="11">
        <v>-6.3</v>
      </c>
      <c r="E238" s="5">
        <f t="shared" si="69"/>
        <v>113.82900000000001</v>
      </c>
      <c r="F238" s="5">
        <f t="shared" si="88"/>
        <v>236</v>
      </c>
      <c r="G238" s="5">
        <f t="shared" si="70"/>
        <v>1.9999999999999574E-2</v>
      </c>
      <c r="H238" s="5">
        <f t="shared" si="71"/>
        <v>4.71</v>
      </c>
      <c r="I238" s="8">
        <f t="shared" si="72"/>
        <v>15.013919576299321</v>
      </c>
      <c r="J238" s="5">
        <f t="shared" si="89"/>
        <v>72.688962640550812</v>
      </c>
      <c r="K238" s="5">
        <f t="shared" si="73"/>
        <v>17.799264000000001</v>
      </c>
      <c r="L238" s="8">
        <f t="shared" si="75"/>
        <v>54.889698640550812</v>
      </c>
      <c r="M238" s="8">
        <f t="shared" si="74"/>
        <v>117.10000000000001</v>
      </c>
      <c r="N238" s="8">
        <f t="shared" si="76"/>
        <v>116.08850000000001</v>
      </c>
      <c r="O238" s="8">
        <f t="shared" si="77"/>
        <v>236.5</v>
      </c>
      <c r="P238" s="8">
        <f t="shared" si="78"/>
        <v>2.0000000000000018E-2</v>
      </c>
      <c r="Q238" s="9">
        <f t="shared" si="79"/>
        <v>0.79066816605524159</v>
      </c>
      <c r="R238" s="8">
        <f t="shared" si="80"/>
        <v>544.93668455778561</v>
      </c>
      <c r="S238" s="8">
        <f t="shared" si="81"/>
        <v>5.3302813323022393</v>
      </c>
      <c r="T238" s="1" t="str">
        <f t="shared" si="82"/>
        <v>organic clay</v>
      </c>
      <c r="U238" s="10" t="str">
        <f t="shared" si="83"/>
        <v/>
      </c>
      <c r="V238" s="10" t="str">
        <f t="shared" si="84"/>
        <v/>
      </c>
      <c r="W238" s="10" t="str">
        <f t="shared" si="85"/>
        <v/>
      </c>
      <c r="X238" s="10">
        <f t="shared" si="86"/>
        <v>2.9607358239632799</v>
      </c>
      <c r="Y238" s="1">
        <f t="shared" si="90"/>
        <v>5.9363484087102183</v>
      </c>
      <c r="Z238" s="2">
        <f t="shared" si="87"/>
        <v>0.45960000000000001</v>
      </c>
      <c r="AA238" s="1">
        <f t="shared" si="91"/>
        <v>0.96917922948073709</v>
      </c>
    </row>
    <row r="239" spans="1:27" x14ac:dyDescent="0.2">
      <c r="A239" s="11">
        <v>4.72</v>
      </c>
      <c r="B239" s="11">
        <v>0.1193</v>
      </c>
      <c r="C239" s="11">
        <v>12</v>
      </c>
      <c r="D239" s="11">
        <v>-5.6</v>
      </c>
      <c r="E239" s="5">
        <f t="shared" si="69"/>
        <v>118.348</v>
      </c>
      <c r="F239" s="5">
        <f t="shared" si="88"/>
        <v>237</v>
      </c>
      <c r="G239" s="5">
        <f t="shared" si="70"/>
        <v>2.0000000000000462E-2</v>
      </c>
      <c r="H239" s="5">
        <f t="shared" si="71"/>
        <v>4.7300000000000004</v>
      </c>
      <c r="I239" s="8">
        <f t="shared" si="72"/>
        <v>15.04818114536573</v>
      </c>
      <c r="J239" s="5">
        <f t="shared" si="89"/>
        <v>72.989926263458131</v>
      </c>
      <c r="K239" s="5">
        <f t="shared" si="73"/>
        <v>17.995464000000005</v>
      </c>
      <c r="L239" s="8">
        <f t="shared" si="75"/>
        <v>54.994462263458125</v>
      </c>
      <c r="M239" s="8">
        <f t="shared" si="74"/>
        <v>121.5</v>
      </c>
      <c r="N239" s="8">
        <f t="shared" si="76"/>
        <v>120.548</v>
      </c>
      <c r="O239" s="8">
        <f t="shared" si="77"/>
        <v>237.5</v>
      </c>
      <c r="P239" s="8">
        <f t="shared" si="78"/>
        <v>2.0000000000000018E-2</v>
      </c>
      <c r="Q239" s="9">
        <f t="shared" si="79"/>
        <v>0.86477932102888344</v>
      </c>
      <c r="R239" s="8">
        <f t="shared" si="80"/>
        <v>499.38944397891743</v>
      </c>
      <c r="S239" s="8">
        <f t="shared" si="81"/>
        <v>5.276070999330102</v>
      </c>
      <c r="T239" s="1" t="str">
        <f t="shared" si="82"/>
        <v>organic clay</v>
      </c>
      <c r="U239" s="10" t="str">
        <f t="shared" si="83"/>
        <v/>
      </c>
      <c r="V239" s="10" t="str">
        <f t="shared" si="84"/>
        <v/>
      </c>
      <c r="W239" s="10" t="str">
        <f t="shared" si="85"/>
        <v/>
      </c>
      <c r="X239" s="10">
        <f t="shared" si="86"/>
        <v>3.2340049157694581</v>
      </c>
      <c r="Y239" s="1">
        <f t="shared" si="90"/>
        <v>5.9530988274706864</v>
      </c>
      <c r="Z239" s="2">
        <f t="shared" si="87"/>
        <v>0.47720000000000001</v>
      </c>
      <c r="AA239" s="1">
        <f t="shared" si="91"/>
        <v>0.97202680067001679</v>
      </c>
    </row>
    <row r="240" spans="1:27" x14ac:dyDescent="0.2">
      <c r="A240" s="11">
        <v>4.74</v>
      </c>
      <c r="B240" s="11">
        <v>0.1237</v>
      </c>
      <c r="C240" s="11">
        <v>12.1</v>
      </c>
      <c r="D240" s="11">
        <v>-5.6</v>
      </c>
      <c r="E240" s="5">
        <f t="shared" si="69"/>
        <v>122.748</v>
      </c>
      <c r="F240" s="5">
        <f t="shared" si="88"/>
        <v>238</v>
      </c>
      <c r="G240" s="5">
        <f t="shared" si="70"/>
        <v>1.9999999999999574E-2</v>
      </c>
      <c r="H240" s="5">
        <f t="shared" si="71"/>
        <v>4.75</v>
      </c>
      <c r="I240" s="8">
        <f t="shared" si="72"/>
        <v>15.071724445886129</v>
      </c>
      <c r="J240" s="5">
        <f t="shared" si="89"/>
        <v>73.291360752375851</v>
      </c>
      <c r="K240" s="5">
        <f t="shared" si="73"/>
        <v>18.191664000000003</v>
      </c>
      <c r="L240" s="8">
        <f t="shared" si="75"/>
        <v>55.099696752375849</v>
      </c>
      <c r="M240" s="8">
        <f t="shared" si="74"/>
        <v>121.1</v>
      </c>
      <c r="N240" s="8">
        <f t="shared" si="76"/>
        <v>120.15649999999999</v>
      </c>
      <c r="O240" s="8">
        <f t="shared" si="77"/>
        <v>238.5</v>
      </c>
      <c r="P240" s="8">
        <f t="shared" si="78"/>
        <v>2.0000000000000018E-2</v>
      </c>
      <c r="Q240" s="9">
        <f t="shared" si="79"/>
        <v>0.85055167287473976</v>
      </c>
      <c r="R240" s="8">
        <f t="shared" si="80"/>
        <v>508.90705507098414</v>
      </c>
      <c r="S240" s="8">
        <f t="shared" si="81"/>
        <v>5.2869848494671867</v>
      </c>
      <c r="T240" s="1" t="str">
        <f t="shared" si="82"/>
        <v>organic clay</v>
      </c>
      <c r="U240" s="10" t="str">
        <f t="shared" si="83"/>
        <v/>
      </c>
      <c r="V240" s="10" t="str">
        <f t="shared" si="84"/>
        <v/>
      </c>
      <c r="W240" s="10" t="str">
        <f t="shared" si="85"/>
        <v/>
      </c>
      <c r="X240" s="10">
        <f t="shared" si="86"/>
        <v>3.1872426165082763</v>
      </c>
      <c r="Y240" s="1">
        <f t="shared" si="90"/>
        <v>5.9698492462311563</v>
      </c>
      <c r="Z240" s="2">
        <f t="shared" si="87"/>
        <v>0.49480000000000002</v>
      </c>
      <c r="AA240" s="1">
        <f t="shared" si="91"/>
        <v>0.97487437185929648</v>
      </c>
    </row>
    <row r="241" spans="1:27" x14ac:dyDescent="0.2">
      <c r="A241" s="11">
        <v>4.76</v>
      </c>
      <c r="B241" s="11">
        <v>0.11849999999999999</v>
      </c>
      <c r="C241" s="11">
        <v>12.1</v>
      </c>
      <c r="D241" s="11">
        <v>-5.5</v>
      </c>
      <c r="E241" s="5">
        <f t="shared" si="69"/>
        <v>117.565</v>
      </c>
      <c r="F241" s="5">
        <f t="shared" si="88"/>
        <v>239</v>
      </c>
      <c r="G241" s="5">
        <f t="shared" si="70"/>
        <v>2.0000000000000462E-2</v>
      </c>
      <c r="H241" s="5">
        <f t="shared" si="71"/>
        <v>4.7699999999999996</v>
      </c>
      <c r="I241" s="8">
        <f t="shared" si="72"/>
        <v>15.055182099105847</v>
      </c>
      <c r="J241" s="5">
        <f t="shared" si="89"/>
        <v>73.592464394357975</v>
      </c>
      <c r="K241" s="5">
        <f t="shared" si="73"/>
        <v>18.387863999999997</v>
      </c>
      <c r="L241" s="8">
        <f t="shared" si="75"/>
        <v>55.204600394357982</v>
      </c>
      <c r="M241" s="8">
        <f t="shared" si="74"/>
        <v>118.9</v>
      </c>
      <c r="N241" s="8">
        <f t="shared" si="76"/>
        <v>118.03299999999999</v>
      </c>
      <c r="O241" s="8">
        <f t="shared" si="77"/>
        <v>239.5</v>
      </c>
      <c r="P241" s="8">
        <f t="shared" si="78"/>
        <v>2.0000000000000018E-2</v>
      </c>
      <c r="Q241" s="9">
        <f t="shared" si="79"/>
        <v>0.80501507642801307</v>
      </c>
      <c r="R241" s="8">
        <f t="shared" si="80"/>
        <v>538.92239761753444</v>
      </c>
      <c r="S241" s="8">
        <f t="shared" si="81"/>
        <v>5.321470905579039</v>
      </c>
      <c r="T241" s="1" t="str">
        <f t="shared" si="82"/>
        <v>organic clay</v>
      </c>
      <c r="U241" s="10" t="str">
        <f t="shared" si="83"/>
        <v/>
      </c>
      <c r="V241" s="10" t="str">
        <f t="shared" si="84"/>
        <v/>
      </c>
      <c r="W241" s="10" t="str">
        <f t="shared" si="85"/>
        <v/>
      </c>
      <c r="X241" s="10">
        <f t="shared" si="86"/>
        <v>3.0205023737094687</v>
      </c>
      <c r="Y241" s="1">
        <f t="shared" si="90"/>
        <v>5.9865996649916244</v>
      </c>
      <c r="Z241" s="2">
        <f t="shared" si="87"/>
        <v>0.47399999999999998</v>
      </c>
      <c r="AA241" s="1">
        <f t="shared" si="91"/>
        <v>0.97772194304857618</v>
      </c>
    </row>
    <row r="242" spans="1:27" x14ac:dyDescent="0.2">
      <c r="A242" s="11">
        <v>4.78</v>
      </c>
      <c r="B242" s="11">
        <v>0.1193</v>
      </c>
      <c r="C242" s="11">
        <v>12.3</v>
      </c>
      <c r="D242" s="11">
        <v>-4.7</v>
      </c>
      <c r="E242" s="5">
        <f t="shared" si="69"/>
        <v>118.50099999999999</v>
      </c>
      <c r="F242" s="5">
        <f t="shared" si="88"/>
        <v>240</v>
      </c>
      <c r="G242" s="5">
        <f t="shared" si="70"/>
        <v>1.9999999999999574E-2</v>
      </c>
      <c r="H242" s="5">
        <f t="shared" si="71"/>
        <v>4.79</v>
      </c>
      <c r="I242" s="8">
        <f t="shared" si="72"/>
        <v>15.077080835945234</v>
      </c>
      <c r="J242" s="5">
        <f t="shared" si="89"/>
        <v>73.894006011076868</v>
      </c>
      <c r="K242" s="5">
        <f t="shared" si="73"/>
        <v>18.584064000000001</v>
      </c>
      <c r="L242" s="8">
        <f t="shared" si="75"/>
        <v>55.30994201107687</v>
      </c>
      <c r="M242" s="8">
        <f t="shared" si="74"/>
        <v>120.65</v>
      </c>
      <c r="N242" s="8">
        <f t="shared" si="76"/>
        <v>119.851</v>
      </c>
      <c r="O242" s="8">
        <f t="shared" si="77"/>
        <v>240.5</v>
      </c>
      <c r="P242" s="8">
        <f t="shared" si="78"/>
        <v>2.0000000000000018E-2</v>
      </c>
      <c r="Q242" s="9">
        <f t="shared" si="79"/>
        <v>0.83089933415079997</v>
      </c>
      <c r="R242" s="8">
        <f t="shared" si="80"/>
        <v>523.31534142108364</v>
      </c>
      <c r="S242" s="8">
        <f t="shared" si="81"/>
        <v>5.3027883356095593</v>
      </c>
      <c r="T242" s="1" t="str">
        <f t="shared" si="82"/>
        <v>organic clay</v>
      </c>
      <c r="U242" s="10" t="str">
        <f t="shared" si="83"/>
        <v/>
      </c>
      <c r="V242" s="10" t="str">
        <f t="shared" si="84"/>
        <v/>
      </c>
      <c r="W242" s="10" t="str">
        <f t="shared" si="85"/>
        <v/>
      </c>
      <c r="X242" s="10">
        <f t="shared" si="86"/>
        <v>3.1170662659282091</v>
      </c>
      <c r="Y242" s="1">
        <f t="shared" si="90"/>
        <v>6.0033500837520943</v>
      </c>
      <c r="Z242" s="2">
        <f t="shared" si="87"/>
        <v>0.47720000000000001</v>
      </c>
      <c r="AA242" s="1">
        <f t="shared" si="91"/>
        <v>0.9805695142378561</v>
      </c>
    </row>
    <row r="243" spans="1:27" x14ac:dyDescent="0.2">
      <c r="A243" s="11">
        <v>4.8</v>
      </c>
      <c r="B243" s="11">
        <v>0.122</v>
      </c>
      <c r="C243" s="11">
        <v>12.4</v>
      </c>
      <c r="D243" s="11">
        <v>-4.7</v>
      </c>
      <c r="E243" s="5">
        <f t="shared" si="69"/>
        <v>121.20099999999999</v>
      </c>
      <c r="F243" s="5">
        <f t="shared" si="88"/>
        <v>241</v>
      </c>
      <c r="G243" s="5">
        <f t="shared" si="70"/>
        <v>2.0000000000000462E-2</v>
      </c>
      <c r="H243" s="5">
        <f t="shared" si="71"/>
        <v>4.8100000000000005</v>
      </c>
      <c r="I243" s="8">
        <f t="shared" si="72"/>
        <v>15.095033644209108</v>
      </c>
      <c r="J243" s="5">
        <f t="shared" si="89"/>
        <v>74.195906683961056</v>
      </c>
      <c r="K243" s="5">
        <f t="shared" si="73"/>
        <v>18.780264000000006</v>
      </c>
      <c r="L243" s="8">
        <f t="shared" si="75"/>
        <v>55.415642683961053</v>
      </c>
      <c r="M243" s="8">
        <f t="shared" si="74"/>
        <v>117.15</v>
      </c>
      <c r="N243" s="8">
        <f t="shared" si="76"/>
        <v>116.3595</v>
      </c>
      <c r="O243" s="8">
        <f t="shared" si="77"/>
        <v>241.5</v>
      </c>
      <c r="P243" s="8">
        <f t="shared" si="78"/>
        <v>2.0000000000000018E-2</v>
      </c>
      <c r="Q243" s="9">
        <f t="shared" si="79"/>
        <v>0.76086085577858598</v>
      </c>
      <c r="R243" s="8">
        <f t="shared" si="80"/>
        <v>572.76901944724409</v>
      </c>
      <c r="S243" s="8">
        <f t="shared" si="81"/>
        <v>5.3575228535844603</v>
      </c>
      <c r="T243" s="1" t="str">
        <f t="shared" si="82"/>
        <v>organic clay</v>
      </c>
      <c r="U243" s="10" t="str">
        <f t="shared" si="83"/>
        <v/>
      </c>
      <c r="V243" s="10" t="str">
        <f t="shared" si="84"/>
        <v/>
      </c>
      <c r="W243" s="10" t="str">
        <f t="shared" si="85"/>
        <v/>
      </c>
      <c r="X243" s="10">
        <f t="shared" si="86"/>
        <v>2.8636062210692632</v>
      </c>
      <c r="Y243" s="1">
        <f t="shared" si="90"/>
        <v>6.0201005025125625</v>
      </c>
      <c r="Z243" s="2">
        <f t="shared" si="87"/>
        <v>0.48799999999999999</v>
      </c>
      <c r="AA243" s="1">
        <f t="shared" si="91"/>
        <v>0.9834170854271358</v>
      </c>
    </row>
    <row r="244" spans="1:27" x14ac:dyDescent="0.2">
      <c r="A244" s="11">
        <v>4.82</v>
      </c>
      <c r="B244" s="11">
        <v>0.1123</v>
      </c>
      <c r="C244" s="11">
        <v>12.3</v>
      </c>
      <c r="D244" s="11">
        <v>-4.5999999999999996</v>
      </c>
      <c r="E244" s="5">
        <f t="shared" si="69"/>
        <v>111.518</v>
      </c>
      <c r="F244" s="5">
        <f t="shared" si="88"/>
        <v>242</v>
      </c>
      <c r="G244" s="5">
        <f t="shared" si="70"/>
        <v>1.9999999999999574E-2</v>
      </c>
      <c r="H244" s="5">
        <f t="shared" si="71"/>
        <v>4.83</v>
      </c>
      <c r="I244" s="8">
        <f t="shared" si="72"/>
        <v>15.053792544488601</v>
      </c>
      <c r="J244" s="5">
        <f t="shared" si="89"/>
        <v>74.496982534850815</v>
      </c>
      <c r="K244" s="5">
        <f t="shared" si="73"/>
        <v>18.976464000000004</v>
      </c>
      <c r="L244" s="8">
        <f t="shared" si="75"/>
        <v>55.520518534850808</v>
      </c>
      <c r="M244" s="8">
        <f t="shared" si="74"/>
        <v>109.64999999999999</v>
      </c>
      <c r="N244" s="8">
        <f t="shared" si="76"/>
        <v>108.834</v>
      </c>
      <c r="O244" s="8">
        <f t="shared" si="77"/>
        <v>242.5</v>
      </c>
      <c r="P244" s="8">
        <f t="shared" si="78"/>
        <v>2.0000000000000018E-2</v>
      </c>
      <c r="Q244" s="9">
        <f t="shared" si="79"/>
        <v>0.61845635399812571</v>
      </c>
      <c r="R244" s="8">
        <f t="shared" si="80"/>
        <v>706.23489721006956</v>
      </c>
      <c r="S244" s="8">
        <f t="shared" si="81"/>
        <v>5.4853545409535975</v>
      </c>
      <c r="T244" s="1" t="str">
        <f t="shared" si="82"/>
        <v>organic clay</v>
      </c>
      <c r="U244" s="10" t="str">
        <f t="shared" si="83"/>
        <v/>
      </c>
      <c r="V244" s="10" t="str">
        <f t="shared" si="84"/>
        <v/>
      </c>
      <c r="W244" s="10" t="str">
        <f t="shared" si="85"/>
        <v/>
      </c>
      <c r="X244" s="10">
        <f t="shared" si="86"/>
        <v>2.3435344976766119</v>
      </c>
      <c r="Y244" s="1">
        <f t="shared" si="90"/>
        <v>6.0368509212730324</v>
      </c>
      <c r="Z244" s="2">
        <f t="shared" si="87"/>
        <v>0.44919999999999999</v>
      </c>
      <c r="AA244" s="1">
        <f t="shared" si="91"/>
        <v>0.98626465661641549</v>
      </c>
    </row>
    <row r="245" spans="1:27" x14ac:dyDescent="0.2">
      <c r="A245" s="11">
        <v>4.84</v>
      </c>
      <c r="B245" s="11">
        <v>0.107</v>
      </c>
      <c r="C245" s="11">
        <v>12.1</v>
      </c>
      <c r="D245" s="11">
        <v>-5</v>
      </c>
      <c r="E245" s="5">
        <f t="shared" si="69"/>
        <v>106.15</v>
      </c>
      <c r="F245" s="5">
        <f t="shared" si="88"/>
        <v>243</v>
      </c>
      <c r="G245" s="5">
        <f t="shared" si="70"/>
        <v>2.0000000000000462E-2</v>
      </c>
      <c r="H245" s="5">
        <f t="shared" si="71"/>
        <v>4.8499999999999996</v>
      </c>
      <c r="I245" s="8">
        <f t="shared" si="72"/>
        <v>15.016018377034614</v>
      </c>
      <c r="J245" s="5">
        <f t="shared" si="89"/>
        <v>74.797302902391507</v>
      </c>
      <c r="K245" s="5">
        <f t="shared" si="73"/>
        <v>19.172663999999997</v>
      </c>
      <c r="L245" s="8">
        <f t="shared" si="75"/>
        <v>55.62463890239151</v>
      </c>
      <c r="M245" s="8">
        <f t="shared" si="74"/>
        <v>105.7</v>
      </c>
      <c r="N245" s="8">
        <f t="shared" si="76"/>
        <v>104.85000000000001</v>
      </c>
      <c r="O245" s="8">
        <f t="shared" si="77"/>
        <v>243.5</v>
      </c>
      <c r="P245" s="8">
        <f t="shared" si="78"/>
        <v>2.0000000000000018E-2</v>
      </c>
      <c r="Q245" s="9">
        <f t="shared" si="79"/>
        <v>0.54027671353236284</v>
      </c>
      <c r="R245" s="8">
        <f t="shared" si="80"/>
        <v>810.24341745146376</v>
      </c>
      <c r="S245" s="8">
        <f t="shared" si="81"/>
        <v>5.5689768665740917</v>
      </c>
      <c r="T245" s="1" t="str">
        <f t="shared" si="82"/>
        <v>organic clay</v>
      </c>
      <c r="U245" s="10" t="str">
        <f t="shared" si="83"/>
        <v/>
      </c>
      <c r="V245" s="10" t="str">
        <f t="shared" si="84"/>
        <v/>
      </c>
      <c r="W245" s="10" t="str">
        <f t="shared" si="85"/>
        <v/>
      </c>
      <c r="X245" s="10">
        <f t="shared" si="86"/>
        <v>2.0601798065072332</v>
      </c>
      <c r="Y245" s="1">
        <f t="shared" si="90"/>
        <v>6.0536013400335005</v>
      </c>
      <c r="Z245" s="2">
        <f t="shared" si="87"/>
        <v>0.42799999999999999</v>
      </c>
      <c r="AA245" s="1">
        <f t="shared" si="91"/>
        <v>0.98911222780569519</v>
      </c>
    </row>
    <row r="246" spans="1:27" x14ac:dyDescent="0.2">
      <c r="A246" s="11">
        <v>4.8600000000000003</v>
      </c>
      <c r="B246" s="11">
        <v>0.10440000000000001</v>
      </c>
      <c r="C246" s="11">
        <v>12</v>
      </c>
      <c r="D246" s="11">
        <v>-5</v>
      </c>
      <c r="E246" s="5">
        <f t="shared" si="69"/>
        <v>103.55000000000001</v>
      </c>
      <c r="F246" s="5">
        <f t="shared" si="88"/>
        <v>244</v>
      </c>
      <c r="G246" s="5">
        <f t="shared" si="70"/>
        <v>1.9999999999999574E-2</v>
      </c>
      <c r="H246" s="5">
        <f t="shared" si="71"/>
        <v>4.87</v>
      </c>
      <c r="I246" s="8">
        <f t="shared" si="72"/>
        <v>14.996963392547647</v>
      </c>
      <c r="J246" s="5">
        <f t="shared" si="89"/>
        <v>75.097242170242453</v>
      </c>
      <c r="K246" s="5">
        <f t="shared" si="73"/>
        <v>19.368864000000002</v>
      </c>
      <c r="L246" s="8">
        <f t="shared" si="75"/>
        <v>55.728378170242451</v>
      </c>
      <c r="M246" s="8">
        <f t="shared" si="74"/>
        <v>104.4</v>
      </c>
      <c r="N246" s="8">
        <f t="shared" si="76"/>
        <v>103.55850000000001</v>
      </c>
      <c r="O246" s="8">
        <f t="shared" si="77"/>
        <v>244.5</v>
      </c>
      <c r="P246" s="8">
        <f t="shared" si="78"/>
        <v>2.0000000000000018E-2</v>
      </c>
      <c r="Q246" s="9">
        <f t="shared" si="79"/>
        <v>0.51071390850120146</v>
      </c>
      <c r="R246" s="8">
        <f t="shared" si="80"/>
        <v>859.06252444108077</v>
      </c>
      <c r="S246" s="8">
        <f t="shared" si="81"/>
        <v>5.6042152839608139</v>
      </c>
      <c r="T246" s="1" t="str">
        <f t="shared" si="82"/>
        <v>organic clay</v>
      </c>
      <c r="U246" s="10" t="str">
        <f t="shared" si="83"/>
        <v/>
      </c>
      <c r="V246" s="10" t="str">
        <f t="shared" si="84"/>
        <v/>
      </c>
      <c r="W246" s="10" t="str">
        <f t="shared" si="85"/>
        <v/>
      </c>
      <c r="X246" s="10">
        <f t="shared" si="86"/>
        <v>1.9535171886505036</v>
      </c>
      <c r="Y246" s="1">
        <f t="shared" si="90"/>
        <v>6.0703517587939704</v>
      </c>
      <c r="Z246" s="2">
        <f t="shared" si="87"/>
        <v>0.41760000000000003</v>
      </c>
      <c r="AA246" s="1">
        <f t="shared" si="91"/>
        <v>0.99195979899497488</v>
      </c>
    </row>
    <row r="247" spans="1:27" x14ac:dyDescent="0.2">
      <c r="A247" s="11">
        <v>4.88</v>
      </c>
      <c r="B247" s="11">
        <v>0.10440000000000001</v>
      </c>
      <c r="C247" s="11">
        <v>11.9</v>
      </c>
      <c r="D247" s="11">
        <v>-4.9000000000000004</v>
      </c>
      <c r="E247" s="5">
        <f t="shared" si="69"/>
        <v>103.56700000000001</v>
      </c>
      <c r="F247" s="5">
        <f t="shared" si="88"/>
        <v>245</v>
      </c>
      <c r="G247" s="5">
        <f t="shared" si="70"/>
        <v>2.0000000000000462E-2</v>
      </c>
      <c r="H247" s="5">
        <f t="shared" si="71"/>
        <v>4.8900000000000006</v>
      </c>
      <c r="I247" s="8">
        <f t="shared" si="72"/>
        <v>14.987400207457236</v>
      </c>
      <c r="J247" s="5">
        <f t="shared" si="89"/>
        <v>75.396990174391604</v>
      </c>
      <c r="K247" s="5">
        <f t="shared" si="73"/>
        <v>19.565064000000007</v>
      </c>
      <c r="L247" s="8">
        <f t="shared" si="75"/>
        <v>55.831926174391597</v>
      </c>
      <c r="M247" s="8">
        <f t="shared" si="74"/>
        <v>103.95</v>
      </c>
      <c r="N247" s="8">
        <f t="shared" si="76"/>
        <v>103.10850000000001</v>
      </c>
      <c r="O247" s="8">
        <f t="shared" si="77"/>
        <v>245.5</v>
      </c>
      <c r="P247" s="8">
        <f t="shared" si="78"/>
        <v>2.0000000000000018E-2</v>
      </c>
      <c r="Q247" s="9">
        <f t="shared" si="79"/>
        <v>0.49633805824737653</v>
      </c>
      <c r="R247" s="8">
        <f t="shared" si="80"/>
        <v>885.91347618718237</v>
      </c>
      <c r="S247" s="8">
        <f t="shared" si="81"/>
        <v>5.6224465502324552</v>
      </c>
      <c r="T247" s="1" t="str">
        <f t="shared" si="82"/>
        <v>organic clay</v>
      </c>
      <c r="U247" s="10" t="str">
        <f t="shared" si="83"/>
        <v/>
      </c>
      <c r="V247" s="10" t="str">
        <f t="shared" si="84"/>
        <v/>
      </c>
      <c r="W247" s="10" t="str">
        <f t="shared" si="85"/>
        <v/>
      </c>
      <c r="X247" s="10">
        <f t="shared" si="86"/>
        <v>1.9035339883738933</v>
      </c>
      <c r="Y247" s="1">
        <f t="shared" si="90"/>
        <v>6.0871021775544394</v>
      </c>
      <c r="Z247" s="2">
        <f t="shared" si="87"/>
        <v>0.41760000000000003</v>
      </c>
      <c r="AA247" s="1">
        <f t="shared" si="91"/>
        <v>0.99480737018425458</v>
      </c>
    </row>
    <row r="248" spans="1:27" x14ac:dyDescent="0.2">
      <c r="A248" s="11">
        <v>4.9000000000000004</v>
      </c>
      <c r="B248" s="11">
        <v>0.10349999999999999</v>
      </c>
      <c r="C248" s="11">
        <v>11.7</v>
      </c>
      <c r="D248" s="11">
        <v>-5</v>
      </c>
      <c r="E248" s="5">
        <f t="shared" si="69"/>
        <v>102.65</v>
      </c>
      <c r="F248" s="5">
        <f t="shared" si="88"/>
        <v>246</v>
      </c>
      <c r="G248" s="5">
        <f t="shared" si="70"/>
        <v>1.9999999999999574E-2</v>
      </c>
      <c r="H248" s="5">
        <f t="shared" si="71"/>
        <v>4.91</v>
      </c>
      <c r="I248" s="8">
        <f t="shared" si="72"/>
        <v>14.964492712234625</v>
      </c>
      <c r="J248" s="5">
        <f t="shared" si="89"/>
        <v>75.696280028636295</v>
      </c>
      <c r="K248" s="5">
        <f t="shared" si="73"/>
        <v>19.761264000000004</v>
      </c>
      <c r="L248" s="8">
        <f t="shared" si="75"/>
        <v>55.935016028636291</v>
      </c>
      <c r="M248" s="8">
        <f t="shared" si="74"/>
        <v>106.14999999999999</v>
      </c>
      <c r="N248" s="8">
        <f t="shared" si="76"/>
        <v>105.30850000000001</v>
      </c>
      <c r="O248" s="8">
        <f t="shared" si="77"/>
        <v>246.5</v>
      </c>
      <c r="P248" s="8">
        <f t="shared" si="78"/>
        <v>2.0000000000000018E-2</v>
      </c>
      <c r="Q248" s="9">
        <f t="shared" si="79"/>
        <v>0.52940397757647106</v>
      </c>
      <c r="R248" s="8">
        <f t="shared" si="80"/>
        <v>832.42661387216503</v>
      </c>
      <c r="S248" s="8">
        <f t="shared" si="81"/>
        <v>5.5835987485622445</v>
      </c>
      <c r="T248" s="1" t="str">
        <f t="shared" si="82"/>
        <v>organic clay</v>
      </c>
      <c r="U248" s="10" t="str">
        <f t="shared" si="83"/>
        <v/>
      </c>
      <c r="V248" s="10" t="str">
        <f t="shared" si="84"/>
        <v/>
      </c>
      <c r="W248" s="10" t="str">
        <f t="shared" si="85"/>
        <v/>
      </c>
      <c r="X248" s="10">
        <f t="shared" si="86"/>
        <v>2.0302479980909132</v>
      </c>
      <c r="Y248" s="1">
        <f t="shared" si="90"/>
        <v>6.1038525963149084</v>
      </c>
      <c r="Z248" s="2">
        <f t="shared" si="87"/>
        <v>0.41399999999999998</v>
      </c>
      <c r="AA248" s="1">
        <f t="shared" si="91"/>
        <v>0.9976549413735345</v>
      </c>
    </row>
    <row r="249" spans="1:27" x14ac:dyDescent="0.2">
      <c r="A249" s="11">
        <v>4.92</v>
      </c>
      <c r="B249" s="11">
        <v>0.10879999999999999</v>
      </c>
      <c r="C249" s="11">
        <v>11.1</v>
      </c>
      <c r="D249" s="11">
        <v>-4.9000000000000004</v>
      </c>
      <c r="E249" s="5">
        <f t="shared" si="69"/>
        <v>107.967</v>
      </c>
      <c r="F249" s="5">
        <f t="shared" si="88"/>
        <v>247</v>
      </c>
      <c r="G249" s="5">
        <f t="shared" si="70"/>
        <v>2.0000000000000462E-2</v>
      </c>
      <c r="H249" s="5">
        <f t="shared" si="71"/>
        <v>4.93</v>
      </c>
      <c r="I249" s="8">
        <f t="shared" si="72"/>
        <v>14.923299627934426</v>
      </c>
      <c r="J249" s="5">
        <f t="shared" si="89"/>
        <v>75.994746021194985</v>
      </c>
      <c r="K249" s="5">
        <f t="shared" si="73"/>
        <v>19.957463999999998</v>
      </c>
      <c r="L249" s="8">
        <f t="shared" si="75"/>
        <v>56.037282021194983</v>
      </c>
      <c r="M249" s="8">
        <f t="shared" si="74"/>
        <v>108.35000000000001</v>
      </c>
      <c r="N249" s="8">
        <f t="shared" si="76"/>
        <v>107.55099999999999</v>
      </c>
      <c r="O249" s="8">
        <f t="shared" si="77"/>
        <v>247.5</v>
      </c>
      <c r="P249" s="8">
        <f t="shared" si="78"/>
        <v>2.0000000000000018E-2</v>
      </c>
      <c r="Q249" s="9">
        <f t="shared" si="79"/>
        <v>0.56312963157045126</v>
      </c>
      <c r="R249" s="8">
        <f t="shared" si="80"/>
        <v>784.31362659913702</v>
      </c>
      <c r="S249" s="8">
        <f t="shared" si="81"/>
        <v>5.5464312859605025</v>
      </c>
      <c r="T249" s="1" t="str">
        <f t="shared" si="82"/>
        <v>organic clay</v>
      </c>
      <c r="U249" s="10" t="str">
        <f t="shared" si="83"/>
        <v/>
      </c>
      <c r="V249" s="10" t="str">
        <f t="shared" si="84"/>
        <v/>
      </c>
      <c r="W249" s="10" t="str">
        <f t="shared" si="85"/>
        <v/>
      </c>
      <c r="X249" s="10">
        <f t="shared" si="86"/>
        <v>2.1570169319203347</v>
      </c>
      <c r="Y249" s="1">
        <f t="shared" si="90"/>
        <v>6.1206030150753774</v>
      </c>
      <c r="Z249" s="2">
        <f t="shared" si="87"/>
        <v>0.43519999999999998</v>
      </c>
      <c r="AA249" s="1">
        <f t="shared" si="91"/>
        <v>1.0005025125628142</v>
      </c>
    </row>
    <row r="250" spans="1:27" x14ac:dyDescent="0.2">
      <c r="A250" s="11">
        <v>4.9400000000000004</v>
      </c>
      <c r="B250" s="11">
        <v>0.1079</v>
      </c>
      <c r="C250" s="11">
        <v>11</v>
      </c>
      <c r="D250" s="11">
        <v>-4.5</v>
      </c>
      <c r="E250" s="5">
        <f t="shared" si="69"/>
        <v>107.13499999999999</v>
      </c>
      <c r="F250" s="5">
        <f t="shared" si="88"/>
        <v>248</v>
      </c>
      <c r="G250" s="5">
        <f t="shared" si="70"/>
        <v>1.9999999999999574E-2</v>
      </c>
      <c r="H250" s="5">
        <f t="shared" si="71"/>
        <v>4.95</v>
      </c>
      <c r="I250" s="8">
        <f t="shared" si="72"/>
        <v>14.909923215236935</v>
      </c>
      <c r="J250" s="5">
        <f t="shared" si="89"/>
        <v>76.292944485499717</v>
      </c>
      <c r="K250" s="5">
        <f t="shared" si="73"/>
        <v>20.153664000000003</v>
      </c>
      <c r="L250" s="8">
        <f t="shared" si="75"/>
        <v>56.139280485499711</v>
      </c>
      <c r="M250" s="8">
        <f t="shared" si="74"/>
        <v>109.25</v>
      </c>
      <c r="N250" s="8">
        <f t="shared" si="76"/>
        <v>108.51900000000001</v>
      </c>
      <c r="O250" s="8">
        <f t="shared" si="77"/>
        <v>248.5</v>
      </c>
      <c r="P250" s="8">
        <f t="shared" si="78"/>
        <v>2.0000000000000018E-2</v>
      </c>
      <c r="Q250" s="9">
        <f t="shared" si="79"/>
        <v>0.5740375586542118</v>
      </c>
      <c r="R250" s="8">
        <f t="shared" si="80"/>
        <v>771.11516142019332</v>
      </c>
      <c r="S250" s="8">
        <f t="shared" si="81"/>
        <v>5.5353764552606659</v>
      </c>
      <c r="T250" s="1" t="str">
        <f t="shared" si="82"/>
        <v>organic clay</v>
      </c>
      <c r="U250" s="10" t="str">
        <f t="shared" si="83"/>
        <v/>
      </c>
      <c r="V250" s="10" t="str">
        <f t="shared" si="84"/>
        <v/>
      </c>
      <c r="W250" s="10" t="str">
        <f t="shared" si="85"/>
        <v/>
      </c>
      <c r="X250" s="10">
        <f t="shared" si="86"/>
        <v>2.1971370343000189</v>
      </c>
      <c r="Y250" s="1">
        <f t="shared" si="90"/>
        <v>6.1373534338358464</v>
      </c>
      <c r="Z250" s="2">
        <f t="shared" si="87"/>
        <v>0.43159999999999998</v>
      </c>
      <c r="AA250" s="1">
        <f t="shared" si="91"/>
        <v>1.0033500837520939</v>
      </c>
    </row>
    <row r="251" spans="1:27" x14ac:dyDescent="0.2">
      <c r="A251" s="11">
        <v>4.96</v>
      </c>
      <c r="B251" s="11">
        <v>0.1106</v>
      </c>
      <c r="C251" s="11">
        <v>11.3</v>
      </c>
      <c r="D251" s="11">
        <v>-4.0999999999999996</v>
      </c>
      <c r="E251" s="5">
        <f t="shared" si="69"/>
        <v>109.90300000000001</v>
      </c>
      <c r="F251" s="5">
        <f t="shared" si="88"/>
        <v>249</v>
      </c>
      <c r="G251" s="5">
        <f t="shared" si="70"/>
        <v>2.0000000000000462E-2</v>
      </c>
      <c r="H251" s="5">
        <f t="shared" si="71"/>
        <v>4.9700000000000006</v>
      </c>
      <c r="I251" s="8">
        <f t="shared" si="72"/>
        <v>14.950656202684081</v>
      </c>
      <c r="J251" s="5">
        <f t="shared" si="89"/>
        <v>76.591957609553404</v>
      </c>
      <c r="K251" s="5">
        <f t="shared" si="73"/>
        <v>20.349864000000007</v>
      </c>
      <c r="L251" s="8">
        <f t="shared" si="75"/>
        <v>56.242093609553393</v>
      </c>
      <c r="M251" s="8">
        <f t="shared" si="74"/>
        <v>113.19999999999999</v>
      </c>
      <c r="N251" s="8">
        <f t="shared" si="76"/>
        <v>112.53700000000001</v>
      </c>
      <c r="O251" s="8">
        <f t="shared" si="77"/>
        <v>249.5</v>
      </c>
      <c r="P251" s="8">
        <f t="shared" si="78"/>
        <v>2.0000000000000018E-2</v>
      </c>
      <c r="Q251" s="9">
        <f t="shared" si="79"/>
        <v>0.63911280828174766</v>
      </c>
      <c r="R251" s="8">
        <f t="shared" si="80"/>
        <v>694.11519199184909</v>
      </c>
      <c r="S251" s="8">
        <f t="shared" si="81"/>
        <v>5.470211909708266</v>
      </c>
      <c r="T251" s="1" t="str">
        <f t="shared" si="82"/>
        <v>organic clay</v>
      </c>
      <c r="U251" s="10" t="str">
        <f t="shared" si="83"/>
        <v/>
      </c>
      <c r="V251" s="10" t="str">
        <f t="shared" si="84"/>
        <v/>
      </c>
      <c r="W251" s="10" t="str">
        <f t="shared" si="85"/>
        <v/>
      </c>
      <c r="X251" s="10">
        <f t="shared" si="86"/>
        <v>2.4405361593631056</v>
      </c>
      <c r="Y251" s="1">
        <f t="shared" si="90"/>
        <v>6.1541038525963154</v>
      </c>
      <c r="Z251" s="2">
        <f t="shared" si="87"/>
        <v>0.44240000000000002</v>
      </c>
      <c r="AA251" s="1">
        <f t="shared" si="91"/>
        <v>1.0061976549413736</v>
      </c>
    </row>
    <row r="252" spans="1:27" x14ac:dyDescent="0.2">
      <c r="A252" s="11">
        <v>4.9800000000000004</v>
      </c>
      <c r="B252" s="11">
        <v>0.1158</v>
      </c>
      <c r="C252" s="11">
        <v>11.4</v>
      </c>
      <c r="D252" s="11">
        <v>-3.7</v>
      </c>
      <c r="E252" s="5">
        <f t="shared" si="69"/>
        <v>115.17099999999999</v>
      </c>
      <c r="F252" s="5">
        <f t="shared" si="88"/>
        <v>250</v>
      </c>
      <c r="G252" s="5">
        <f t="shared" si="70"/>
        <v>1.9999999999999574E-2</v>
      </c>
      <c r="H252" s="5">
        <f t="shared" si="71"/>
        <v>4.99</v>
      </c>
      <c r="I252" s="8">
        <f t="shared" si="72"/>
        <v>14.978743736027974</v>
      </c>
      <c r="J252" s="5">
        <f t="shared" si="89"/>
        <v>76.891532484273952</v>
      </c>
      <c r="K252" s="5">
        <f t="shared" si="73"/>
        <v>20.546064000000005</v>
      </c>
      <c r="L252" s="8">
        <f t="shared" si="75"/>
        <v>56.345468484273951</v>
      </c>
      <c r="M252" s="8">
        <f t="shared" si="74"/>
        <v>118.45</v>
      </c>
      <c r="N252" s="8">
        <f t="shared" si="76"/>
        <v>117.86349999999999</v>
      </c>
      <c r="O252" s="8">
        <f t="shared" si="77"/>
        <v>250.5</v>
      </c>
      <c r="P252" s="8">
        <f t="shared" si="78"/>
        <v>1.9999999999999574E-2</v>
      </c>
      <c r="Q252" s="9">
        <f t="shared" si="79"/>
        <v>0.7271563910620662</v>
      </c>
      <c r="R252" s="8">
        <f t="shared" si="80"/>
        <v>611.39363127692616</v>
      </c>
      <c r="S252" s="8">
        <f t="shared" si="81"/>
        <v>5.3917489729424508</v>
      </c>
      <c r="T252" s="1" t="str">
        <f t="shared" si="82"/>
        <v>organic clay</v>
      </c>
      <c r="U252" s="10" t="str">
        <f t="shared" si="83"/>
        <v/>
      </c>
      <c r="V252" s="10" t="str">
        <f t="shared" si="84"/>
        <v/>
      </c>
      <c r="W252" s="10" t="str">
        <f t="shared" si="85"/>
        <v/>
      </c>
      <c r="X252" s="10">
        <f t="shared" si="86"/>
        <v>2.7705645010484035</v>
      </c>
      <c r="Y252" s="1">
        <f t="shared" si="90"/>
        <v>6.1708542713567844</v>
      </c>
      <c r="Z252" s="2">
        <f t="shared" si="87"/>
        <v>0.4632</v>
      </c>
      <c r="AA252" s="1">
        <f t="shared" si="91"/>
        <v>1.0090452261306533</v>
      </c>
    </row>
    <row r="253" spans="1:27" x14ac:dyDescent="0.2">
      <c r="A253" s="11">
        <v>5</v>
      </c>
      <c r="B253" s="11">
        <v>0.1211</v>
      </c>
      <c r="C253" s="11">
        <v>11.4</v>
      </c>
      <c r="D253" s="11">
        <v>-3.2</v>
      </c>
      <c r="E253" s="5">
        <f t="shared" si="69"/>
        <v>120.556</v>
      </c>
      <c r="F253" s="5">
        <f t="shared" si="88"/>
        <v>251</v>
      </c>
      <c r="G253" s="5">
        <f t="shared" si="70"/>
        <v>1.9999999999999574E-2</v>
      </c>
      <c r="H253" s="5">
        <f t="shared" si="71"/>
        <v>5.01</v>
      </c>
      <c r="I253" s="8">
        <f t="shared" si="72"/>
        <v>14.996265497589986</v>
      </c>
      <c r="J253" s="5">
        <f t="shared" si="89"/>
        <v>77.191457794225741</v>
      </c>
      <c r="K253" s="5">
        <f t="shared" si="73"/>
        <v>20.742263999999999</v>
      </c>
      <c r="L253" s="8">
        <f t="shared" si="75"/>
        <v>56.449193794225742</v>
      </c>
      <c r="M253" s="8">
        <f t="shared" si="74"/>
        <v>122.85</v>
      </c>
      <c r="N253" s="8">
        <f t="shared" si="76"/>
        <v>122.33150000000001</v>
      </c>
      <c r="O253" s="8">
        <f t="shared" si="77"/>
        <v>251.5</v>
      </c>
      <c r="P253" s="8">
        <f t="shared" si="78"/>
        <v>2.0000000000000018E-2</v>
      </c>
      <c r="Q253" s="9">
        <f t="shared" si="79"/>
        <v>0.79965787235727881</v>
      </c>
      <c r="R253" s="8">
        <f t="shared" si="80"/>
        <v>557.15499523354094</v>
      </c>
      <c r="S253" s="8">
        <f t="shared" si="81"/>
        <v>5.3341483091336785</v>
      </c>
      <c r="T253" s="1" t="str">
        <f t="shared" si="82"/>
        <v>organic clay</v>
      </c>
      <c r="U253" s="10" t="str">
        <f t="shared" si="83"/>
        <v/>
      </c>
      <c r="V253" s="10" t="str">
        <f t="shared" si="84"/>
        <v/>
      </c>
      <c r="W253" s="10" t="str">
        <f t="shared" si="85"/>
        <v/>
      </c>
      <c r="X253" s="10">
        <f t="shared" si="86"/>
        <v>3.0439028137182835</v>
      </c>
      <c r="Y253" s="1">
        <f t="shared" si="90"/>
        <v>6.1876046901172534</v>
      </c>
      <c r="Z253" s="2">
        <f t="shared" si="87"/>
        <v>0.4844</v>
      </c>
      <c r="AA253" s="1">
        <f t="shared" si="91"/>
        <v>1.011892797319933</v>
      </c>
    </row>
    <row r="254" spans="1:27" x14ac:dyDescent="0.2">
      <c r="A254" s="11">
        <v>5.0199999999999996</v>
      </c>
      <c r="B254" s="11">
        <v>0.1246</v>
      </c>
      <c r="C254" s="11">
        <v>11.5</v>
      </c>
      <c r="D254" s="11">
        <v>-2.9</v>
      </c>
      <c r="E254" s="5">
        <f t="shared" si="69"/>
        <v>124.10700000000001</v>
      </c>
      <c r="F254" s="5">
        <f t="shared" si="88"/>
        <v>252</v>
      </c>
      <c r="G254" s="5">
        <f t="shared" si="70"/>
        <v>2.0000000000000462E-2</v>
      </c>
      <c r="H254" s="5">
        <f t="shared" si="71"/>
        <v>5.0299999999999994</v>
      </c>
      <c r="I254" s="8">
        <f t="shared" si="72"/>
        <v>15.017443103305025</v>
      </c>
      <c r="J254" s="5">
        <f t="shared" si="89"/>
        <v>77.491806656291843</v>
      </c>
      <c r="K254" s="5">
        <f t="shared" si="73"/>
        <v>20.938463999999996</v>
      </c>
      <c r="L254" s="8">
        <f t="shared" si="75"/>
        <v>56.553342656291846</v>
      </c>
      <c r="M254" s="8">
        <f t="shared" si="74"/>
        <v>125.9</v>
      </c>
      <c r="N254" s="8">
        <f t="shared" si="76"/>
        <v>125.42400000000001</v>
      </c>
      <c r="O254" s="8">
        <f t="shared" si="77"/>
        <v>252.5</v>
      </c>
      <c r="P254" s="8">
        <f t="shared" si="78"/>
        <v>2.0000000000000018E-2</v>
      </c>
      <c r="Q254" s="9">
        <f t="shared" si="79"/>
        <v>0.84755721045563104</v>
      </c>
      <c r="R254" s="8">
        <f t="shared" si="80"/>
        <v>526.78582469488538</v>
      </c>
      <c r="S254" s="8">
        <f t="shared" si="81"/>
        <v>5.2991552053888968</v>
      </c>
      <c r="T254" s="1" t="str">
        <f t="shared" si="82"/>
        <v>organic clay</v>
      </c>
      <c r="U254" s="10" t="str">
        <f t="shared" si="83"/>
        <v/>
      </c>
      <c r="V254" s="10" t="str">
        <f t="shared" si="84"/>
        <v/>
      </c>
      <c r="W254" s="10" t="str">
        <f t="shared" si="85"/>
        <v/>
      </c>
      <c r="X254" s="10">
        <f t="shared" si="86"/>
        <v>3.2272128895805441</v>
      </c>
      <c r="Y254" s="1">
        <f t="shared" si="90"/>
        <v>6.2043551088777216</v>
      </c>
      <c r="Z254" s="2">
        <f t="shared" si="87"/>
        <v>0.49840000000000001</v>
      </c>
      <c r="AA254" s="1">
        <f t="shared" si="91"/>
        <v>1.0147403685092127</v>
      </c>
    </row>
    <row r="255" spans="1:27" x14ac:dyDescent="0.2">
      <c r="A255" s="11">
        <v>5.04</v>
      </c>
      <c r="B255" s="11">
        <v>0.12720000000000001</v>
      </c>
      <c r="C255" s="11">
        <v>11.6</v>
      </c>
      <c r="D255" s="11">
        <v>-2.7</v>
      </c>
      <c r="E255" s="5">
        <f t="shared" si="69"/>
        <v>126.741</v>
      </c>
      <c r="F255" s="5">
        <f t="shared" si="88"/>
        <v>253</v>
      </c>
      <c r="G255" s="5">
        <f t="shared" si="70"/>
        <v>1.9999999999999574E-2</v>
      </c>
      <c r="H255" s="5">
        <f t="shared" si="71"/>
        <v>5.05</v>
      </c>
      <c r="I255" s="8">
        <f t="shared" si="72"/>
        <v>15.03545540964129</v>
      </c>
      <c r="J255" s="5">
        <f t="shared" si="89"/>
        <v>77.792515764484662</v>
      </c>
      <c r="K255" s="5">
        <f t="shared" si="73"/>
        <v>21.134664000000001</v>
      </c>
      <c r="L255" s="8">
        <f t="shared" si="75"/>
        <v>56.657851764484661</v>
      </c>
      <c r="M255" s="8">
        <f t="shared" si="74"/>
        <v>127.64999999999999</v>
      </c>
      <c r="N255" s="8">
        <f t="shared" si="76"/>
        <v>127.2165</v>
      </c>
      <c r="O255" s="8">
        <f t="shared" si="77"/>
        <v>253.5</v>
      </c>
      <c r="P255" s="8">
        <f t="shared" si="78"/>
        <v>2.0000000000000018E-2</v>
      </c>
      <c r="Q255" s="9">
        <f t="shared" si="79"/>
        <v>0.87232365323275818</v>
      </c>
      <c r="R255" s="8">
        <f t="shared" si="80"/>
        <v>512.90887191939237</v>
      </c>
      <c r="S255" s="8">
        <f t="shared" si="81"/>
        <v>5.2821711749901068</v>
      </c>
      <c r="T255" s="1" t="str">
        <f t="shared" si="82"/>
        <v>organic clay</v>
      </c>
      <c r="U255" s="10" t="str">
        <f t="shared" si="83"/>
        <v/>
      </c>
      <c r="V255" s="10" t="str">
        <f t="shared" si="84"/>
        <v/>
      </c>
      <c r="W255" s="10" t="str">
        <f t="shared" si="85"/>
        <v/>
      </c>
      <c r="X255" s="10">
        <f t="shared" si="86"/>
        <v>3.3238322823676887</v>
      </c>
      <c r="Y255" s="1">
        <f t="shared" si="90"/>
        <v>6.2211055276381915</v>
      </c>
      <c r="Z255" s="2">
        <f t="shared" si="87"/>
        <v>0.50880000000000003</v>
      </c>
      <c r="AA255" s="1">
        <f t="shared" si="91"/>
        <v>1.0175879396984926</v>
      </c>
    </row>
    <row r="256" spans="1:27" x14ac:dyDescent="0.2">
      <c r="A256" s="11">
        <v>5.0599999999999996</v>
      </c>
      <c r="B256" s="11">
        <v>0.12809999999999999</v>
      </c>
      <c r="C256" s="11">
        <v>11.8</v>
      </c>
      <c r="D256" s="11">
        <v>-2.4</v>
      </c>
      <c r="E256" s="5">
        <f t="shared" si="69"/>
        <v>127.69199999999999</v>
      </c>
      <c r="F256" s="5">
        <f t="shared" si="88"/>
        <v>254</v>
      </c>
      <c r="G256" s="5">
        <f t="shared" si="70"/>
        <v>2.0000000000000462E-2</v>
      </c>
      <c r="H256" s="5">
        <f t="shared" si="71"/>
        <v>5.07</v>
      </c>
      <c r="I256" s="8">
        <f t="shared" si="72"/>
        <v>15.05798579398105</v>
      </c>
      <c r="J256" s="5">
        <f t="shared" si="89"/>
        <v>78.093675480364297</v>
      </c>
      <c r="K256" s="5">
        <f t="shared" si="73"/>
        <v>21.330864000000005</v>
      </c>
      <c r="L256" s="8">
        <f t="shared" si="75"/>
        <v>56.762811480364292</v>
      </c>
      <c r="M256" s="8">
        <f t="shared" si="74"/>
        <v>132.05000000000001</v>
      </c>
      <c r="N256" s="8">
        <f t="shared" si="76"/>
        <v>131.69299999999998</v>
      </c>
      <c r="O256" s="8">
        <f t="shared" si="77"/>
        <v>254.5</v>
      </c>
      <c r="P256" s="8">
        <f t="shared" si="78"/>
        <v>2.0000000000000018E-2</v>
      </c>
      <c r="Q256" s="9">
        <f t="shared" si="79"/>
        <v>0.94426831796689747</v>
      </c>
      <c r="R256" s="8">
        <f t="shared" si="80"/>
        <v>474.81941662672619</v>
      </c>
      <c r="S256" s="8">
        <f t="shared" si="81"/>
        <v>5.2342422710485197</v>
      </c>
      <c r="T256" s="1" t="str">
        <f t="shared" si="82"/>
        <v>organic clay</v>
      </c>
      <c r="U256" s="10" t="str">
        <f t="shared" si="83"/>
        <v/>
      </c>
      <c r="V256" s="10" t="str">
        <f t="shared" si="84"/>
        <v/>
      </c>
      <c r="W256" s="10" t="str">
        <f t="shared" si="85"/>
        <v/>
      </c>
      <c r="X256" s="10">
        <f t="shared" si="86"/>
        <v>3.5970883013090478</v>
      </c>
      <c r="Y256" s="1">
        <f t="shared" si="90"/>
        <v>6.2378559463986596</v>
      </c>
      <c r="Z256" s="2">
        <f t="shared" si="87"/>
        <v>0.51239999999999997</v>
      </c>
      <c r="AA256" s="1">
        <f t="shared" si="91"/>
        <v>1.0204355108877723</v>
      </c>
    </row>
    <row r="257" spans="1:27" x14ac:dyDescent="0.2">
      <c r="A257" s="11">
        <v>5.08</v>
      </c>
      <c r="B257" s="11">
        <v>0.13600000000000001</v>
      </c>
      <c r="C257" s="11">
        <v>12</v>
      </c>
      <c r="D257" s="11">
        <v>-1.8</v>
      </c>
      <c r="E257" s="5">
        <f t="shared" si="69"/>
        <v>135.69399999999999</v>
      </c>
      <c r="F257" s="5">
        <f t="shared" si="88"/>
        <v>255</v>
      </c>
      <c r="G257" s="5">
        <f t="shared" si="70"/>
        <v>1.9999999999999574E-2</v>
      </c>
      <c r="H257" s="5">
        <f t="shared" si="71"/>
        <v>5.09</v>
      </c>
      <c r="I257" s="8">
        <f t="shared" si="72"/>
        <v>15.100625159723466</v>
      </c>
      <c r="J257" s="5">
        <f t="shared" si="89"/>
        <v>78.395687983558759</v>
      </c>
      <c r="K257" s="5">
        <f t="shared" si="73"/>
        <v>21.527063999999999</v>
      </c>
      <c r="L257" s="8">
        <f t="shared" si="75"/>
        <v>56.868623983558763</v>
      </c>
      <c r="M257" s="8">
        <f t="shared" si="74"/>
        <v>137.75</v>
      </c>
      <c r="N257" s="8">
        <f t="shared" si="76"/>
        <v>137.45249999999999</v>
      </c>
      <c r="O257" s="8">
        <f t="shared" si="77"/>
        <v>255.5</v>
      </c>
      <c r="P257" s="8">
        <f t="shared" si="78"/>
        <v>2.0000000000000018E-2</v>
      </c>
      <c r="Q257" s="9">
        <f t="shared" si="79"/>
        <v>1.0384779493436502</v>
      </c>
      <c r="R257" s="8">
        <f t="shared" si="80"/>
        <v>432.63425721129283</v>
      </c>
      <c r="S257" s="8">
        <f t="shared" si="81"/>
        <v>5.1765857654751128</v>
      </c>
      <c r="T257" s="1" t="str">
        <f t="shared" si="82"/>
        <v>organic clay</v>
      </c>
      <c r="U257" s="10" t="str">
        <f t="shared" si="83"/>
        <v/>
      </c>
      <c r="V257" s="10" t="str">
        <f t="shared" si="84"/>
        <v/>
      </c>
      <c r="W257" s="10" t="str">
        <f t="shared" si="85"/>
        <v/>
      </c>
      <c r="X257" s="10">
        <f t="shared" si="86"/>
        <v>3.9569541344294161</v>
      </c>
      <c r="Y257" s="1">
        <f t="shared" si="90"/>
        <v>6.2546063651591295</v>
      </c>
      <c r="Z257" s="2">
        <f t="shared" si="87"/>
        <v>0.54400000000000004</v>
      </c>
      <c r="AA257" s="1">
        <f t="shared" si="91"/>
        <v>1.023283082077052</v>
      </c>
    </row>
    <row r="258" spans="1:27" x14ac:dyDescent="0.2">
      <c r="A258" s="11">
        <v>5.0999999999999996</v>
      </c>
      <c r="B258" s="11">
        <v>0.13950000000000001</v>
      </c>
      <c r="C258" s="11">
        <v>12.3</v>
      </c>
      <c r="D258" s="11">
        <v>-1.7</v>
      </c>
      <c r="E258" s="5">
        <f t="shared" si="69"/>
        <v>139.21100000000001</v>
      </c>
      <c r="F258" s="5">
        <f t="shared" si="88"/>
        <v>256</v>
      </c>
      <c r="G258" s="5">
        <f t="shared" si="70"/>
        <v>2.0000000000000462E-2</v>
      </c>
      <c r="H258" s="5">
        <f t="shared" si="71"/>
        <v>5.1099999999999994</v>
      </c>
      <c r="I258" s="8">
        <f t="shared" si="72"/>
        <v>15.138841048760204</v>
      </c>
      <c r="J258" s="5">
        <f t="shared" si="89"/>
        <v>78.69846480453397</v>
      </c>
      <c r="K258" s="5">
        <f t="shared" si="73"/>
        <v>21.723263999999997</v>
      </c>
      <c r="L258" s="8">
        <f t="shared" si="75"/>
        <v>56.975200804533969</v>
      </c>
      <c r="M258" s="8">
        <f t="shared" si="74"/>
        <v>139.95000000000002</v>
      </c>
      <c r="N258" s="8">
        <f t="shared" si="76"/>
        <v>139.69499999999999</v>
      </c>
      <c r="O258" s="8">
        <f t="shared" si="77"/>
        <v>256.5</v>
      </c>
      <c r="P258" s="8">
        <f t="shared" si="78"/>
        <v>2.0000000000000018E-2</v>
      </c>
      <c r="Q258" s="9">
        <f t="shared" si="79"/>
        <v>1.0705804338404727</v>
      </c>
      <c r="R258" s="8">
        <f t="shared" si="80"/>
        <v>420.51568860105692</v>
      </c>
      <c r="S258" s="8">
        <f t="shared" si="81"/>
        <v>5.1585735405221556</v>
      </c>
      <c r="T258" s="1" t="str">
        <f t="shared" si="82"/>
        <v>organic clay</v>
      </c>
      <c r="U258" s="10" t="str">
        <f t="shared" si="83"/>
        <v/>
      </c>
      <c r="V258" s="10" t="str">
        <f t="shared" si="84"/>
        <v/>
      </c>
      <c r="W258" s="10" t="str">
        <f t="shared" si="85"/>
        <v/>
      </c>
      <c r="X258" s="10">
        <f t="shared" si="86"/>
        <v>4.0834356796977369</v>
      </c>
      <c r="Y258" s="1">
        <f t="shared" si="90"/>
        <v>6.2713567839195976</v>
      </c>
      <c r="Z258" s="2">
        <f t="shared" si="87"/>
        <v>0.55800000000000005</v>
      </c>
      <c r="AA258" s="1">
        <f t="shared" si="91"/>
        <v>1.0261306532663317</v>
      </c>
    </row>
    <row r="259" spans="1:27" x14ac:dyDescent="0.2">
      <c r="A259" s="11">
        <v>5.12</v>
      </c>
      <c r="B259" s="11">
        <v>0.1404</v>
      </c>
      <c r="C259" s="11">
        <v>12.3</v>
      </c>
      <c r="D259" s="11">
        <v>-1.3</v>
      </c>
      <c r="E259" s="5">
        <f t="shared" ref="E259:E322" si="92">+B259*1000+D259*(1-$F$1)</f>
        <v>140.179</v>
      </c>
      <c r="F259" s="5">
        <f t="shared" si="88"/>
        <v>257</v>
      </c>
      <c r="G259" s="5">
        <f t="shared" ref="G259:G322" si="93">+A260-A259</f>
        <v>1.9999999999999574E-2</v>
      </c>
      <c r="H259" s="5">
        <f t="shared" ref="H259:H322" si="94">+A259+G259/2</f>
        <v>5.13</v>
      </c>
      <c r="I259" s="8">
        <f t="shared" ref="I259:I322" si="95">9.81*(0.27*LOG(C259/E259*100)+0.36*LOG(E259/100)+1.236)</f>
        <v>15.141498051860703</v>
      </c>
      <c r="J259" s="5">
        <f t="shared" si="89"/>
        <v>79.001294765571174</v>
      </c>
      <c r="K259" s="5">
        <f t="shared" ref="K259:K322" si="96">IF(H259&lt;$C$1,0,9.81*(H259-$C$1))</f>
        <v>21.919464000000001</v>
      </c>
      <c r="L259" s="8">
        <f t="shared" si="75"/>
        <v>57.081830765571169</v>
      </c>
      <c r="M259" s="8">
        <f t="shared" ref="M259:M322" si="97">AVERAGE(B259:B260)*1000</f>
        <v>143.05000000000001</v>
      </c>
      <c r="N259" s="8">
        <f t="shared" si="76"/>
        <v>142.8545</v>
      </c>
      <c r="O259" s="8">
        <f t="shared" si="77"/>
        <v>257.5</v>
      </c>
      <c r="P259" s="8">
        <f t="shared" si="78"/>
        <v>2.0000000000000018E-2</v>
      </c>
      <c r="Q259" s="9">
        <f t="shared" si="79"/>
        <v>1.1186257409414031</v>
      </c>
      <c r="R259" s="8">
        <f t="shared" si="80"/>
        <v>403.26871463166481</v>
      </c>
      <c r="S259" s="8">
        <f t="shared" si="81"/>
        <v>5.1323066113936848</v>
      </c>
      <c r="T259" s="1" t="str">
        <f t="shared" si="82"/>
        <v>organic clay</v>
      </c>
      <c r="U259" s="10" t="str">
        <f t="shared" si="83"/>
        <v/>
      </c>
      <c r="V259" s="10" t="str">
        <f t="shared" si="84"/>
        <v/>
      </c>
      <c r="W259" s="10" t="str">
        <f t="shared" si="85"/>
        <v/>
      </c>
      <c r="X259" s="10">
        <f t="shared" si="86"/>
        <v>4.2699136822952557</v>
      </c>
      <c r="Y259" s="1">
        <f t="shared" si="90"/>
        <v>6.2881072026800675</v>
      </c>
      <c r="Z259" s="2">
        <f t="shared" si="87"/>
        <v>0.56159999999999999</v>
      </c>
      <c r="AA259" s="1">
        <f t="shared" si="91"/>
        <v>1.0289782244556114</v>
      </c>
    </row>
    <row r="260" spans="1:27" x14ac:dyDescent="0.2">
      <c r="A260" s="11">
        <v>5.14</v>
      </c>
      <c r="B260" s="11">
        <v>0.1457</v>
      </c>
      <c r="C260" s="11">
        <v>12.3</v>
      </c>
      <c r="D260" s="11">
        <v>-1</v>
      </c>
      <c r="E260" s="5">
        <f t="shared" si="92"/>
        <v>145.53</v>
      </c>
      <c r="F260" s="5">
        <f t="shared" si="88"/>
        <v>258</v>
      </c>
      <c r="G260" s="5">
        <f t="shared" si="93"/>
        <v>2.0000000000000462E-2</v>
      </c>
      <c r="H260" s="5">
        <f t="shared" si="94"/>
        <v>5.15</v>
      </c>
      <c r="I260" s="8">
        <f t="shared" si="95"/>
        <v>15.155862456828876</v>
      </c>
      <c r="J260" s="5">
        <f t="shared" si="89"/>
        <v>79.304412014707765</v>
      </c>
      <c r="K260" s="5">
        <f t="shared" si="96"/>
        <v>22.115664000000006</v>
      </c>
      <c r="L260" s="8">
        <f t="shared" ref="L260:L323" si="98">+J260-K260</f>
        <v>57.188748014707755</v>
      </c>
      <c r="M260" s="8">
        <f t="shared" si="97"/>
        <v>147.85</v>
      </c>
      <c r="N260" s="8">
        <f t="shared" ref="N260:N323" si="99">AVERAGE(E260:E261)</f>
        <v>147.73099999999999</v>
      </c>
      <c r="O260" s="8">
        <f t="shared" ref="O260:O323" si="100">AVERAGE(F260:F261)</f>
        <v>258.5</v>
      </c>
      <c r="P260" s="8">
        <f t="shared" ref="P260:P323" si="101">AVERAGE(G260:G261)</f>
        <v>2.0000000000000018E-2</v>
      </c>
      <c r="Q260" s="9">
        <f t="shared" ref="Q260:Q323" si="102">(N260-J260)/L260</f>
        <v>1.1965043887251097</v>
      </c>
      <c r="R260" s="8">
        <f t="shared" ref="R260:R323" si="103">+O260/(N260-J260)*100</f>
        <v>377.77712963791589</v>
      </c>
      <c r="S260" s="8">
        <f t="shared" ref="S260:S323" si="104">+SQRT((3.47-LOG(Q260))^2+(1.22+LOG(R260))^2)</f>
        <v>5.0916838177895665</v>
      </c>
      <c r="T260" s="1" t="str">
        <f t="shared" ref="T260:T323" si="105">(IF(S260&lt;1.31, "gravelly sand to dense sand", IF(S260&lt;2.05, "sands", IF(S260&lt;2.6, "sand mixtures", IF(S260&lt;2.95, "silt mixtures", IF(S260&lt;3.6, "clays","organic clay"))))))</f>
        <v>organic clay</v>
      </c>
      <c r="U260" s="10" t="str">
        <f t="shared" ref="U260:U323" si="106">IF(S260&lt;2.6,DEGREES(ATAN(0.373*(LOG(N260/L260)+0.29))),"")</f>
        <v/>
      </c>
      <c r="V260" s="10" t="str">
        <f t="shared" ref="V260:V323" si="107">IF(S260&lt;2.6, 17.6+11*LOG(Q260),"")</f>
        <v/>
      </c>
      <c r="W260" s="10" t="str">
        <f t="shared" ref="W260:W323" si="108">IF(S260&lt;2.6, IF(M260/100&lt;20, 30,IF(M260/100&lt;40,30+5/20*(M260/100-20),IF(M260/100&lt;120, 35+5/80*(M260/100-40), IF(M260/100&lt;200, 40+5/80*(M260/100-120),45)))),"")</f>
        <v/>
      </c>
      <c r="X260" s="10">
        <f t="shared" ref="X260:X323" si="109">IF(S260&gt;2.59, (M260-J260)/$I$1,"")</f>
        <v>4.5697058656861484</v>
      </c>
      <c r="Y260" s="1">
        <f t="shared" si="90"/>
        <v>6.3048576214405356</v>
      </c>
      <c r="Z260" s="2">
        <f t="shared" ref="Z260:Z323" si="110">+B260*4</f>
        <v>0.58279999999999998</v>
      </c>
      <c r="AA260" s="1">
        <f t="shared" si="91"/>
        <v>1.0318257956448911</v>
      </c>
    </row>
    <row r="261" spans="1:27" x14ac:dyDescent="0.2">
      <c r="A261" s="11">
        <v>5.16</v>
      </c>
      <c r="B261" s="11">
        <v>0.15</v>
      </c>
      <c r="C261" s="11">
        <v>12.2</v>
      </c>
      <c r="D261" s="11">
        <v>-0.4</v>
      </c>
      <c r="E261" s="5">
        <f t="shared" si="92"/>
        <v>149.93199999999999</v>
      </c>
      <c r="F261" s="5">
        <f t="shared" ref="F261:F324" si="111">+F260+1</f>
        <v>259</v>
      </c>
      <c r="G261" s="5">
        <f t="shared" si="93"/>
        <v>1.9999999999999574E-2</v>
      </c>
      <c r="H261" s="5">
        <f t="shared" si="94"/>
        <v>5.17</v>
      </c>
      <c r="I261" s="8">
        <f t="shared" si="95"/>
        <v>15.157898391218316</v>
      </c>
      <c r="J261" s="5">
        <f t="shared" ref="J261:J324" si="112">+J260+I261*G261</f>
        <v>79.607569982532127</v>
      </c>
      <c r="K261" s="5">
        <f t="shared" si="96"/>
        <v>22.311864</v>
      </c>
      <c r="L261" s="8">
        <f t="shared" si="98"/>
        <v>57.295705982532127</v>
      </c>
      <c r="M261" s="8">
        <f t="shared" si="97"/>
        <v>151.79999999999998</v>
      </c>
      <c r="N261" s="8">
        <f t="shared" si="99"/>
        <v>152.13149999999999</v>
      </c>
      <c r="O261" s="8">
        <f t="shared" si="100"/>
        <v>259.5</v>
      </c>
      <c r="P261" s="8">
        <f t="shared" si="101"/>
        <v>2.0000000000000018E-2</v>
      </c>
      <c r="Q261" s="9">
        <f t="shared" si="102"/>
        <v>1.2657829897336181</v>
      </c>
      <c r="R261" s="8">
        <f t="shared" si="103"/>
        <v>357.8129314524154</v>
      </c>
      <c r="S261" s="8">
        <f t="shared" si="104"/>
        <v>5.0578141558197709</v>
      </c>
      <c r="T261" s="1" t="str">
        <f t="shared" si="105"/>
        <v>organic clay</v>
      </c>
      <c r="U261" s="10" t="str">
        <f t="shared" si="106"/>
        <v/>
      </c>
      <c r="V261" s="10" t="str">
        <f t="shared" si="107"/>
        <v/>
      </c>
      <c r="W261" s="10" t="str">
        <f t="shared" si="108"/>
        <v/>
      </c>
      <c r="X261" s="10">
        <f t="shared" si="109"/>
        <v>4.81282866783119</v>
      </c>
      <c r="Y261" s="1">
        <f t="shared" ref="Y261:Y324" si="113">+($Y$600-$Y$3)/($A$600-$A$3)*(A261-$A$3)+$Y$3</f>
        <v>6.3216080402010055</v>
      </c>
      <c r="Z261" s="2">
        <f t="shared" si="110"/>
        <v>0.6</v>
      </c>
      <c r="AA261" s="1">
        <f t="shared" ref="AA261:AA324" si="114">+($AA$600-$AA$3)/($A$600-$A$3)*(A261-$A$3)+$AA$3</f>
        <v>1.034673366834171</v>
      </c>
    </row>
    <row r="262" spans="1:27" x14ac:dyDescent="0.2">
      <c r="A262" s="11">
        <v>5.18</v>
      </c>
      <c r="B262" s="11">
        <v>0.15359999999999999</v>
      </c>
      <c r="C262" s="11">
        <v>14.2</v>
      </c>
      <c r="D262" s="11">
        <v>4.3</v>
      </c>
      <c r="E262" s="5">
        <f t="shared" si="92"/>
        <v>154.33099999999999</v>
      </c>
      <c r="F262" s="5">
        <f t="shared" si="111"/>
        <v>260</v>
      </c>
      <c r="G262" s="5">
        <f t="shared" si="93"/>
        <v>2.0000000000000462E-2</v>
      </c>
      <c r="H262" s="5">
        <f t="shared" si="94"/>
        <v>5.1899999999999995</v>
      </c>
      <c r="I262" s="8">
        <f t="shared" si="95"/>
        <v>15.343611441773508</v>
      </c>
      <c r="J262" s="5">
        <f t="shared" si="112"/>
        <v>79.9144422113676</v>
      </c>
      <c r="K262" s="5">
        <f t="shared" si="96"/>
        <v>22.508063999999997</v>
      </c>
      <c r="L262" s="8">
        <f t="shared" si="98"/>
        <v>57.406378211367603</v>
      </c>
      <c r="M262" s="8">
        <f t="shared" si="97"/>
        <v>154.44999999999999</v>
      </c>
      <c r="N262" s="8">
        <f t="shared" si="99"/>
        <v>155.23199999999997</v>
      </c>
      <c r="O262" s="8">
        <f t="shared" si="100"/>
        <v>260.5</v>
      </c>
      <c r="P262" s="8">
        <f t="shared" si="101"/>
        <v>2.0000000000000018E-2</v>
      </c>
      <c r="Q262" s="9">
        <f t="shared" si="102"/>
        <v>1.3120067862723659</v>
      </c>
      <c r="R262" s="8">
        <f t="shared" si="103"/>
        <v>345.86888854130785</v>
      </c>
      <c r="S262" s="8">
        <f t="shared" si="104"/>
        <v>5.036442014588201</v>
      </c>
      <c r="T262" s="1" t="str">
        <f t="shared" si="105"/>
        <v>organic clay</v>
      </c>
      <c r="U262" s="10" t="str">
        <f t="shared" si="106"/>
        <v/>
      </c>
      <c r="V262" s="10" t="str">
        <f t="shared" si="107"/>
        <v/>
      </c>
      <c r="W262" s="10" t="str">
        <f t="shared" si="108"/>
        <v/>
      </c>
      <c r="X262" s="10">
        <f t="shared" si="109"/>
        <v>4.9690371859088263</v>
      </c>
      <c r="Y262" s="1">
        <f t="shared" si="113"/>
        <v>6.3383584589614737</v>
      </c>
      <c r="Z262" s="2">
        <f t="shared" si="110"/>
        <v>0.61439999999999995</v>
      </c>
      <c r="AA262" s="1">
        <f t="shared" si="114"/>
        <v>1.0375209380234507</v>
      </c>
    </row>
    <row r="263" spans="1:27" x14ac:dyDescent="0.2">
      <c r="A263" s="11">
        <v>5.2</v>
      </c>
      <c r="B263" s="11">
        <v>0.15529999999999999</v>
      </c>
      <c r="C263" s="11">
        <v>13.7</v>
      </c>
      <c r="D263" s="11">
        <v>4.9000000000000004</v>
      </c>
      <c r="E263" s="5">
        <f t="shared" si="92"/>
        <v>156.13299999999998</v>
      </c>
      <c r="F263" s="5">
        <f t="shared" si="111"/>
        <v>261</v>
      </c>
      <c r="G263" s="5">
        <f t="shared" si="93"/>
        <v>1.9999999999999574E-2</v>
      </c>
      <c r="H263" s="5">
        <f t="shared" si="94"/>
        <v>5.21</v>
      </c>
      <c r="I263" s="8">
        <f t="shared" si="95"/>
        <v>15.306828240823585</v>
      </c>
      <c r="J263" s="5">
        <f t="shared" si="112"/>
        <v>80.22057877618407</v>
      </c>
      <c r="K263" s="5">
        <f t="shared" si="96"/>
        <v>22.704264000000002</v>
      </c>
      <c r="L263" s="8">
        <f t="shared" si="98"/>
        <v>57.516314776184068</v>
      </c>
      <c r="M263" s="8">
        <f t="shared" si="97"/>
        <v>154</v>
      </c>
      <c r="N263" s="8">
        <f t="shared" si="99"/>
        <v>154.89249999999998</v>
      </c>
      <c r="O263" s="8">
        <f t="shared" si="100"/>
        <v>261.5</v>
      </c>
      <c r="P263" s="8">
        <f t="shared" si="101"/>
        <v>2.0000000000000018E-2</v>
      </c>
      <c r="Q263" s="9">
        <f t="shared" si="102"/>
        <v>1.2982737422310568</v>
      </c>
      <c r="R263" s="8">
        <f t="shared" si="103"/>
        <v>350.19856957503464</v>
      </c>
      <c r="S263" s="8">
        <f t="shared" si="104"/>
        <v>5.0435159000040173</v>
      </c>
      <c r="T263" s="1" t="str">
        <f t="shared" si="105"/>
        <v>organic clay</v>
      </c>
      <c r="U263" s="10" t="str">
        <f t="shared" si="106"/>
        <v/>
      </c>
      <c r="V263" s="10" t="str">
        <f t="shared" si="107"/>
        <v/>
      </c>
      <c r="W263" s="10" t="str">
        <f t="shared" si="108"/>
        <v/>
      </c>
      <c r="X263" s="10">
        <f t="shared" si="109"/>
        <v>4.9186280815877286</v>
      </c>
      <c r="Y263" s="1">
        <f t="shared" si="113"/>
        <v>6.3551088777219435</v>
      </c>
      <c r="Z263" s="2">
        <f t="shared" si="110"/>
        <v>0.62119999999999997</v>
      </c>
      <c r="AA263" s="1">
        <f t="shared" si="114"/>
        <v>1.0403685092127304</v>
      </c>
    </row>
    <row r="264" spans="1:27" x14ac:dyDescent="0.2">
      <c r="A264" s="11">
        <v>5.22</v>
      </c>
      <c r="B264" s="11">
        <v>0.1527</v>
      </c>
      <c r="C264" s="11">
        <v>13.3</v>
      </c>
      <c r="D264" s="11">
        <v>5.6</v>
      </c>
      <c r="E264" s="5">
        <f t="shared" si="92"/>
        <v>153.65199999999999</v>
      </c>
      <c r="F264" s="5">
        <f t="shared" si="111"/>
        <v>262</v>
      </c>
      <c r="G264" s="5">
        <f t="shared" si="93"/>
        <v>2.0000000000000462E-2</v>
      </c>
      <c r="H264" s="5">
        <f t="shared" si="94"/>
        <v>5.23</v>
      </c>
      <c r="I264" s="8">
        <f t="shared" si="95"/>
        <v>15.266600433741047</v>
      </c>
      <c r="J264" s="5">
        <f t="shared" si="112"/>
        <v>80.525910784858894</v>
      </c>
      <c r="K264" s="5">
        <f t="shared" si="96"/>
        <v>22.900464000000007</v>
      </c>
      <c r="L264" s="8">
        <f t="shared" si="98"/>
        <v>57.625446784858887</v>
      </c>
      <c r="M264" s="8">
        <f t="shared" si="97"/>
        <v>152.25</v>
      </c>
      <c r="N264" s="8">
        <f t="shared" si="99"/>
        <v>153.26149999999998</v>
      </c>
      <c r="O264" s="8">
        <f t="shared" si="100"/>
        <v>262.5</v>
      </c>
      <c r="P264" s="8">
        <f t="shared" si="101"/>
        <v>2.0000000000000018E-2</v>
      </c>
      <c r="Q264" s="9">
        <f t="shared" si="102"/>
        <v>1.2622130199995674</v>
      </c>
      <c r="R264" s="8">
        <f t="shared" si="103"/>
        <v>360.89623089951732</v>
      </c>
      <c r="S264" s="8">
        <f t="shared" si="104"/>
        <v>5.061411322408353</v>
      </c>
      <c r="T264" s="1" t="str">
        <f t="shared" si="105"/>
        <v>organic clay</v>
      </c>
      <c r="U264" s="10" t="str">
        <f t="shared" si="106"/>
        <v/>
      </c>
      <c r="V264" s="10" t="str">
        <f t="shared" si="107"/>
        <v/>
      </c>
      <c r="W264" s="10" t="str">
        <f t="shared" si="108"/>
        <v/>
      </c>
      <c r="X264" s="10">
        <f t="shared" si="109"/>
        <v>4.7816059476760735</v>
      </c>
      <c r="Y264" s="1">
        <f t="shared" si="113"/>
        <v>6.3718592964824117</v>
      </c>
      <c r="Z264" s="2">
        <f t="shared" si="110"/>
        <v>0.61080000000000001</v>
      </c>
      <c r="AA264" s="1">
        <f t="shared" si="114"/>
        <v>1.0432160804020101</v>
      </c>
    </row>
    <row r="265" spans="1:27" x14ac:dyDescent="0.2">
      <c r="A265" s="11">
        <v>5.24</v>
      </c>
      <c r="B265" s="11">
        <v>0.15179999999999999</v>
      </c>
      <c r="C265" s="11">
        <v>13.2</v>
      </c>
      <c r="D265" s="11">
        <v>6.3</v>
      </c>
      <c r="E265" s="5">
        <f t="shared" si="92"/>
        <v>152.87099999999998</v>
      </c>
      <c r="F265" s="5">
        <f t="shared" si="111"/>
        <v>263</v>
      </c>
      <c r="G265" s="5">
        <f t="shared" si="93"/>
        <v>1.9999999999999574E-2</v>
      </c>
      <c r="H265" s="5">
        <f t="shared" si="94"/>
        <v>5.25</v>
      </c>
      <c r="I265" s="8">
        <f t="shared" si="95"/>
        <v>15.255964808120638</v>
      </c>
      <c r="J265" s="5">
        <f t="shared" si="112"/>
        <v>80.831030081021296</v>
      </c>
      <c r="K265" s="5">
        <f t="shared" si="96"/>
        <v>23.096664000000001</v>
      </c>
      <c r="L265" s="8">
        <f t="shared" si="98"/>
        <v>57.734366081021292</v>
      </c>
      <c r="M265" s="8">
        <f t="shared" si="97"/>
        <v>153.10000000000002</v>
      </c>
      <c r="N265" s="8">
        <f t="shared" si="99"/>
        <v>154.17949999999999</v>
      </c>
      <c r="O265" s="8">
        <f t="shared" si="100"/>
        <v>263.5</v>
      </c>
      <c r="P265" s="8">
        <f t="shared" si="101"/>
        <v>2.0000000000000018E-2</v>
      </c>
      <c r="Q265" s="9">
        <f t="shared" si="102"/>
        <v>1.2704473071730866</v>
      </c>
      <c r="R265" s="8">
        <f t="shared" si="103"/>
        <v>359.24403098123821</v>
      </c>
      <c r="S265" s="8">
        <f t="shared" si="104"/>
        <v>5.0580444959288444</v>
      </c>
      <c r="T265" s="1" t="str">
        <f t="shared" si="105"/>
        <v>organic clay</v>
      </c>
      <c r="U265" s="10" t="str">
        <f t="shared" si="106"/>
        <v/>
      </c>
      <c r="V265" s="10" t="str">
        <f t="shared" si="107"/>
        <v/>
      </c>
      <c r="W265" s="10" t="str">
        <f t="shared" si="108"/>
        <v/>
      </c>
      <c r="X265" s="10">
        <f t="shared" si="109"/>
        <v>4.8179313279319151</v>
      </c>
      <c r="Y265" s="1">
        <f t="shared" si="113"/>
        <v>6.3886097152428816</v>
      </c>
      <c r="Z265" s="2">
        <f t="shared" si="110"/>
        <v>0.60719999999999996</v>
      </c>
      <c r="AA265" s="1">
        <f t="shared" si="114"/>
        <v>1.0460636515912898</v>
      </c>
    </row>
    <row r="266" spans="1:27" x14ac:dyDescent="0.2">
      <c r="A266" s="11">
        <v>5.26</v>
      </c>
      <c r="B266" s="11">
        <v>0.15440000000000001</v>
      </c>
      <c r="C266" s="11">
        <v>13</v>
      </c>
      <c r="D266" s="11">
        <v>6.4</v>
      </c>
      <c r="E266" s="5">
        <f t="shared" si="92"/>
        <v>155.488</v>
      </c>
      <c r="F266" s="5">
        <f t="shared" si="111"/>
        <v>264</v>
      </c>
      <c r="G266" s="5">
        <f t="shared" si="93"/>
        <v>2.0000000000000462E-2</v>
      </c>
      <c r="H266" s="5">
        <f t="shared" si="94"/>
        <v>5.27</v>
      </c>
      <c r="I266" s="8">
        <f t="shared" si="95"/>
        <v>15.244910930296491</v>
      </c>
      <c r="J266" s="5">
        <f t="shared" si="112"/>
        <v>81.135928299627238</v>
      </c>
      <c r="K266" s="5">
        <f t="shared" si="96"/>
        <v>23.292863999999998</v>
      </c>
      <c r="L266" s="8">
        <f t="shared" si="98"/>
        <v>57.843064299627244</v>
      </c>
      <c r="M266" s="8">
        <f t="shared" si="97"/>
        <v>155.29999999999998</v>
      </c>
      <c r="N266" s="8">
        <f t="shared" si="99"/>
        <v>156.4135</v>
      </c>
      <c r="O266" s="8">
        <f t="shared" si="100"/>
        <v>264.5</v>
      </c>
      <c r="P266" s="8">
        <f t="shared" si="101"/>
        <v>2.0000000000000018E-2</v>
      </c>
      <c r="Q266" s="9">
        <f t="shared" si="102"/>
        <v>1.3014105081023148</v>
      </c>
      <c r="R266" s="8">
        <f t="shared" si="103"/>
        <v>351.36627553926564</v>
      </c>
      <c r="S266" s="8">
        <f t="shared" si="104"/>
        <v>5.0438977262521334</v>
      </c>
      <c r="T266" s="1" t="str">
        <f t="shared" si="105"/>
        <v>organic clay</v>
      </c>
      <c r="U266" s="10" t="str">
        <f t="shared" si="106"/>
        <v/>
      </c>
      <c r="V266" s="10" t="str">
        <f t="shared" si="107"/>
        <v/>
      </c>
      <c r="W266" s="10" t="str">
        <f t="shared" si="108"/>
        <v/>
      </c>
      <c r="X266" s="10">
        <f t="shared" si="109"/>
        <v>4.9442714466915163</v>
      </c>
      <c r="Y266" s="1">
        <f t="shared" si="113"/>
        <v>6.4053601340033497</v>
      </c>
      <c r="Z266" s="2">
        <f t="shared" si="110"/>
        <v>0.61760000000000004</v>
      </c>
      <c r="AA266" s="1">
        <f t="shared" si="114"/>
        <v>1.0489112227805695</v>
      </c>
    </row>
    <row r="267" spans="1:27" x14ac:dyDescent="0.2">
      <c r="A267" s="11">
        <v>5.28</v>
      </c>
      <c r="B267" s="11">
        <v>0.15620000000000001</v>
      </c>
      <c r="C267" s="11">
        <v>13.1</v>
      </c>
      <c r="D267" s="11">
        <v>6.7</v>
      </c>
      <c r="E267" s="5">
        <f t="shared" si="92"/>
        <v>157.33900000000003</v>
      </c>
      <c r="F267" s="5">
        <f t="shared" si="111"/>
        <v>265</v>
      </c>
      <c r="G267" s="5">
        <f t="shared" si="93"/>
        <v>1.9999999999999574E-2</v>
      </c>
      <c r="H267" s="5">
        <f t="shared" si="94"/>
        <v>5.29</v>
      </c>
      <c r="I267" s="8">
        <f t="shared" si="95"/>
        <v>15.258263325645263</v>
      </c>
      <c r="J267" s="5">
        <f t="shared" si="112"/>
        <v>81.44109356614014</v>
      </c>
      <c r="K267" s="5">
        <f t="shared" si="96"/>
        <v>23.489064000000003</v>
      </c>
      <c r="L267" s="8">
        <f t="shared" si="98"/>
        <v>57.952029566140141</v>
      </c>
      <c r="M267" s="8">
        <f t="shared" si="97"/>
        <v>156.65</v>
      </c>
      <c r="N267" s="8">
        <f t="shared" si="99"/>
        <v>157.83150000000001</v>
      </c>
      <c r="O267" s="8">
        <f t="shared" si="100"/>
        <v>265.5</v>
      </c>
      <c r="P267" s="8">
        <f t="shared" si="101"/>
        <v>2.0000000000000018E-2</v>
      </c>
      <c r="Q267" s="9">
        <f t="shared" si="102"/>
        <v>1.3181661972110255</v>
      </c>
      <c r="R267" s="8">
        <f t="shared" si="103"/>
        <v>347.55673178656866</v>
      </c>
      <c r="S267" s="8">
        <f t="shared" si="104"/>
        <v>5.0366669743242838</v>
      </c>
      <c r="T267" s="1" t="str">
        <f t="shared" si="105"/>
        <v>organic clay</v>
      </c>
      <c r="U267" s="10" t="str">
        <f t="shared" si="106"/>
        <v/>
      </c>
      <c r="V267" s="10" t="str">
        <f t="shared" si="107"/>
        <v/>
      </c>
      <c r="W267" s="10" t="str">
        <f t="shared" si="108"/>
        <v/>
      </c>
      <c r="X267" s="10">
        <f t="shared" si="109"/>
        <v>5.0139270955906579</v>
      </c>
      <c r="Y267" s="1">
        <f t="shared" si="113"/>
        <v>6.4221105527638196</v>
      </c>
      <c r="Z267" s="2">
        <f t="shared" si="110"/>
        <v>0.62480000000000002</v>
      </c>
      <c r="AA267" s="1">
        <f t="shared" si="114"/>
        <v>1.0517587939698494</v>
      </c>
    </row>
    <row r="268" spans="1:27" x14ac:dyDescent="0.2">
      <c r="A268" s="11">
        <v>5.3</v>
      </c>
      <c r="B268" s="11">
        <v>0.15709999999999999</v>
      </c>
      <c r="C268" s="11">
        <v>12.9</v>
      </c>
      <c r="D268" s="11">
        <v>7.2</v>
      </c>
      <c r="E268" s="5">
        <f t="shared" si="92"/>
        <v>158.32399999999998</v>
      </c>
      <c r="F268" s="5">
        <f t="shared" si="111"/>
        <v>266</v>
      </c>
      <c r="G268" s="5">
        <f t="shared" si="93"/>
        <v>2.0000000000000462E-2</v>
      </c>
      <c r="H268" s="5">
        <f t="shared" si="94"/>
        <v>5.3100000000000005</v>
      </c>
      <c r="I268" s="8">
        <f t="shared" si="95"/>
        <v>15.242958794452909</v>
      </c>
      <c r="J268" s="5">
        <f t="shared" si="112"/>
        <v>81.745952742029203</v>
      </c>
      <c r="K268" s="5">
        <f t="shared" si="96"/>
        <v>23.685264000000007</v>
      </c>
      <c r="L268" s="8">
        <f t="shared" si="98"/>
        <v>58.0606887420292</v>
      </c>
      <c r="M268" s="8">
        <f t="shared" si="97"/>
        <v>159.25</v>
      </c>
      <c r="N268" s="8">
        <f t="shared" si="99"/>
        <v>160.51649999999998</v>
      </c>
      <c r="O268" s="8">
        <f t="shared" si="100"/>
        <v>266.5</v>
      </c>
      <c r="P268" s="8">
        <f t="shared" si="101"/>
        <v>2.0000000000000018E-2</v>
      </c>
      <c r="Q268" s="9">
        <f t="shared" si="102"/>
        <v>1.3566932973867747</v>
      </c>
      <c r="R268" s="8">
        <f t="shared" si="103"/>
        <v>338.32442362907784</v>
      </c>
      <c r="S268" s="8">
        <f t="shared" si="104"/>
        <v>5.0196144388128925</v>
      </c>
      <c r="T268" s="1" t="str">
        <f t="shared" si="105"/>
        <v>organic clay</v>
      </c>
      <c r="U268" s="10" t="str">
        <f t="shared" si="106"/>
        <v/>
      </c>
      <c r="V268" s="10" t="str">
        <f t="shared" si="107"/>
        <v/>
      </c>
      <c r="W268" s="10" t="str">
        <f t="shared" si="108"/>
        <v/>
      </c>
      <c r="X268" s="10">
        <f t="shared" si="109"/>
        <v>5.1669364838647196</v>
      </c>
      <c r="Y268" s="1">
        <f t="shared" si="113"/>
        <v>6.4388609715242877</v>
      </c>
      <c r="Z268" s="2">
        <f t="shared" si="110"/>
        <v>0.62839999999999996</v>
      </c>
      <c r="AA268" s="1">
        <f t="shared" si="114"/>
        <v>1.0546063651591291</v>
      </c>
    </row>
    <row r="269" spans="1:27" x14ac:dyDescent="0.2">
      <c r="A269" s="11">
        <v>5.32</v>
      </c>
      <c r="B269" s="11">
        <v>0.16139999999999999</v>
      </c>
      <c r="C269" s="11">
        <v>13</v>
      </c>
      <c r="D269" s="11">
        <v>7.7</v>
      </c>
      <c r="E269" s="5">
        <f t="shared" si="92"/>
        <v>162.70899999999997</v>
      </c>
      <c r="F269" s="5">
        <f t="shared" si="111"/>
        <v>267</v>
      </c>
      <c r="G269" s="5">
        <f t="shared" si="93"/>
        <v>1.9999999999999574E-2</v>
      </c>
      <c r="H269" s="5">
        <f t="shared" si="94"/>
        <v>5.33</v>
      </c>
      <c r="I269" s="8">
        <f t="shared" si="95"/>
        <v>15.262317037650501</v>
      </c>
      <c r="J269" s="5">
        <f t="shared" si="112"/>
        <v>82.051199082782205</v>
      </c>
      <c r="K269" s="5">
        <f t="shared" si="96"/>
        <v>23.881464000000001</v>
      </c>
      <c r="L269" s="8">
        <f t="shared" si="98"/>
        <v>58.169735082782204</v>
      </c>
      <c r="M269" s="8">
        <f t="shared" si="97"/>
        <v>163.20000000000002</v>
      </c>
      <c r="N269" s="8">
        <f t="shared" si="99"/>
        <v>164.52599999999998</v>
      </c>
      <c r="O269" s="8">
        <f t="shared" si="100"/>
        <v>267.5</v>
      </c>
      <c r="P269" s="8">
        <f t="shared" si="101"/>
        <v>2.0000000000000018E-2</v>
      </c>
      <c r="Q269" s="9">
        <f t="shared" si="102"/>
        <v>1.4178300932580608</v>
      </c>
      <c r="R269" s="8">
        <f t="shared" si="103"/>
        <v>324.34149221954118</v>
      </c>
      <c r="S269" s="8">
        <f t="shared" si="104"/>
        <v>4.9931951443716125</v>
      </c>
      <c r="T269" s="1" t="str">
        <f t="shared" si="105"/>
        <v>organic clay</v>
      </c>
      <c r="U269" s="10" t="str">
        <f t="shared" si="106"/>
        <v/>
      </c>
      <c r="V269" s="10" t="str">
        <f t="shared" si="107"/>
        <v/>
      </c>
      <c r="W269" s="10" t="str">
        <f t="shared" si="108"/>
        <v/>
      </c>
      <c r="X269" s="10">
        <f t="shared" si="109"/>
        <v>5.4099200611478544</v>
      </c>
      <c r="Y269" s="1">
        <f t="shared" si="113"/>
        <v>6.4556113902847576</v>
      </c>
      <c r="Z269" s="2">
        <f t="shared" si="110"/>
        <v>0.64559999999999995</v>
      </c>
      <c r="AA269" s="1">
        <f t="shared" si="114"/>
        <v>1.0574539363484088</v>
      </c>
    </row>
    <row r="270" spans="1:27" x14ac:dyDescent="0.2">
      <c r="A270" s="11">
        <v>5.34</v>
      </c>
      <c r="B270" s="11">
        <v>0.16500000000000001</v>
      </c>
      <c r="C270" s="11">
        <v>13</v>
      </c>
      <c r="D270" s="11">
        <v>7.9</v>
      </c>
      <c r="E270" s="5">
        <f t="shared" si="92"/>
        <v>166.34299999999999</v>
      </c>
      <c r="F270" s="5">
        <f t="shared" si="111"/>
        <v>268</v>
      </c>
      <c r="G270" s="5">
        <f t="shared" si="93"/>
        <v>2.0000000000000462E-2</v>
      </c>
      <c r="H270" s="5">
        <f t="shared" si="94"/>
        <v>5.35</v>
      </c>
      <c r="I270" s="8">
        <f t="shared" si="95"/>
        <v>15.270786656553216</v>
      </c>
      <c r="J270" s="5">
        <f t="shared" si="112"/>
        <v>82.356614815913275</v>
      </c>
      <c r="K270" s="5">
        <f t="shared" si="96"/>
        <v>24.077663999999999</v>
      </c>
      <c r="L270" s="8">
        <f t="shared" si="98"/>
        <v>58.278950815913277</v>
      </c>
      <c r="M270" s="8">
        <f t="shared" si="97"/>
        <v>164.55</v>
      </c>
      <c r="N270" s="8">
        <f t="shared" si="99"/>
        <v>165.89299999999997</v>
      </c>
      <c r="O270" s="8">
        <f t="shared" si="100"/>
        <v>268.5</v>
      </c>
      <c r="P270" s="8">
        <f t="shared" si="101"/>
        <v>2.0000000000000018E-2</v>
      </c>
      <c r="Q270" s="9">
        <f t="shared" si="102"/>
        <v>1.4333886251307872</v>
      </c>
      <c r="R270" s="8">
        <f t="shared" si="103"/>
        <v>321.41682861703242</v>
      </c>
      <c r="S270" s="8">
        <f t="shared" si="104"/>
        <v>4.9871058022648507</v>
      </c>
      <c r="T270" s="1" t="str">
        <f t="shared" si="105"/>
        <v>organic clay</v>
      </c>
      <c r="U270" s="10" t="str">
        <f t="shared" si="106"/>
        <v/>
      </c>
      <c r="V270" s="10" t="str">
        <f t="shared" si="107"/>
        <v/>
      </c>
      <c r="W270" s="10" t="str">
        <f t="shared" si="108"/>
        <v/>
      </c>
      <c r="X270" s="10">
        <f t="shared" si="109"/>
        <v>5.4795590122724489</v>
      </c>
      <c r="Y270" s="1">
        <f t="shared" si="113"/>
        <v>6.4723618090452266</v>
      </c>
      <c r="Z270" s="2">
        <f t="shared" si="110"/>
        <v>0.66</v>
      </c>
      <c r="AA270" s="1">
        <f t="shared" si="114"/>
        <v>1.0603015075376885</v>
      </c>
    </row>
    <row r="271" spans="1:27" x14ac:dyDescent="0.2">
      <c r="A271" s="11">
        <v>5.36</v>
      </c>
      <c r="B271" s="11">
        <v>0.1641</v>
      </c>
      <c r="C271" s="11">
        <v>13.1</v>
      </c>
      <c r="D271" s="11">
        <v>7.9</v>
      </c>
      <c r="E271" s="5">
        <f t="shared" si="92"/>
        <v>165.44299999999998</v>
      </c>
      <c r="F271" s="5">
        <f t="shared" si="111"/>
        <v>269</v>
      </c>
      <c r="G271" s="5">
        <f t="shared" si="93"/>
        <v>1.9999999999999574E-2</v>
      </c>
      <c r="H271" s="5">
        <f t="shared" si="94"/>
        <v>5.37</v>
      </c>
      <c r="I271" s="8">
        <f t="shared" si="95"/>
        <v>15.277521150166026</v>
      </c>
      <c r="J271" s="5">
        <f t="shared" si="112"/>
        <v>82.662165238916586</v>
      </c>
      <c r="K271" s="5">
        <f t="shared" si="96"/>
        <v>24.273864000000003</v>
      </c>
      <c r="L271" s="8">
        <f t="shared" si="98"/>
        <v>58.388301238916583</v>
      </c>
      <c r="M271" s="8">
        <f t="shared" si="97"/>
        <v>164.1</v>
      </c>
      <c r="N271" s="8">
        <f t="shared" si="99"/>
        <v>165.4855</v>
      </c>
      <c r="O271" s="8">
        <f t="shared" si="100"/>
        <v>269.5</v>
      </c>
      <c r="P271" s="8">
        <f t="shared" si="101"/>
        <v>2.0000000000000018E-2</v>
      </c>
      <c r="Q271" s="9">
        <f t="shared" si="102"/>
        <v>1.4184919410856323</v>
      </c>
      <c r="R271" s="8">
        <f t="shared" si="103"/>
        <v>325.39138973021795</v>
      </c>
      <c r="S271" s="8">
        <f t="shared" si="104"/>
        <v>4.9941093174731623</v>
      </c>
      <c r="T271" s="1" t="str">
        <f t="shared" si="105"/>
        <v>organic clay</v>
      </c>
      <c r="U271" s="10" t="str">
        <f t="shared" si="106"/>
        <v/>
      </c>
      <c r="V271" s="10" t="str">
        <f t="shared" si="107"/>
        <v/>
      </c>
      <c r="W271" s="10" t="str">
        <f t="shared" si="108"/>
        <v/>
      </c>
      <c r="X271" s="10">
        <f t="shared" si="109"/>
        <v>5.4291889840722272</v>
      </c>
      <c r="Y271" s="1">
        <f t="shared" si="113"/>
        <v>6.4891122278056956</v>
      </c>
      <c r="Z271" s="2">
        <f t="shared" si="110"/>
        <v>0.65639999999999998</v>
      </c>
      <c r="AA271" s="1">
        <f t="shared" si="114"/>
        <v>1.0631490787269684</v>
      </c>
    </row>
    <row r="272" spans="1:27" x14ac:dyDescent="0.2">
      <c r="A272" s="11">
        <v>5.38</v>
      </c>
      <c r="B272" s="11">
        <v>0.1641</v>
      </c>
      <c r="C272" s="11">
        <v>13.2</v>
      </c>
      <c r="D272" s="11">
        <v>8.4</v>
      </c>
      <c r="E272" s="5">
        <f t="shared" si="92"/>
        <v>165.52799999999999</v>
      </c>
      <c r="F272" s="5">
        <f t="shared" si="111"/>
        <v>270</v>
      </c>
      <c r="G272" s="5">
        <f t="shared" si="93"/>
        <v>2.0000000000000462E-2</v>
      </c>
      <c r="H272" s="5">
        <f t="shared" si="94"/>
        <v>5.3900000000000006</v>
      </c>
      <c r="I272" s="8">
        <f t="shared" si="95"/>
        <v>15.286465790417749</v>
      </c>
      <c r="J272" s="5">
        <f t="shared" si="112"/>
        <v>82.96789455472495</v>
      </c>
      <c r="K272" s="5">
        <f t="shared" si="96"/>
        <v>24.470064000000008</v>
      </c>
      <c r="L272" s="8">
        <f t="shared" si="98"/>
        <v>58.497830554724942</v>
      </c>
      <c r="M272" s="8">
        <f t="shared" si="97"/>
        <v>164.95</v>
      </c>
      <c r="N272" s="8">
        <f t="shared" si="99"/>
        <v>166.39499999999998</v>
      </c>
      <c r="O272" s="8">
        <f t="shared" si="100"/>
        <v>270.5</v>
      </c>
      <c r="P272" s="8">
        <f t="shared" si="101"/>
        <v>2.0000000000000018E-2</v>
      </c>
      <c r="Q272" s="9">
        <f t="shared" si="102"/>
        <v>1.426157254963988</v>
      </c>
      <c r="R272" s="8">
        <f t="shared" si="103"/>
        <v>324.23514942327415</v>
      </c>
      <c r="S272" s="8">
        <f t="shared" si="104"/>
        <v>4.9913988787620784</v>
      </c>
      <c r="T272" s="1" t="str">
        <f t="shared" si="105"/>
        <v>organic clay</v>
      </c>
      <c r="U272" s="10" t="str">
        <f t="shared" si="106"/>
        <v/>
      </c>
      <c r="V272" s="10" t="str">
        <f t="shared" si="107"/>
        <v/>
      </c>
      <c r="W272" s="10" t="str">
        <f t="shared" si="108"/>
        <v/>
      </c>
      <c r="X272" s="10">
        <f t="shared" si="109"/>
        <v>5.465473696351669</v>
      </c>
      <c r="Y272" s="1">
        <f t="shared" si="113"/>
        <v>6.5058626465661646</v>
      </c>
      <c r="Z272" s="2">
        <f t="shared" si="110"/>
        <v>0.65639999999999998</v>
      </c>
      <c r="AA272" s="1">
        <f t="shared" si="114"/>
        <v>1.0659966499162479</v>
      </c>
    </row>
    <row r="273" spans="1:27" x14ac:dyDescent="0.2">
      <c r="A273" s="11">
        <v>5.4</v>
      </c>
      <c r="B273" s="11">
        <v>0.1658</v>
      </c>
      <c r="C273" s="11">
        <v>13.2</v>
      </c>
      <c r="D273" s="11">
        <v>8.6</v>
      </c>
      <c r="E273" s="5">
        <f t="shared" si="92"/>
        <v>167.262</v>
      </c>
      <c r="F273" s="5">
        <f t="shared" si="111"/>
        <v>271</v>
      </c>
      <c r="G273" s="5">
        <f t="shared" si="93"/>
        <v>1.9999999999999574E-2</v>
      </c>
      <c r="H273" s="5">
        <f t="shared" si="94"/>
        <v>5.41</v>
      </c>
      <c r="I273" s="8">
        <f t="shared" si="95"/>
        <v>15.290461634921332</v>
      </c>
      <c r="J273" s="5">
        <f t="shared" si="112"/>
        <v>83.273703787423372</v>
      </c>
      <c r="K273" s="5">
        <f t="shared" si="96"/>
        <v>24.666264000000002</v>
      </c>
      <c r="L273" s="8">
        <f t="shared" si="98"/>
        <v>58.607439787423374</v>
      </c>
      <c r="M273" s="8">
        <f t="shared" si="97"/>
        <v>164.95</v>
      </c>
      <c r="N273" s="8">
        <f t="shared" si="99"/>
        <v>166.4545</v>
      </c>
      <c r="O273" s="8">
        <f t="shared" si="100"/>
        <v>271.5</v>
      </c>
      <c r="P273" s="8">
        <f t="shared" si="101"/>
        <v>2.0000000000000018E-2</v>
      </c>
      <c r="Q273" s="9">
        <f t="shared" si="102"/>
        <v>1.4192873211026438</v>
      </c>
      <c r="R273" s="8">
        <f t="shared" si="103"/>
        <v>326.39745273194467</v>
      </c>
      <c r="S273" s="8">
        <f t="shared" si="104"/>
        <v>4.9949496708586834</v>
      </c>
      <c r="T273" s="1" t="str">
        <f t="shared" si="105"/>
        <v>organic clay</v>
      </c>
      <c r="U273" s="10" t="str">
        <f t="shared" si="106"/>
        <v/>
      </c>
      <c r="V273" s="10" t="str">
        <f t="shared" si="107"/>
        <v/>
      </c>
      <c r="W273" s="10" t="str">
        <f t="shared" si="108"/>
        <v/>
      </c>
      <c r="X273" s="10">
        <f t="shared" si="109"/>
        <v>5.4450864141717741</v>
      </c>
      <c r="Y273" s="1">
        <f t="shared" si="113"/>
        <v>6.5226130653266337</v>
      </c>
      <c r="Z273" s="2">
        <f t="shared" si="110"/>
        <v>0.66320000000000001</v>
      </c>
      <c r="AA273" s="1">
        <f t="shared" si="114"/>
        <v>1.0688442211055278</v>
      </c>
    </row>
    <row r="274" spans="1:27" x14ac:dyDescent="0.2">
      <c r="A274" s="11">
        <v>5.42</v>
      </c>
      <c r="B274" s="11">
        <v>0.1641</v>
      </c>
      <c r="C274" s="11">
        <v>13.3</v>
      </c>
      <c r="D274" s="11">
        <v>9.1</v>
      </c>
      <c r="E274" s="5">
        <f t="shared" si="92"/>
        <v>165.64699999999999</v>
      </c>
      <c r="F274" s="5">
        <f t="shared" si="111"/>
        <v>272</v>
      </c>
      <c r="G274" s="5">
        <f t="shared" si="93"/>
        <v>2.0000000000000462E-2</v>
      </c>
      <c r="H274" s="5">
        <f t="shared" si="94"/>
        <v>5.43</v>
      </c>
      <c r="I274" s="8">
        <f t="shared" si="95"/>
        <v>15.295423019680374</v>
      </c>
      <c r="J274" s="5">
        <f t="shared" si="112"/>
        <v>83.579612247816982</v>
      </c>
      <c r="K274" s="5">
        <f t="shared" si="96"/>
        <v>24.862463999999999</v>
      </c>
      <c r="L274" s="8">
        <f t="shared" si="98"/>
        <v>58.717148247816979</v>
      </c>
      <c r="M274" s="8">
        <f t="shared" si="97"/>
        <v>161.44999999999999</v>
      </c>
      <c r="N274" s="8">
        <f t="shared" si="99"/>
        <v>163.03100000000001</v>
      </c>
      <c r="O274" s="8">
        <f t="shared" si="100"/>
        <v>272.5</v>
      </c>
      <c r="P274" s="8">
        <f t="shared" si="101"/>
        <v>2.0000000000000018E-2</v>
      </c>
      <c r="Q274" s="9">
        <f t="shared" si="102"/>
        <v>1.3531206831921867</v>
      </c>
      <c r="R274" s="8">
        <f t="shared" si="103"/>
        <v>342.9770174058574</v>
      </c>
      <c r="S274" s="8">
        <f t="shared" si="104"/>
        <v>5.0248073708737246</v>
      </c>
      <c r="T274" s="1" t="str">
        <f t="shared" si="105"/>
        <v>organic clay</v>
      </c>
      <c r="U274" s="10" t="str">
        <f t="shared" si="106"/>
        <v/>
      </c>
      <c r="V274" s="10" t="str">
        <f t="shared" si="107"/>
        <v/>
      </c>
      <c r="W274" s="10" t="str">
        <f t="shared" si="108"/>
        <v/>
      </c>
      <c r="X274" s="10">
        <f t="shared" si="109"/>
        <v>5.191359183478867</v>
      </c>
      <c r="Y274" s="1">
        <f t="shared" si="113"/>
        <v>6.5393634840871027</v>
      </c>
      <c r="Z274" s="2">
        <f t="shared" si="110"/>
        <v>0.65639999999999998</v>
      </c>
      <c r="AA274" s="1">
        <f t="shared" si="114"/>
        <v>1.0716917922948075</v>
      </c>
    </row>
    <row r="275" spans="1:27" x14ac:dyDescent="0.2">
      <c r="A275" s="11">
        <v>5.44</v>
      </c>
      <c r="B275" s="11">
        <v>0.1588</v>
      </c>
      <c r="C275" s="11">
        <v>13.6</v>
      </c>
      <c r="D275" s="11">
        <v>9.5</v>
      </c>
      <c r="E275" s="5">
        <f t="shared" si="92"/>
        <v>160.41499999999999</v>
      </c>
      <c r="F275" s="5">
        <f t="shared" si="111"/>
        <v>273</v>
      </c>
      <c r="G275" s="5">
        <f t="shared" si="93"/>
        <v>1.9999999999999574E-2</v>
      </c>
      <c r="H275" s="5">
        <f t="shared" si="94"/>
        <v>5.45</v>
      </c>
      <c r="I275" s="8">
        <f t="shared" si="95"/>
        <v>15.308775295577735</v>
      </c>
      <c r="J275" s="5">
        <f t="shared" si="112"/>
        <v>83.885787753728536</v>
      </c>
      <c r="K275" s="5">
        <f t="shared" si="96"/>
        <v>25.058664000000004</v>
      </c>
      <c r="L275" s="8">
        <f t="shared" si="98"/>
        <v>58.827123753728529</v>
      </c>
      <c r="M275" s="8">
        <f t="shared" si="97"/>
        <v>157.5</v>
      </c>
      <c r="N275" s="8">
        <f t="shared" si="99"/>
        <v>159.166</v>
      </c>
      <c r="O275" s="8">
        <f t="shared" si="100"/>
        <v>273.5</v>
      </c>
      <c r="P275" s="8">
        <f t="shared" si="101"/>
        <v>2.0000000000000018E-2</v>
      </c>
      <c r="Q275" s="9">
        <f t="shared" si="102"/>
        <v>1.279685414527854</v>
      </c>
      <c r="R275" s="8">
        <f t="shared" si="103"/>
        <v>363.30928385971191</v>
      </c>
      <c r="S275" s="8">
        <f t="shared" si="104"/>
        <v>5.0596012824576571</v>
      </c>
      <c r="T275" s="1" t="str">
        <f t="shared" si="105"/>
        <v>organic clay</v>
      </c>
      <c r="U275" s="10" t="str">
        <f t="shared" si="106"/>
        <v/>
      </c>
      <c r="V275" s="10" t="str">
        <f t="shared" si="107"/>
        <v/>
      </c>
      <c r="W275" s="10" t="str">
        <f t="shared" si="108"/>
        <v/>
      </c>
      <c r="X275" s="10">
        <f t="shared" si="109"/>
        <v>4.9076141497514305</v>
      </c>
      <c r="Y275" s="1">
        <f t="shared" si="113"/>
        <v>6.5561139028475717</v>
      </c>
      <c r="Z275" s="2">
        <f t="shared" si="110"/>
        <v>0.63519999999999999</v>
      </c>
      <c r="AA275" s="1">
        <f t="shared" si="114"/>
        <v>1.0745393634840872</v>
      </c>
    </row>
    <row r="276" spans="1:27" x14ac:dyDescent="0.2">
      <c r="A276" s="11">
        <v>5.46</v>
      </c>
      <c r="B276" s="11">
        <v>0.15620000000000001</v>
      </c>
      <c r="C276" s="11">
        <v>14.1</v>
      </c>
      <c r="D276" s="11">
        <v>10.1</v>
      </c>
      <c r="E276" s="5">
        <f t="shared" si="92"/>
        <v>157.91700000000003</v>
      </c>
      <c r="F276" s="5">
        <f t="shared" si="111"/>
        <v>274</v>
      </c>
      <c r="G276" s="5">
        <f t="shared" si="93"/>
        <v>2.0000000000000462E-2</v>
      </c>
      <c r="H276" s="5">
        <f t="shared" si="94"/>
        <v>5.4700000000000006</v>
      </c>
      <c r="I276" s="8">
        <f t="shared" si="95"/>
        <v>15.344289526232156</v>
      </c>
      <c r="J276" s="5">
        <f t="shared" si="112"/>
        <v>84.192673544253182</v>
      </c>
      <c r="K276" s="5">
        <f t="shared" si="96"/>
        <v>25.254864000000008</v>
      </c>
      <c r="L276" s="8">
        <f t="shared" si="98"/>
        <v>58.93780954425317</v>
      </c>
      <c r="M276" s="8">
        <f t="shared" si="97"/>
        <v>155.29999999999998</v>
      </c>
      <c r="N276" s="8">
        <f t="shared" si="99"/>
        <v>157.04250000000002</v>
      </c>
      <c r="O276" s="8">
        <f t="shared" si="100"/>
        <v>274.5</v>
      </c>
      <c r="P276" s="8">
        <f t="shared" si="101"/>
        <v>2.0000000000000018E-2</v>
      </c>
      <c r="Q276" s="9">
        <f t="shared" si="102"/>
        <v>1.2360457068063904</v>
      </c>
      <c r="R276" s="8">
        <f t="shared" si="103"/>
        <v>376.80254484442327</v>
      </c>
      <c r="S276" s="8">
        <f t="shared" si="104"/>
        <v>5.0814496851469197</v>
      </c>
      <c r="T276" s="1" t="str">
        <f t="shared" si="105"/>
        <v>organic clay</v>
      </c>
      <c r="U276" s="10" t="str">
        <f t="shared" si="106"/>
        <v/>
      </c>
      <c r="V276" s="10" t="str">
        <f t="shared" si="107"/>
        <v/>
      </c>
      <c r="W276" s="10" t="str">
        <f t="shared" si="108"/>
        <v/>
      </c>
      <c r="X276" s="10">
        <f t="shared" si="109"/>
        <v>4.7404884303831203</v>
      </c>
      <c r="Y276" s="1">
        <f t="shared" si="113"/>
        <v>6.5728643216080407</v>
      </c>
      <c r="Z276" s="2">
        <f t="shared" si="110"/>
        <v>0.62480000000000002</v>
      </c>
      <c r="AA276" s="1">
        <f t="shared" si="114"/>
        <v>1.0773869346733669</v>
      </c>
    </row>
    <row r="277" spans="1:27" x14ac:dyDescent="0.2">
      <c r="A277" s="11">
        <v>5.48</v>
      </c>
      <c r="B277" s="11">
        <v>0.15440000000000001</v>
      </c>
      <c r="C277" s="11">
        <v>14.3</v>
      </c>
      <c r="D277" s="11">
        <v>10.4</v>
      </c>
      <c r="E277" s="5">
        <f t="shared" si="92"/>
        <v>156.16800000000001</v>
      </c>
      <c r="F277" s="5">
        <f t="shared" si="111"/>
        <v>275</v>
      </c>
      <c r="G277" s="5">
        <f t="shared" si="93"/>
        <v>1.9999999999999574E-2</v>
      </c>
      <c r="H277" s="5">
        <f t="shared" si="94"/>
        <v>5.49</v>
      </c>
      <c r="I277" s="8">
        <f t="shared" si="95"/>
        <v>15.356220982006208</v>
      </c>
      <c r="J277" s="5">
        <f t="shared" si="112"/>
        <v>84.4997979638933</v>
      </c>
      <c r="K277" s="5">
        <f t="shared" si="96"/>
        <v>25.451064000000002</v>
      </c>
      <c r="L277" s="8">
        <f t="shared" si="98"/>
        <v>59.048733963893298</v>
      </c>
      <c r="M277" s="8">
        <f t="shared" si="97"/>
        <v>152.65</v>
      </c>
      <c r="N277" s="8">
        <f t="shared" si="99"/>
        <v>154.4265</v>
      </c>
      <c r="O277" s="8">
        <f t="shared" si="100"/>
        <v>275.5</v>
      </c>
      <c r="P277" s="8">
        <f t="shared" si="101"/>
        <v>1.9999999999999574E-2</v>
      </c>
      <c r="Q277" s="9">
        <f t="shared" si="102"/>
        <v>1.1842201744556453</v>
      </c>
      <c r="R277" s="8">
        <f t="shared" si="103"/>
        <v>393.98397461637097</v>
      </c>
      <c r="S277" s="8">
        <f t="shared" si="104"/>
        <v>5.1082822655622691</v>
      </c>
      <c r="T277" s="1" t="str">
        <f t="shared" si="105"/>
        <v>organic clay</v>
      </c>
      <c r="U277" s="10" t="str">
        <f t="shared" si="106"/>
        <v/>
      </c>
      <c r="V277" s="10" t="str">
        <f t="shared" si="107"/>
        <v/>
      </c>
      <c r="W277" s="10" t="str">
        <f t="shared" si="108"/>
        <v/>
      </c>
      <c r="X277" s="10">
        <f t="shared" si="109"/>
        <v>4.5433468024071137</v>
      </c>
      <c r="Y277" s="1">
        <f t="shared" si="113"/>
        <v>6.5896147403685097</v>
      </c>
      <c r="Z277" s="2">
        <f t="shared" si="110"/>
        <v>0.61760000000000004</v>
      </c>
      <c r="AA277" s="1">
        <f t="shared" si="114"/>
        <v>1.0802345058626468</v>
      </c>
    </row>
    <row r="278" spans="1:27" x14ac:dyDescent="0.2">
      <c r="A278" s="11">
        <v>5.5</v>
      </c>
      <c r="B278" s="11">
        <v>0.15090000000000001</v>
      </c>
      <c r="C278" s="11">
        <v>14.4</v>
      </c>
      <c r="D278" s="11">
        <v>10.5</v>
      </c>
      <c r="E278" s="5">
        <f t="shared" si="92"/>
        <v>152.685</v>
      </c>
      <c r="F278" s="5">
        <f t="shared" si="111"/>
        <v>276</v>
      </c>
      <c r="G278" s="5">
        <f t="shared" si="93"/>
        <v>1.9999999999999574E-2</v>
      </c>
      <c r="H278" s="5">
        <f t="shared" si="94"/>
        <v>5.51</v>
      </c>
      <c r="I278" s="8">
        <f t="shared" si="95"/>
        <v>15.355588550905614</v>
      </c>
      <c r="J278" s="5">
        <f t="shared" si="112"/>
        <v>84.8069097349114</v>
      </c>
      <c r="K278" s="5">
        <f t="shared" si="96"/>
        <v>25.647264</v>
      </c>
      <c r="L278" s="8">
        <f t="shared" si="98"/>
        <v>59.1596457349114</v>
      </c>
      <c r="M278" s="8">
        <f t="shared" si="97"/>
        <v>150.44999999999999</v>
      </c>
      <c r="N278" s="8">
        <f t="shared" si="99"/>
        <v>152.26050000000001</v>
      </c>
      <c r="O278" s="8">
        <f t="shared" si="100"/>
        <v>276.5</v>
      </c>
      <c r="P278" s="8">
        <f t="shared" si="101"/>
        <v>2.0000000000000018E-2</v>
      </c>
      <c r="Q278" s="9">
        <f t="shared" si="102"/>
        <v>1.1401959803366903</v>
      </c>
      <c r="R278" s="8">
        <f t="shared" si="103"/>
        <v>409.91146492480448</v>
      </c>
      <c r="S278" s="8">
        <f t="shared" si="104"/>
        <v>5.132077750043039</v>
      </c>
      <c r="T278" s="1" t="str">
        <f t="shared" si="105"/>
        <v>organic clay</v>
      </c>
      <c r="U278" s="10" t="str">
        <f t="shared" si="106"/>
        <v/>
      </c>
      <c r="V278" s="10" t="str">
        <f t="shared" si="107"/>
        <v/>
      </c>
      <c r="W278" s="10" t="str">
        <f t="shared" si="108"/>
        <v/>
      </c>
      <c r="X278" s="10">
        <f t="shared" si="109"/>
        <v>4.3762060176725726</v>
      </c>
      <c r="Y278" s="1">
        <f t="shared" si="113"/>
        <v>6.6063651591289787</v>
      </c>
      <c r="Z278" s="2">
        <f t="shared" si="110"/>
        <v>0.60360000000000003</v>
      </c>
      <c r="AA278" s="1">
        <f t="shared" si="114"/>
        <v>1.0830820770519263</v>
      </c>
    </row>
    <row r="279" spans="1:27" x14ac:dyDescent="0.2">
      <c r="A279" s="11">
        <v>5.52</v>
      </c>
      <c r="B279" s="11">
        <v>0.15</v>
      </c>
      <c r="C279" s="11">
        <v>14.6</v>
      </c>
      <c r="D279" s="11">
        <v>10.8</v>
      </c>
      <c r="E279" s="5">
        <f t="shared" si="92"/>
        <v>151.83600000000001</v>
      </c>
      <c r="F279" s="5">
        <f t="shared" si="111"/>
        <v>277</v>
      </c>
      <c r="G279" s="5">
        <f t="shared" si="93"/>
        <v>2.0000000000000462E-2</v>
      </c>
      <c r="H279" s="5">
        <f t="shared" si="94"/>
        <v>5.5299999999999994</v>
      </c>
      <c r="I279" s="8">
        <f t="shared" si="95"/>
        <v>15.369317179499976</v>
      </c>
      <c r="J279" s="5">
        <f t="shared" si="112"/>
        <v>85.114296078501411</v>
      </c>
      <c r="K279" s="5">
        <f t="shared" si="96"/>
        <v>25.843463999999994</v>
      </c>
      <c r="L279" s="8">
        <f t="shared" si="98"/>
        <v>59.270832078501414</v>
      </c>
      <c r="M279" s="8">
        <f t="shared" si="97"/>
        <v>150.89999999999998</v>
      </c>
      <c r="N279" s="8">
        <f t="shared" si="99"/>
        <v>152.76999999999998</v>
      </c>
      <c r="O279" s="8">
        <f t="shared" si="100"/>
        <v>277.5</v>
      </c>
      <c r="P279" s="8">
        <f t="shared" si="101"/>
        <v>2.0000000000000018E-2</v>
      </c>
      <c r="Q279" s="9">
        <f t="shared" si="102"/>
        <v>1.1414670850561333</v>
      </c>
      <c r="R279" s="8">
        <f t="shared" si="103"/>
        <v>410.16497341005476</v>
      </c>
      <c r="S279" s="8">
        <f t="shared" si="104"/>
        <v>5.1319564980617995</v>
      </c>
      <c r="T279" s="1" t="str">
        <f t="shared" si="105"/>
        <v>organic clay</v>
      </c>
      <c r="U279" s="10" t="str">
        <f t="shared" si="106"/>
        <v/>
      </c>
      <c r="V279" s="10" t="str">
        <f t="shared" si="107"/>
        <v/>
      </c>
      <c r="W279" s="10" t="str">
        <f t="shared" si="108"/>
        <v/>
      </c>
      <c r="X279" s="10">
        <f t="shared" si="109"/>
        <v>4.3857135947665711</v>
      </c>
      <c r="Y279" s="1">
        <f t="shared" si="113"/>
        <v>6.6231155778894468</v>
      </c>
      <c r="Z279" s="2">
        <f t="shared" si="110"/>
        <v>0.6</v>
      </c>
      <c r="AA279" s="1">
        <f t="shared" si="114"/>
        <v>1.085929648241206</v>
      </c>
    </row>
    <row r="280" spans="1:27" x14ac:dyDescent="0.2">
      <c r="A280" s="11">
        <v>5.54</v>
      </c>
      <c r="B280" s="11">
        <v>0.15179999999999999</v>
      </c>
      <c r="C280" s="11">
        <v>14.7</v>
      </c>
      <c r="D280" s="11">
        <v>11.2</v>
      </c>
      <c r="E280" s="5">
        <f t="shared" si="92"/>
        <v>153.70399999999998</v>
      </c>
      <c r="F280" s="5">
        <f t="shared" si="111"/>
        <v>278</v>
      </c>
      <c r="G280" s="5">
        <f t="shared" si="93"/>
        <v>1.9999999999999574E-2</v>
      </c>
      <c r="H280" s="5">
        <f t="shared" si="94"/>
        <v>5.55</v>
      </c>
      <c r="I280" s="8">
        <f t="shared" si="95"/>
        <v>15.381857760916663</v>
      </c>
      <c r="J280" s="5">
        <f t="shared" si="112"/>
        <v>85.421933233719741</v>
      </c>
      <c r="K280" s="5">
        <f t="shared" si="96"/>
        <v>26.039663999999998</v>
      </c>
      <c r="L280" s="8">
        <f t="shared" si="98"/>
        <v>59.38226923371974</v>
      </c>
      <c r="M280" s="8">
        <f t="shared" si="97"/>
        <v>152.69999999999999</v>
      </c>
      <c r="N280" s="8">
        <f t="shared" si="99"/>
        <v>154.62099999999998</v>
      </c>
      <c r="O280" s="8">
        <f t="shared" si="100"/>
        <v>278.5</v>
      </c>
      <c r="P280" s="8">
        <f t="shared" si="101"/>
        <v>2.0000000000000018E-2</v>
      </c>
      <c r="Q280" s="9">
        <f t="shared" si="102"/>
        <v>1.1653152979708985</v>
      </c>
      <c r="R280" s="8">
        <f t="shared" si="103"/>
        <v>402.46207501704231</v>
      </c>
      <c r="S280" s="8">
        <f t="shared" si="104"/>
        <v>5.1198357628916726</v>
      </c>
      <c r="T280" s="1" t="str">
        <f t="shared" si="105"/>
        <v>organic clay</v>
      </c>
      <c r="U280" s="10" t="str">
        <f t="shared" si="106"/>
        <v/>
      </c>
      <c r="V280" s="10" t="str">
        <f t="shared" si="107"/>
        <v/>
      </c>
      <c r="W280" s="10" t="str">
        <f t="shared" si="108"/>
        <v/>
      </c>
      <c r="X280" s="10">
        <f t="shared" si="109"/>
        <v>4.4852044510853499</v>
      </c>
      <c r="Y280" s="1">
        <f t="shared" si="113"/>
        <v>6.6398659966499167</v>
      </c>
      <c r="Z280" s="2">
        <f t="shared" si="110"/>
        <v>0.60719999999999996</v>
      </c>
      <c r="AA280" s="1">
        <f t="shared" si="114"/>
        <v>1.0887772194304859</v>
      </c>
    </row>
    <row r="281" spans="1:27" x14ac:dyDescent="0.2">
      <c r="A281" s="11">
        <v>5.56</v>
      </c>
      <c r="B281" s="11">
        <v>0.15359999999999999</v>
      </c>
      <c r="C281" s="11">
        <v>14.7</v>
      </c>
      <c r="D281" s="11">
        <v>11.4</v>
      </c>
      <c r="E281" s="5">
        <f t="shared" si="92"/>
        <v>155.53799999999998</v>
      </c>
      <c r="F281" s="5">
        <f t="shared" si="111"/>
        <v>279</v>
      </c>
      <c r="G281" s="5">
        <f t="shared" si="93"/>
        <v>2.0000000000000462E-2</v>
      </c>
      <c r="H281" s="5">
        <f t="shared" si="94"/>
        <v>5.57</v>
      </c>
      <c r="I281" s="8">
        <f t="shared" si="95"/>
        <v>15.386405879437131</v>
      </c>
      <c r="J281" s="5">
        <f t="shared" si="112"/>
        <v>85.729661351308494</v>
      </c>
      <c r="K281" s="5">
        <f t="shared" si="96"/>
        <v>26.235864000000003</v>
      </c>
      <c r="L281" s="8">
        <f t="shared" si="98"/>
        <v>59.493797351308487</v>
      </c>
      <c r="M281" s="8">
        <f t="shared" si="97"/>
        <v>155.35</v>
      </c>
      <c r="N281" s="8">
        <f t="shared" si="99"/>
        <v>157.31349999999998</v>
      </c>
      <c r="O281" s="8">
        <f t="shared" si="100"/>
        <v>279.5</v>
      </c>
      <c r="P281" s="8">
        <f t="shared" si="101"/>
        <v>2.0000000000000018E-2</v>
      </c>
      <c r="Q281" s="9">
        <f t="shared" si="102"/>
        <v>1.2032151557916497</v>
      </c>
      <c r="R281" s="8">
        <f t="shared" si="103"/>
        <v>390.4512600556231</v>
      </c>
      <c r="S281" s="8">
        <f t="shared" si="104"/>
        <v>5.100766047995279</v>
      </c>
      <c r="T281" s="1" t="str">
        <f t="shared" si="105"/>
        <v>organic clay</v>
      </c>
      <c r="U281" s="10" t="str">
        <f t="shared" si="106"/>
        <v/>
      </c>
      <c r="V281" s="10" t="str">
        <f t="shared" si="107"/>
        <v/>
      </c>
      <c r="W281" s="10" t="str">
        <f t="shared" si="108"/>
        <v/>
      </c>
      <c r="X281" s="10">
        <f t="shared" si="109"/>
        <v>4.6413559099127664</v>
      </c>
      <c r="Y281" s="1">
        <f t="shared" si="113"/>
        <v>6.6566164154103848</v>
      </c>
      <c r="Z281" s="2">
        <f t="shared" si="110"/>
        <v>0.61439999999999995</v>
      </c>
      <c r="AA281" s="1">
        <f t="shared" si="114"/>
        <v>1.0916247906197656</v>
      </c>
    </row>
    <row r="282" spans="1:27" x14ac:dyDescent="0.2">
      <c r="A282" s="11">
        <v>5.58</v>
      </c>
      <c r="B282" s="11">
        <v>0.15709999999999999</v>
      </c>
      <c r="C282" s="11">
        <v>14.6</v>
      </c>
      <c r="D282" s="11">
        <v>11.7</v>
      </c>
      <c r="E282" s="5">
        <f t="shared" si="92"/>
        <v>159.089</v>
      </c>
      <c r="F282" s="5">
        <f t="shared" si="111"/>
        <v>280</v>
      </c>
      <c r="G282" s="5">
        <f t="shared" si="93"/>
        <v>1.9999999999999574E-2</v>
      </c>
      <c r="H282" s="5">
        <f t="shared" si="94"/>
        <v>5.59</v>
      </c>
      <c r="I282" s="8">
        <f t="shared" si="95"/>
        <v>15.387209499284387</v>
      </c>
      <c r="J282" s="5">
        <f t="shared" si="112"/>
        <v>86.037405541294177</v>
      </c>
      <c r="K282" s="5">
        <f t="shared" si="96"/>
        <v>26.432064</v>
      </c>
      <c r="L282" s="8">
        <f t="shared" si="98"/>
        <v>59.60534154129418</v>
      </c>
      <c r="M282" s="8">
        <f t="shared" si="97"/>
        <v>159.70000000000002</v>
      </c>
      <c r="N282" s="8">
        <f t="shared" si="99"/>
        <v>161.71449999999999</v>
      </c>
      <c r="O282" s="8">
        <f t="shared" si="100"/>
        <v>280.5</v>
      </c>
      <c r="P282" s="8">
        <f t="shared" si="101"/>
        <v>2.0000000000000018E-2</v>
      </c>
      <c r="Q282" s="9">
        <f t="shared" si="102"/>
        <v>1.26963611820389</v>
      </c>
      <c r="R282" s="8">
        <f t="shared" si="103"/>
        <v>370.65376519318994</v>
      </c>
      <c r="S282" s="8">
        <f t="shared" si="104"/>
        <v>5.0683722165297551</v>
      </c>
      <c r="T282" s="1" t="str">
        <f t="shared" si="105"/>
        <v>organic clay</v>
      </c>
      <c r="U282" s="10" t="str">
        <f t="shared" si="106"/>
        <v/>
      </c>
      <c r="V282" s="10" t="str">
        <f t="shared" si="107"/>
        <v/>
      </c>
      <c r="W282" s="10" t="str">
        <f t="shared" si="108"/>
        <v/>
      </c>
      <c r="X282" s="10">
        <f t="shared" si="109"/>
        <v>4.910839630580389</v>
      </c>
      <c r="Y282" s="1">
        <f t="shared" si="113"/>
        <v>6.6733668341708547</v>
      </c>
      <c r="Z282" s="2">
        <f t="shared" si="110"/>
        <v>0.62839999999999996</v>
      </c>
      <c r="AA282" s="1">
        <f t="shared" si="114"/>
        <v>1.0944723618090453</v>
      </c>
    </row>
    <row r="283" spans="1:27" x14ac:dyDescent="0.2">
      <c r="A283" s="11">
        <v>5.6</v>
      </c>
      <c r="B283" s="11">
        <v>0.1623</v>
      </c>
      <c r="C283" s="11">
        <v>14.5</v>
      </c>
      <c r="D283" s="11">
        <v>12</v>
      </c>
      <c r="E283" s="5">
        <f t="shared" si="92"/>
        <v>164.34</v>
      </c>
      <c r="F283" s="5">
        <f t="shared" si="111"/>
        <v>281</v>
      </c>
      <c r="G283" s="5">
        <f t="shared" si="93"/>
        <v>2.0000000000000462E-2</v>
      </c>
      <c r="H283" s="5">
        <f t="shared" si="94"/>
        <v>5.6099999999999994</v>
      </c>
      <c r="I283" s="8">
        <f t="shared" si="95"/>
        <v>15.39175517176052</v>
      </c>
      <c r="J283" s="5">
        <f t="shared" si="112"/>
        <v>86.345240644729401</v>
      </c>
      <c r="K283" s="5">
        <f t="shared" si="96"/>
        <v>26.628263999999998</v>
      </c>
      <c r="L283" s="8">
        <f t="shared" si="98"/>
        <v>59.716976644729399</v>
      </c>
      <c r="M283" s="8">
        <f t="shared" si="97"/>
        <v>160.10000000000002</v>
      </c>
      <c r="N283" s="8">
        <f t="shared" si="99"/>
        <v>162.14850000000001</v>
      </c>
      <c r="O283" s="8">
        <f t="shared" si="100"/>
        <v>281.5</v>
      </c>
      <c r="P283" s="8">
        <f t="shared" si="101"/>
        <v>2.0000000000000018E-2</v>
      </c>
      <c r="Q283" s="9">
        <f t="shared" si="102"/>
        <v>1.2693753705289261</v>
      </c>
      <c r="R283" s="8">
        <f t="shared" si="103"/>
        <v>371.35606357067184</v>
      </c>
      <c r="S283" s="8">
        <f t="shared" si="104"/>
        <v>5.069046065640098</v>
      </c>
      <c r="T283" s="1" t="str">
        <f t="shared" si="105"/>
        <v>organic clay</v>
      </c>
      <c r="U283" s="10" t="str">
        <f t="shared" si="106"/>
        <v/>
      </c>
      <c r="V283" s="10" t="str">
        <f t="shared" si="107"/>
        <v/>
      </c>
      <c r="W283" s="10" t="str">
        <f t="shared" si="108"/>
        <v/>
      </c>
      <c r="X283" s="10">
        <f t="shared" si="109"/>
        <v>4.9169839570180418</v>
      </c>
      <c r="Y283" s="1">
        <f t="shared" si="113"/>
        <v>6.6901172529313229</v>
      </c>
      <c r="Z283" s="2">
        <f t="shared" si="110"/>
        <v>0.6492</v>
      </c>
      <c r="AA283" s="1">
        <f t="shared" si="114"/>
        <v>1.097319932998325</v>
      </c>
    </row>
    <row r="284" spans="1:27" x14ac:dyDescent="0.2">
      <c r="A284" s="11">
        <v>5.62</v>
      </c>
      <c r="B284" s="11">
        <v>0.15790000000000001</v>
      </c>
      <c r="C284" s="11">
        <v>14.4</v>
      </c>
      <c r="D284" s="11">
        <v>12.1</v>
      </c>
      <c r="E284" s="5">
        <f t="shared" si="92"/>
        <v>159.95699999999999</v>
      </c>
      <c r="F284" s="5">
        <f t="shared" si="111"/>
        <v>282</v>
      </c>
      <c r="G284" s="5">
        <f t="shared" si="93"/>
        <v>1.9999999999999574E-2</v>
      </c>
      <c r="H284" s="5">
        <f t="shared" si="94"/>
        <v>5.63</v>
      </c>
      <c r="I284" s="8">
        <f t="shared" si="95"/>
        <v>15.373429202526664</v>
      </c>
      <c r="J284" s="5">
        <f t="shared" si="112"/>
        <v>86.652709228779926</v>
      </c>
      <c r="K284" s="5">
        <f t="shared" si="96"/>
        <v>26.824464000000003</v>
      </c>
      <c r="L284" s="8">
        <f t="shared" si="98"/>
        <v>59.82824522877992</v>
      </c>
      <c r="M284" s="8">
        <f t="shared" si="97"/>
        <v>157.05000000000001</v>
      </c>
      <c r="N284" s="8">
        <f t="shared" si="99"/>
        <v>159.14100000000002</v>
      </c>
      <c r="O284" s="8">
        <f t="shared" si="100"/>
        <v>282.5</v>
      </c>
      <c r="P284" s="8">
        <f t="shared" si="101"/>
        <v>2.0000000000000018E-2</v>
      </c>
      <c r="Q284" s="9">
        <f t="shared" si="102"/>
        <v>1.2116064994724289</v>
      </c>
      <c r="R284" s="8">
        <f t="shared" si="103"/>
        <v>389.71811446292304</v>
      </c>
      <c r="S284" s="8">
        <f t="shared" si="104"/>
        <v>5.0981506225355009</v>
      </c>
      <c r="T284" s="1" t="str">
        <f t="shared" si="105"/>
        <v>organic clay</v>
      </c>
      <c r="U284" s="10" t="str">
        <f t="shared" si="106"/>
        <v/>
      </c>
      <c r="V284" s="10" t="str">
        <f t="shared" si="107"/>
        <v/>
      </c>
      <c r="W284" s="10" t="str">
        <f t="shared" si="108"/>
        <v/>
      </c>
      <c r="X284" s="10">
        <f t="shared" si="109"/>
        <v>4.6931527180813388</v>
      </c>
      <c r="Y284" s="1">
        <f t="shared" si="113"/>
        <v>6.7068676716917928</v>
      </c>
      <c r="Z284" s="2">
        <f t="shared" si="110"/>
        <v>0.63160000000000005</v>
      </c>
      <c r="AA284" s="1">
        <f t="shared" si="114"/>
        <v>1.1001675041876047</v>
      </c>
    </row>
    <row r="285" spans="1:27" x14ac:dyDescent="0.2">
      <c r="A285" s="11">
        <v>5.64</v>
      </c>
      <c r="B285" s="11">
        <v>0.15620000000000001</v>
      </c>
      <c r="C285" s="11">
        <v>14.5</v>
      </c>
      <c r="D285" s="11">
        <v>12.5</v>
      </c>
      <c r="E285" s="5">
        <f t="shared" si="92"/>
        <v>158.32500000000002</v>
      </c>
      <c r="F285" s="5">
        <f t="shared" si="111"/>
        <v>283</v>
      </c>
      <c r="G285" s="5">
        <f t="shared" si="93"/>
        <v>2.0000000000000462E-2</v>
      </c>
      <c r="H285" s="5">
        <f t="shared" si="94"/>
        <v>5.65</v>
      </c>
      <c r="I285" s="8">
        <f t="shared" si="95"/>
        <v>15.377457678155642</v>
      </c>
      <c r="J285" s="5">
        <f t="shared" si="112"/>
        <v>86.960258382343042</v>
      </c>
      <c r="K285" s="5">
        <f t="shared" si="96"/>
        <v>27.020664000000004</v>
      </c>
      <c r="L285" s="8">
        <f t="shared" si="98"/>
        <v>59.939594382343039</v>
      </c>
      <c r="M285" s="8">
        <f t="shared" si="97"/>
        <v>155.75</v>
      </c>
      <c r="N285" s="8">
        <f t="shared" si="99"/>
        <v>157.875</v>
      </c>
      <c r="O285" s="8">
        <f t="shared" si="100"/>
        <v>283.5</v>
      </c>
      <c r="P285" s="8">
        <f t="shared" si="101"/>
        <v>2.0000000000000018E-2</v>
      </c>
      <c r="Q285" s="9">
        <f t="shared" si="102"/>
        <v>1.1831034618837355</v>
      </c>
      <c r="R285" s="8">
        <f t="shared" si="103"/>
        <v>399.77583437942297</v>
      </c>
      <c r="S285" s="8">
        <f t="shared" si="104"/>
        <v>5.1132901598502931</v>
      </c>
      <c r="T285" s="1" t="str">
        <f t="shared" si="105"/>
        <v>organic clay</v>
      </c>
      <c r="U285" s="10" t="str">
        <f t="shared" si="106"/>
        <v/>
      </c>
      <c r="V285" s="10" t="str">
        <f t="shared" si="107"/>
        <v/>
      </c>
      <c r="W285" s="10" t="str">
        <f t="shared" si="108"/>
        <v/>
      </c>
      <c r="X285" s="10">
        <f t="shared" si="109"/>
        <v>4.5859827745104642</v>
      </c>
      <c r="Y285" s="1">
        <f t="shared" si="113"/>
        <v>6.7236180904522609</v>
      </c>
      <c r="Z285" s="2">
        <f t="shared" si="110"/>
        <v>0.62480000000000002</v>
      </c>
      <c r="AA285" s="1">
        <f t="shared" si="114"/>
        <v>1.1030150753768844</v>
      </c>
    </row>
    <row r="286" spans="1:27" x14ac:dyDescent="0.2">
      <c r="A286" s="11">
        <v>5.66</v>
      </c>
      <c r="B286" s="11">
        <v>0.15529999999999999</v>
      </c>
      <c r="C286" s="11">
        <v>14.5</v>
      </c>
      <c r="D286" s="11">
        <v>12.5</v>
      </c>
      <c r="E286" s="5">
        <f t="shared" si="92"/>
        <v>157.42499999999998</v>
      </c>
      <c r="F286" s="5">
        <f t="shared" si="111"/>
        <v>284</v>
      </c>
      <c r="G286" s="5">
        <f t="shared" si="93"/>
        <v>1.9999999999999574E-2</v>
      </c>
      <c r="H286" s="5">
        <f t="shared" si="94"/>
        <v>5.67</v>
      </c>
      <c r="I286" s="8">
        <f t="shared" si="95"/>
        <v>15.375271798992712</v>
      </c>
      <c r="J286" s="5">
        <f t="shared" si="112"/>
        <v>87.267763818322891</v>
      </c>
      <c r="K286" s="5">
        <f t="shared" si="96"/>
        <v>27.216864000000001</v>
      </c>
      <c r="L286" s="8">
        <f t="shared" si="98"/>
        <v>60.05089981832289</v>
      </c>
      <c r="M286" s="8">
        <f t="shared" si="97"/>
        <v>153.10000000000002</v>
      </c>
      <c r="N286" s="8">
        <f t="shared" si="99"/>
        <v>155.25049999999999</v>
      </c>
      <c r="O286" s="8">
        <f t="shared" si="100"/>
        <v>284.5</v>
      </c>
      <c r="P286" s="8">
        <f t="shared" si="101"/>
        <v>2.0000000000000018E-2</v>
      </c>
      <c r="Q286" s="9">
        <f t="shared" si="102"/>
        <v>1.1320852208268497</v>
      </c>
      <c r="R286" s="8">
        <f t="shared" si="103"/>
        <v>418.48859869320654</v>
      </c>
      <c r="S286" s="8">
        <f t="shared" si="104"/>
        <v>5.140857416688724</v>
      </c>
      <c r="T286" s="1" t="str">
        <f t="shared" si="105"/>
        <v>organic clay</v>
      </c>
      <c r="U286" s="10" t="str">
        <f t="shared" si="106"/>
        <v/>
      </c>
      <c r="V286" s="10" t="str">
        <f t="shared" si="107"/>
        <v/>
      </c>
      <c r="W286" s="10" t="str">
        <f t="shared" si="108"/>
        <v/>
      </c>
      <c r="X286" s="10">
        <f t="shared" si="109"/>
        <v>4.3888157454451422</v>
      </c>
      <c r="Y286" s="1">
        <f t="shared" si="113"/>
        <v>6.7403685092127308</v>
      </c>
      <c r="Z286" s="2">
        <f t="shared" si="110"/>
        <v>0.62119999999999997</v>
      </c>
      <c r="AA286" s="1">
        <f t="shared" si="114"/>
        <v>1.1058626465661643</v>
      </c>
    </row>
    <row r="287" spans="1:27" x14ac:dyDescent="0.2">
      <c r="A287" s="11">
        <v>5.68</v>
      </c>
      <c r="B287" s="11">
        <v>0.15090000000000001</v>
      </c>
      <c r="C287" s="11">
        <v>14.5</v>
      </c>
      <c r="D287" s="11">
        <v>12.8</v>
      </c>
      <c r="E287" s="5">
        <f t="shared" si="92"/>
        <v>153.07599999999999</v>
      </c>
      <c r="F287" s="5">
        <f t="shared" si="111"/>
        <v>285</v>
      </c>
      <c r="G287" s="5">
        <f t="shared" si="93"/>
        <v>2.0000000000000462E-2</v>
      </c>
      <c r="H287" s="5">
        <f t="shared" si="94"/>
        <v>5.6899999999999995</v>
      </c>
      <c r="I287" s="8">
        <f t="shared" si="95"/>
        <v>15.364529910730679</v>
      </c>
      <c r="J287" s="5">
        <f t="shared" si="112"/>
        <v>87.575054416537512</v>
      </c>
      <c r="K287" s="5">
        <f t="shared" si="96"/>
        <v>27.413063999999999</v>
      </c>
      <c r="L287" s="8">
        <f t="shared" si="98"/>
        <v>60.161990416537513</v>
      </c>
      <c r="M287" s="8">
        <f t="shared" si="97"/>
        <v>149.15</v>
      </c>
      <c r="N287" s="8">
        <f t="shared" si="99"/>
        <v>151.38549999999998</v>
      </c>
      <c r="O287" s="8">
        <f t="shared" si="100"/>
        <v>285.5</v>
      </c>
      <c r="P287" s="8">
        <f t="shared" si="101"/>
        <v>2.0000000000000018E-2</v>
      </c>
      <c r="Q287" s="9">
        <f t="shared" si="102"/>
        <v>1.0606438573867738</v>
      </c>
      <c r="R287" s="8">
        <f t="shared" si="103"/>
        <v>447.41890985007018</v>
      </c>
      <c r="S287" s="8">
        <f t="shared" si="104"/>
        <v>5.1813637563808479</v>
      </c>
      <c r="T287" s="1" t="str">
        <f t="shared" si="105"/>
        <v>organic clay</v>
      </c>
      <c r="U287" s="10" t="str">
        <f t="shared" si="106"/>
        <v/>
      </c>
      <c r="V287" s="10" t="str">
        <f t="shared" si="107"/>
        <v/>
      </c>
      <c r="W287" s="10" t="str">
        <f t="shared" si="108"/>
        <v/>
      </c>
      <c r="X287" s="10">
        <f t="shared" si="109"/>
        <v>4.1049963722308327</v>
      </c>
      <c r="Y287" s="1">
        <f t="shared" si="113"/>
        <v>6.7571189279731989</v>
      </c>
      <c r="Z287" s="2">
        <f t="shared" si="110"/>
        <v>0.60360000000000003</v>
      </c>
      <c r="AA287" s="1">
        <f t="shared" si="114"/>
        <v>1.108710217755444</v>
      </c>
    </row>
    <row r="288" spans="1:27" x14ac:dyDescent="0.2">
      <c r="A288" s="11">
        <v>5.7</v>
      </c>
      <c r="B288" s="11">
        <v>0.1474</v>
      </c>
      <c r="C288" s="11">
        <v>14.3</v>
      </c>
      <c r="D288" s="11">
        <v>13.5</v>
      </c>
      <c r="E288" s="5">
        <f t="shared" si="92"/>
        <v>149.69499999999999</v>
      </c>
      <c r="F288" s="5">
        <f t="shared" si="111"/>
        <v>286</v>
      </c>
      <c r="G288" s="5">
        <f t="shared" si="93"/>
        <v>1.9999999999999574E-2</v>
      </c>
      <c r="H288" s="5">
        <f t="shared" si="94"/>
        <v>5.71</v>
      </c>
      <c r="I288" s="8">
        <f t="shared" si="95"/>
        <v>15.339989082842306</v>
      </c>
      <c r="J288" s="5">
        <f t="shared" si="112"/>
        <v>87.881854198194347</v>
      </c>
      <c r="K288" s="5">
        <f t="shared" si="96"/>
        <v>27.609264000000003</v>
      </c>
      <c r="L288" s="8">
        <f t="shared" si="98"/>
        <v>60.272590198194344</v>
      </c>
      <c r="M288" s="8">
        <f t="shared" si="97"/>
        <v>149.60000000000002</v>
      </c>
      <c r="N288" s="8">
        <f t="shared" si="99"/>
        <v>151.87799999999999</v>
      </c>
      <c r="O288" s="8">
        <f t="shared" si="100"/>
        <v>286.5</v>
      </c>
      <c r="P288" s="8">
        <f t="shared" si="101"/>
        <v>2.0000000000000018E-2</v>
      </c>
      <c r="Q288" s="9">
        <f t="shared" si="102"/>
        <v>1.0617785894279161</v>
      </c>
      <c r="R288" s="8">
        <f t="shared" si="103"/>
        <v>447.68321030970037</v>
      </c>
      <c r="S288" s="8">
        <f t="shared" si="104"/>
        <v>5.181246669413361</v>
      </c>
      <c r="T288" s="1" t="str">
        <f t="shared" si="105"/>
        <v>organic clay</v>
      </c>
      <c r="U288" s="10" t="str">
        <f t="shared" si="106"/>
        <v/>
      </c>
      <c r="V288" s="10" t="str">
        <f t="shared" si="107"/>
        <v/>
      </c>
      <c r="W288" s="10" t="str">
        <f t="shared" si="108"/>
        <v/>
      </c>
      <c r="X288" s="10">
        <f t="shared" si="109"/>
        <v>4.114543053453712</v>
      </c>
      <c r="Y288" s="1">
        <f t="shared" si="113"/>
        <v>6.7738693467336688</v>
      </c>
      <c r="Z288" s="2">
        <f t="shared" si="110"/>
        <v>0.58960000000000001</v>
      </c>
      <c r="AA288" s="1">
        <f t="shared" si="114"/>
        <v>1.1115577889447237</v>
      </c>
    </row>
    <row r="289" spans="1:27" x14ac:dyDescent="0.2">
      <c r="A289" s="11">
        <v>5.72</v>
      </c>
      <c r="B289" s="11">
        <v>0.15179999999999999</v>
      </c>
      <c r="C289" s="11">
        <v>14.1</v>
      </c>
      <c r="D289" s="11">
        <v>13.3</v>
      </c>
      <c r="E289" s="5">
        <f t="shared" si="92"/>
        <v>154.06099999999998</v>
      </c>
      <c r="F289" s="5">
        <f t="shared" si="111"/>
        <v>287</v>
      </c>
      <c r="G289" s="5">
        <f t="shared" si="93"/>
        <v>2.0000000000000462E-2</v>
      </c>
      <c r="H289" s="5">
        <f t="shared" si="94"/>
        <v>5.73</v>
      </c>
      <c r="I289" s="8">
        <f t="shared" si="95"/>
        <v>15.334810559566941</v>
      </c>
      <c r="J289" s="5">
        <f t="shared" si="112"/>
        <v>88.188550409385698</v>
      </c>
      <c r="K289" s="5">
        <f t="shared" si="96"/>
        <v>27.805464000000008</v>
      </c>
      <c r="L289" s="8">
        <f t="shared" si="98"/>
        <v>60.38308640938569</v>
      </c>
      <c r="M289" s="8">
        <f t="shared" si="97"/>
        <v>152.69999999999999</v>
      </c>
      <c r="N289" s="8">
        <f t="shared" si="99"/>
        <v>154.95249999999999</v>
      </c>
      <c r="O289" s="8">
        <f t="shared" si="100"/>
        <v>287.5</v>
      </c>
      <c r="P289" s="8">
        <f t="shared" si="101"/>
        <v>2.0000000000000018E-2</v>
      </c>
      <c r="Q289" s="9">
        <f t="shared" si="102"/>
        <v>1.1056730213816428</v>
      </c>
      <c r="R289" s="8">
        <f t="shared" si="103"/>
        <v>430.62161804821824</v>
      </c>
      <c r="S289" s="8">
        <f t="shared" si="104"/>
        <v>5.1569456617115437</v>
      </c>
      <c r="T289" s="1" t="str">
        <f t="shared" si="105"/>
        <v>organic clay</v>
      </c>
      <c r="U289" s="10" t="str">
        <f t="shared" si="106"/>
        <v/>
      </c>
      <c r="V289" s="10" t="str">
        <f t="shared" si="107"/>
        <v/>
      </c>
      <c r="W289" s="10" t="str">
        <f t="shared" si="108"/>
        <v/>
      </c>
      <c r="X289" s="10">
        <f t="shared" si="109"/>
        <v>4.3007633060409525</v>
      </c>
      <c r="Y289" s="1">
        <f t="shared" si="113"/>
        <v>6.7906197654941369</v>
      </c>
      <c r="Z289" s="2">
        <f t="shared" si="110"/>
        <v>0.60719999999999996</v>
      </c>
      <c r="AA289" s="1">
        <f t="shared" si="114"/>
        <v>1.1144053601340034</v>
      </c>
    </row>
    <row r="290" spans="1:27" x14ac:dyDescent="0.2">
      <c r="A290" s="11">
        <v>5.74</v>
      </c>
      <c r="B290" s="11">
        <v>0.15359999999999999</v>
      </c>
      <c r="C290" s="11">
        <v>13.9</v>
      </c>
      <c r="D290" s="11">
        <v>13.2</v>
      </c>
      <c r="E290" s="5">
        <f t="shared" si="92"/>
        <v>155.84399999999999</v>
      </c>
      <c r="F290" s="5">
        <f t="shared" si="111"/>
        <v>288</v>
      </c>
      <c r="G290" s="5">
        <f t="shared" si="93"/>
        <v>1.9999999999999574E-2</v>
      </c>
      <c r="H290" s="5">
        <f t="shared" si="94"/>
        <v>5.75</v>
      </c>
      <c r="I290" s="8">
        <f t="shared" si="95"/>
        <v>15.322789378874896</v>
      </c>
      <c r="J290" s="5">
        <f t="shared" si="112"/>
        <v>88.495006196963189</v>
      </c>
      <c r="K290" s="5">
        <f t="shared" si="96"/>
        <v>28.001664000000002</v>
      </c>
      <c r="L290" s="8">
        <f t="shared" si="98"/>
        <v>60.493342196963184</v>
      </c>
      <c r="M290" s="8">
        <f t="shared" si="97"/>
        <v>151.79999999999998</v>
      </c>
      <c r="N290" s="8">
        <f t="shared" si="99"/>
        <v>154.05250000000001</v>
      </c>
      <c r="O290" s="8">
        <f t="shared" si="100"/>
        <v>288.5</v>
      </c>
      <c r="P290" s="8">
        <f t="shared" si="101"/>
        <v>2.0000000000000018E-2</v>
      </c>
      <c r="Q290" s="9">
        <f t="shared" si="102"/>
        <v>1.0837141976646789</v>
      </c>
      <c r="R290" s="8">
        <f t="shared" si="103"/>
        <v>440.07173438749697</v>
      </c>
      <c r="S290" s="8">
        <f t="shared" si="104"/>
        <v>5.1697799011395977</v>
      </c>
      <c r="T290" s="1" t="str">
        <f t="shared" si="105"/>
        <v>organic clay</v>
      </c>
      <c r="U290" s="10" t="str">
        <f t="shared" si="106"/>
        <v/>
      </c>
      <c r="V290" s="10" t="str">
        <f t="shared" si="107"/>
        <v/>
      </c>
      <c r="W290" s="10" t="str">
        <f t="shared" si="108"/>
        <v/>
      </c>
      <c r="X290" s="10">
        <f t="shared" si="109"/>
        <v>4.2203329202024529</v>
      </c>
      <c r="Y290" s="1">
        <f t="shared" si="113"/>
        <v>6.8073701842546068</v>
      </c>
      <c r="Z290" s="2">
        <f t="shared" si="110"/>
        <v>0.61439999999999995</v>
      </c>
      <c r="AA290" s="1">
        <f t="shared" si="114"/>
        <v>1.1172529313232833</v>
      </c>
    </row>
    <row r="291" spans="1:27" x14ac:dyDescent="0.2">
      <c r="A291" s="11">
        <v>5.76</v>
      </c>
      <c r="B291" s="11">
        <v>0.15</v>
      </c>
      <c r="C291" s="11">
        <v>13.7</v>
      </c>
      <c r="D291" s="11">
        <v>13.3</v>
      </c>
      <c r="E291" s="5">
        <f t="shared" si="92"/>
        <v>152.261</v>
      </c>
      <c r="F291" s="5">
        <f t="shared" si="111"/>
        <v>289</v>
      </c>
      <c r="G291" s="5">
        <f t="shared" si="93"/>
        <v>2.0000000000000462E-2</v>
      </c>
      <c r="H291" s="5">
        <f t="shared" si="94"/>
        <v>5.77</v>
      </c>
      <c r="I291" s="8">
        <f t="shared" si="95"/>
        <v>15.29719930982986</v>
      </c>
      <c r="J291" s="5">
        <f t="shared" si="112"/>
        <v>88.800950183159799</v>
      </c>
      <c r="K291" s="5">
        <f t="shared" si="96"/>
        <v>28.197863999999999</v>
      </c>
      <c r="L291" s="8">
        <f t="shared" si="98"/>
        <v>60.603086183159803</v>
      </c>
      <c r="M291" s="8">
        <f t="shared" si="97"/>
        <v>151.79999999999998</v>
      </c>
      <c r="N291" s="8">
        <f t="shared" si="99"/>
        <v>154.1035</v>
      </c>
      <c r="O291" s="8">
        <f t="shared" si="100"/>
        <v>289.5</v>
      </c>
      <c r="P291" s="8">
        <f t="shared" si="101"/>
        <v>2.0000000000000018E-2</v>
      </c>
      <c r="Q291" s="9">
        <f t="shared" si="102"/>
        <v>1.077544955705346</v>
      </c>
      <c r="R291" s="8">
        <f t="shared" si="103"/>
        <v>443.3211272943953</v>
      </c>
      <c r="S291" s="8">
        <f t="shared" si="104"/>
        <v>5.1738150140928649</v>
      </c>
      <c r="T291" s="1" t="str">
        <f t="shared" si="105"/>
        <v>organic clay</v>
      </c>
      <c r="U291" s="10" t="str">
        <f t="shared" si="106"/>
        <v/>
      </c>
      <c r="V291" s="10" t="str">
        <f t="shared" si="107"/>
        <v/>
      </c>
      <c r="W291" s="10" t="str">
        <f t="shared" si="108"/>
        <v/>
      </c>
      <c r="X291" s="10">
        <f t="shared" si="109"/>
        <v>4.1999366544560122</v>
      </c>
      <c r="Y291" s="1">
        <f t="shared" si="113"/>
        <v>6.8241206030150758</v>
      </c>
      <c r="Z291" s="2">
        <f t="shared" si="110"/>
        <v>0.6</v>
      </c>
      <c r="AA291" s="1">
        <f t="shared" si="114"/>
        <v>1.1201005025125628</v>
      </c>
    </row>
    <row r="292" spans="1:27" x14ac:dyDescent="0.2">
      <c r="A292" s="11">
        <v>5.78</v>
      </c>
      <c r="B292" s="11">
        <v>0.15359999999999999</v>
      </c>
      <c r="C292" s="11">
        <v>13.7</v>
      </c>
      <c r="D292" s="11">
        <v>13.8</v>
      </c>
      <c r="E292" s="5">
        <f t="shared" si="92"/>
        <v>155.946</v>
      </c>
      <c r="F292" s="5">
        <f t="shared" si="111"/>
        <v>290</v>
      </c>
      <c r="G292" s="5">
        <f t="shared" si="93"/>
        <v>1.9999999999999574E-2</v>
      </c>
      <c r="H292" s="5">
        <f t="shared" si="94"/>
        <v>5.79</v>
      </c>
      <c r="I292" s="8">
        <f t="shared" si="95"/>
        <v>15.306368722391257</v>
      </c>
      <c r="J292" s="5">
        <f t="shared" si="112"/>
        <v>89.107077557607624</v>
      </c>
      <c r="K292" s="5">
        <f t="shared" si="96"/>
        <v>28.394064000000004</v>
      </c>
      <c r="L292" s="8">
        <f t="shared" si="98"/>
        <v>60.713013557607624</v>
      </c>
      <c r="M292" s="8">
        <f t="shared" si="97"/>
        <v>156.20000000000002</v>
      </c>
      <c r="N292" s="8">
        <f t="shared" si="99"/>
        <v>158.55449999999999</v>
      </c>
      <c r="O292" s="8">
        <f t="shared" si="100"/>
        <v>290.5</v>
      </c>
      <c r="P292" s="8">
        <f t="shared" si="101"/>
        <v>2.0000000000000018E-2</v>
      </c>
      <c r="Q292" s="9">
        <f t="shared" si="102"/>
        <v>1.1438638666238679</v>
      </c>
      <c r="R292" s="8">
        <f t="shared" si="103"/>
        <v>418.30206188138072</v>
      </c>
      <c r="S292" s="8">
        <f t="shared" si="104"/>
        <v>5.1377266466461533</v>
      </c>
      <c r="T292" s="1" t="str">
        <f t="shared" si="105"/>
        <v>organic clay</v>
      </c>
      <c r="U292" s="10" t="str">
        <f t="shared" si="106"/>
        <v/>
      </c>
      <c r="V292" s="10" t="str">
        <f t="shared" si="107"/>
        <v/>
      </c>
      <c r="W292" s="10" t="str">
        <f t="shared" si="108"/>
        <v/>
      </c>
      <c r="X292" s="10">
        <f t="shared" si="109"/>
        <v>4.472861496159493</v>
      </c>
      <c r="Y292" s="1">
        <f t="shared" si="113"/>
        <v>6.8408710217755448</v>
      </c>
      <c r="Z292" s="2">
        <f t="shared" si="110"/>
        <v>0.61439999999999995</v>
      </c>
      <c r="AA292" s="1">
        <f t="shared" si="114"/>
        <v>1.1229480737018427</v>
      </c>
    </row>
    <row r="293" spans="1:27" x14ac:dyDescent="0.2">
      <c r="A293" s="11">
        <v>5.8</v>
      </c>
      <c r="B293" s="11">
        <v>0.1588</v>
      </c>
      <c r="C293" s="11">
        <v>13.9</v>
      </c>
      <c r="D293" s="11">
        <v>13.9</v>
      </c>
      <c r="E293" s="5">
        <f t="shared" si="92"/>
        <v>161.16299999999998</v>
      </c>
      <c r="F293" s="5">
        <f t="shared" si="111"/>
        <v>291</v>
      </c>
      <c r="G293" s="5">
        <f t="shared" si="93"/>
        <v>2.0000000000000462E-2</v>
      </c>
      <c r="H293" s="5">
        <f t="shared" si="94"/>
        <v>5.8100000000000005</v>
      </c>
      <c r="I293" s="8">
        <f t="shared" si="95"/>
        <v>15.335657872812451</v>
      </c>
      <c r="J293" s="5">
        <f t="shared" si="112"/>
        <v>89.413790715063882</v>
      </c>
      <c r="K293" s="5">
        <f t="shared" si="96"/>
        <v>28.590264000000008</v>
      </c>
      <c r="L293" s="8">
        <f t="shared" si="98"/>
        <v>60.823526715063878</v>
      </c>
      <c r="M293" s="8">
        <f t="shared" si="97"/>
        <v>158.35</v>
      </c>
      <c r="N293" s="8">
        <f t="shared" si="99"/>
        <v>160.74700000000001</v>
      </c>
      <c r="O293" s="8">
        <f t="shared" si="100"/>
        <v>291.5</v>
      </c>
      <c r="P293" s="8">
        <f t="shared" si="101"/>
        <v>2.0000000000000018E-2</v>
      </c>
      <c r="Q293" s="9">
        <f t="shared" si="102"/>
        <v>1.1727897597767769</v>
      </c>
      <c r="R293" s="8">
        <f t="shared" si="103"/>
        <v>408.64557044618743</v>
      </c>
      <c r="S293" s="8">
        <f t="shared" si="104"/>
        <v>5.1229407329444712</v>
      </c>
      <c r="T293" s="1" t="str">
        <f t="shared" si="105"/>
        <v>organic clay</v>
      </c>
      <c r="U293" s="10" t="str">
        <f t="shared" si="106"/>
        <v/>
      </c>
      <c r="V293" s="10" t="str">
        <f t="shared" si="107"/>
        <v/>
      </c>
      <c r="W293" s="10" t="str">
        <f t="shared" si="108"/>
        <v/>
      </c>
      <c r="X293" s="10">
        <f t="shared" si="109"/>
        <v>4.5957472856624078</v>
      </c>
      <c r="Y293" s="1">
        <f t="shared" si="113"/>
        <v>6.8576214405360139</v>
      </c>
      <c r="Z293" s="2">
        <f t="shared" si="110"/>
        <v>0.63519999999999999</v>
      </c>
      <c r="AA293" s="1">
        <f t="shared" si="114"/>
        <v>1.1257956448911224</v>
      </c>
    </row>
    <row r="294" spans="1:27" x14ac:dyDescent="0.2">
      <c r="A294" s="11">
        <v>5.82</v>
      </c>
      <c r="B294" s="11">
        <v>0.15790000000000001</v>
      </c>
      <c r="C294" s="11">
        <v>14.1</v>
      </c>
      <c r="D294" s="11">
        <v>14.3</v>
      </c>
      <c r="E294" s="5">
        <f t="shared" si="92"/>
        <v>160.33100000000002</v>
      </c>
      <c r="F294" s="5">
        <f t="shared" si="111"/>
        <v>292</v>
      </c>
      <c r="G294" s="5">
        <f t="shared" si="93"/>
        <v>1.9999999999999574E-2</v>
      </c>
      <c r="H294" s="5">
        <f t="shared" si="94"/>
        <v>5.83</v>
      </c>
      <c r="I294" s="8">
        <f t="shared" si="95"/>
        <v>15.350106615600669</v>
      </c>
      <c r="J294" s="5">
        <f t="shared" si="112"/>
        <v>89.72079284737589</v>
      </c>
      <c r="K294" s="5">
        <f t="shared" si="96"/>
        <v>28.786464000000002</v>
      </c>
      <c r="L294" s="8">
        <f t="shared" si="98"/>
        <v>60.934328847375888</v>
      </c>
      <c r="M294" s="8">
        <f t="shared" si="97"/>
        <v>161</v>
      </c>
      <c r="N294" s="8">
        <f t="shared" si="99"/>
        <v>163.4735</v>
      </c>
      <c r="O294" s="8">
        <f t="shared" si="100"/>
        <v>292.5</v>
      </c>
      <c r="P294" s="8">
        <f t="shared" si="101"/>
        <v>2.0000000000000018E-2</v>
      </c>
      <c r="Q294" s="9">
        <f t="shared" si="102"/>
        <v>1.2103638219656905</v>
      </c>
      <c r="R294" s="8">
        <f t="shared" si="103"/>
        <v>396.59561159524554</v>
      </c>
      <c r="S294" s="8">
        <f t="shared" si="104"/>
        <v>5.1041276618448626</v>
      </c>
      <c r="T294" s="1" t="str">
        <f t="shared" si="105"/>
        <v>organic clay</v>
      </c>
      <c r="U294" s="10" t="str">
        <f t="shared" si="106"/>
        <v/>
      </c>
      <c r="V294" s="10" t="str">
        <f t="shared" si="107"/>
        <v/>
      </c>
      <c r="W294" s="10" t="str">
        <f t="shared" si="108"/>
        <v/>
      </c>
      <c r="X294" s="10">
        <f t="shared" si="109"/>
        <v>4.7519471435082741</v>
      </c>
      <c r="Y294" s="1">
        <f t="shared" si="113"/>
        <v>6.8743718592964829</v>
      </c>
      <c r="Z294" s="2">
        <f t="shared" si="110"/>
        <v>0.63160000000000005</v>
      </c>
      <c r="AA294" s="1">
        <f t="shared" si="114"/>
        <v>1.1286432160804021</v>
      </c>
    </row>
    <row r="295" spans="1:27" x14ac:dyDescent="0.2">
      <c r="A295" s="11">
        <v>5.84</v>
      </c>
      <c r="B295" s="11">
        <v>0.1641</v>
      </c>
      <c r="C295" s="11">
        <v>14.1</v>
      </c>
      <c r="D295" s="11">
        <v>14.8</v>
      </c>
      <c r="E295" s="5">
        <f t="shared" si="92"/>
        <v>166.61599999999999</v>
      </c>
      <c r="F295" s="5">
        <f t="shared" si="111"/>
        <v>293</v>
      </c>
      <c r="G295" s="5">
        <f t="shared" si="93"/>
        <v>2.0000000000000462E-2</v>
      </c>
      <c r="H295" s="5">
        <f t="shared" si="94"/>
        <v>5.85</v>
      </c>
      <c r="I295" s="8">
        <f t="shared" si="95"/>
        <v>15.36485034167125</v>
      </c>
      <c r="J295" s="5">
        <f t="shared" si="112"/>
        <v>90.028089854209327</v>
      </c>
      <c r="K295" s="5">
        <f t="shared" si="96"/>
        <v>28.982664</v>
      </c>
      <c r="L295" s="8">
        <f t="shared" si="98"/>
        <v>61.045425854209327</v>
      </c>
      <c r="M295" s="8">
        <f t="shared" si="97"/>
        <v>164.55</v>
      </c>
      <c r="N295" s="8">
        <f t="shared" si="99"/>
        <v>167.1</v>
      </c>
      <c r="O295" s="8">
        <f t="shared" si="100"/>
        <v>293.5</v>
      </c>
      <c r="P295" s="8">
        <f t="shared" si="101"/>
        <v>2.0000000000000018E-2</v>
      </c>
      <c r="Q295" s="9">
        <f t="shared" si="102"/>
        <v>1.2625337454415719</v>
      </c>
      <c r="R295" s="8">
        <f t="shared" si="103"/>
        <v>380.81319049289152</v>
      </c>
      <c r="S295" s="8">
        <f t="shared" si="104"/>
        <v>5.0787730148629109</v>
      </c>
      <c r="T295" s="1" t="str">
        <f t="shared" si="105"/>
        <v>organic clay</v>
      </c>
      <c r="U295" s="10" t="str">
        <f t="shared" si="106"/>
        <v/>
      </c>
      <c r="V295" s="10" t="str">
        <f t="shared" si="107"/>
        <v/>
      </c>
      <c r="W295" s="10" t="str">
        <f t="shared" si="108"/>
        <v/>
      </c>
      <c r="X295" s="10">
        <f t="shared" si="109"/>
        <v>4.9681273430527124</v>
      </c>
      <c r="Y295" s="1">
        <f t="shared" si="113"/>
        <v>6.8911222780569519</v>
      </c>
      <c r="Z295" s="2">
        <f t="shared" si="110"/>
        <v>0.65639999999999998</v>
      </c>
      <c r="AA295" s="1">
        <f t="shared" si="114"/>
        <v>1.1314907872696818</v>
      </c>
    </row>
    <row r="296" spans="1:27" x14ac:dyDescent="0.2">
      <c r="A296" s="11">
        <v>5.86</v>
      </c>
      <c r="B296" s="11">
        <v>0.16500000000000001</v>
      </c>
      <c r="C296" s="11">
        <v>14.1</v>
      </c>
      <c r="D296" s="11">
        <v>15.2</v>
      </c>
      <c r="E296" s="5">
        <f t="shared" si="92"/>
        <v>167.584</v>
      </c>
      <c r="F296" s="5">
        <f t="shared" si="111"/>
        <v>294</v>
      </c>
      <c r="G296" s="5">
        <f t="shared" si="93"/>
        <v>1.9999999999999574E-2</v>
      </c>
      <c r="H296" s="5">
        <f t="shared" si="94"/>
        <v>5.87</v>
      </c>
      <c r="I296" s="8">
        <f t="shared" si="95"/>
        <v>15.367071584046572</v>
      </c>
      <c r="J296" s="5">
        <f t="shared" si="112"/>
        <v>90.335431285890252</v>
      </c>
      <c r="K296" s="5">
        <f t="shared" si="96"/>
        <v>29.178864000000004</v>
      </c>
      <c r="L296" s="8">
        <f t="shared" si="98"/>
        <v>61.156567285890247</v>
      </c>
      <c r="M296" s="8">
        <f t="shared" si="97"/>
        <v>168.49999999999997</v>
      </c>
      <c r="N296" s="8">
        <f t="shared" si="99"/>
        <v>171.084</v>
      </c>
      <c r="O296" s="8">
        <f t="shared" si="100"/>
        <v>294.5</v>
      </c>
      <c r="P296" s="8">
        <f t="shared" si="101"/>
        <v>2.0000000000000018E-2</v>
      </c>
      <c r="Q296" s="9">
        <f t="shared" si="102"/>
        <v>1.3203580955849312</v>
      </c>
      <c r="R296" s="8">
        <f t="shared" si="103"/>
        <v>364.71234684378993</v>
      </c>
      <c r="S296" s="8">
        <f t="shared" si="104"/>
        <v>5.051832855255979</v>
      </c>
      <c r="T296" s="1" t="str">
        <f t="shared" si="105"/>
        <v>organic clay</v>
      </c>
      <c r="U296" s="10" t="str">
        <f t="shared" si="106"/>
        <v/>
      </c>
      <c r="V296" s="10" t="str">
        <f t="shared" si="107"/>
        <v/>
      </c>
      <c r="W296" s="10" t="str">
        <f t="shared" si="108"/>
        <v/>
      </c>
      <c r="X296" s="10">
        <f t="shared" si="109"/>
        <v>5.2109712476073149</v>
      </c>
      <c r="Y296" s="1">
        <f t="shared" si="113"/>
        <v>6.9078726968174209</v>
      </c>
      <c r="Z296" s="2">
        <f t="shared" si="110"/>
        <v>0.66</v>
      </c>
      <c r="AA296" s="1">
        <f t="shared" si="114"/>
        <v>1.1343383584589617</v>
      </c>
    </row>
    <row r="297" spans="1:27" x14ac:dyDescent="0.2">
      <c r="A297" s="11">
        <v>5.88</v>
      </c>
      <c r="B297" s="11">
        <v>0.17199999999999999</v>
      </c>
      <c r="C297" s="11">
        <v>14</v>
      </c>
      <c r="D297" s="11">
        <v>15.2</v>
      </c>
      <c r="E297" s="5">
        <f t="shared" si="92"/>
        <v>174.584</v>
      </c>
      <c r="F297" s="5">
        <f t="shared" si="111"/>
        <v>295</v>
      </c>
      <c r="G297" s="5">
        <f t="shared" si="93"/>
        <v>2.0000000000000462E-2</v>
      </c>
      <c r="H297" s="5">
        <f t="shared" si="94"/>
        <v>5.8900000000000006</v>
      </c>
      <c r="I297" s="8">
        <f t="shared" si="95"/>
        <v>15.37457504787259</v>
      </c>
      <c r="J297" s="5">
        <f t="shared" si="112"/>
        <v>90.642922786847706</v>
      </c>
      <c r="K297" s="5">
        <f t="shared" si="96"/>
        <v>29.375064000000009</v>
      </c>
      <c r="L297" s="8">
        <f t="shared" si="98"/>
        <v>61.267858786847697</v>
      </c>
      <c r="M297" s="8">
        <f t="shared" si="97"/>
        <v>173.75</v>
      </c>
      <c r="N297" s="8">
        <f t="shared" si="99"/>
        <v>176.38499999999999</v>
      </c>
      <c r="O297" s="8">
        <f t="shared" si="100"/>
        <v>295.5</v>
      </c>
      <c r="P297" s="8">
        <f t="shared" si="101"/>
        <v>2.0000000000000018E-2</v>
      </c>
      <c r="Q297" s="9">
        <f t="shared" si="102"/>
        <v>1.3994626042253404</v>
      </c>
      <c r="R297" s="8">
        <f t="shared" si="103"/>
        <v>344.6382565066574</v>
      </c>
      <c r="S297" s="8">
        <f t="shared" si="104"/>
        <v>5.0166735640173741</v>
      </c>
      <c r="T297" s="1" t="str">
        <f t="shared" si="105"/>
        <v>organic clay</v>
      </c>
      <c r="U297" s="10" t="str">
        <f t="shared" si="106"/>
        <v/>
      </c>
      <c r="V297" s="10" t="str">
        <f t="shared" si="107"/>
        <v/>
      </c>
      <c r="W297" s="10" t="str">
        <f t="shared" si="108"/>
        <v/>
      </c>
      <c r="X297" s="10">
        <f t="shared" si="109"/>
        <v>5.5404718142101528</v>
      </c>
      <c r="Y297" s="1">
        <f t="shared" si="113"/>
        <v>6.9246231155778899</v>
      </c>
      <c r="Z297" s="2">
        <f t="shared" si="110"/>
        <v>0.68799999999999994</v>
      </c>
      <c r="AA297" s="1">
        <f t="shared" si="114"/>
        <v>1.1371859296482412</v>
      </c>
    </row>
    <row r="298" spans="1:27" x14ac:dyDescent="0.2">
      <c r="A298" s="11">
        <v>5.9</v>
      </c>
      <c r="B298" s="11">
        <v>0.17549999999999999</v>
      </c>
      <c r="C298" s="11">
        <v>14</v>
      </c>
      <c r="D298" s="11">
        <v>15.8</v>
      </c>
      <c r="E298" s="5">
        <f t="shared" si="92"/>
        <v>178.18600000000001</v>
      </c>
      <c r="F298" s="5">
        <f t="shared" si="111"/>
        <v>296</v>
      </c>
      <c r="G298" s="5">
        <f t="shared" si="93"/>
        <v>1.9999999999999574E-2</v>
      </c>
      <c r="H298" s="5">
        <f t="shared" si="94"/>
        <v>5.91</v>
      </c>
      <c r="I298" s="8">
        <f t="shared" si="95"/>
        <v>15.382405610738925</v>
      </c>
      <c r="J298" s="5">
        <f t="shared" si="112"/>
        <v>90.950570899062484</v>
      </c>
      <c r="K298" s="5">
        <f t="shared" si="96"/>
        <v>29.571264000000003</v>
      </c>
      <c r="L298" s="8">
        <f t="shared" si="98"/>
        <v>61.379306899062485</v>
      </c>
      <c r="M298" s="8">
        <f t="shared" si="97"/>
        <v>178.54999999999998</v>
      </c>
      <c r="N298" s="8">
        <f t="shared" si="99"/>
        <v>181.23600000000002</v>
      </c>
      <c r="O298" s="8">
        <f t="shared" si="100"/>
        <v>296.5</v>
      </c>
      <c r="P298" s="8">
        <f t="shared" si="101"/>
        <v>2.0000000000000018E-2</v>
      </c>
      <c r="Q298" s="9">
        <f t="shared" si="102"/>
        <v>1.4709424668058049</v>
      </c>
      <c r="R298" s="8">
        <f t="shared" si="103"/>
        <v>328.40293605795256</v>
      </c>
      <c r="S298" s="8">
        <f t="shared" si="104"/>
        <v>4.9866433352841764</v>
      </c>
      <c r="T298" s="1" t="str">
        <f t="shared" si="105"/>
        <v>organic clay</v>
      </c>
      <c r="U298" s="10" t="str">
        <f t="shared" si="106"/>
        <v/>
      </c>
      <c r="V298" s="10" t="str">
        <f t="shared" si="107"/>
        <v/>
      </c>
      <c r="W298" s="10" t="str">
        <f t="shared" si="108"/>
        <v/>
      </c>
      <c r="X298" s="10">
        <f t="shared" si="109"/>
        <v>5.8399619400624996</v>
      </c>
      <c r="Y298" s="1">
        <f t="shared" si="113"/>
        <v>6.9413735343383589</v>
      </c>
      <c r="Z298" s="2">
        <f t="shared" si="110"/>
        <v>0.70199999999999996</v>
      </c>
      <c r="AA298" s="1">
        <f t="shared" si="114"/>
        <v>1.1400335008375211</v>
      </c>
    </row>
    <row r="299" spans="1:27" x14ac:dyDescent="0.2">
      <c r="A299" s="11">
        <v>5.92</v>
      </c>
      <c r="B299" s="11">
        <v>0.18160000000000001</v>
      </c>
      <c r="C299" s="11">
        <v>14.1</v>
      </c>
      <c r="D299" s="11">
        <v>15.8</v>
      </c>
      <c r="E299" s="5">
        <f t="shared" si="92"/>
        <v>184.28600000000003</v>
      </c>
      <c r="F299" s="5">
        <f t="shared" si="111"/>
        <v>297</v>
      </c>
      <c r="G299" s="5">
        <f t="shared" si="93"/>
        <v>2.0000000000000462E-2</v>
      </c>
      <c r="H299" s="5">
        <f t="shared" si="94"/>
        <v>5.93</v>
      </c>
      <c r="I299" s="8">
        <f t="shared" si="95"/>
        <v>15.403499853862909</v>
      </c>
      <c r="J299" s="5">
        <f t="shared" si="112"/>
        <v>91.258640896139752</v>
      </c>
      <c r="K299" s="5">
        <f t="shared" si="96"/>
        <v>29.767464</v>
      </c>
      <c r="L299" s="8">
        <f t="shared" si="98"/>
        <v>61.491176896139748</v>
      </c>
      <c r="M299" s="8">
        <f t="shared" si="97"/>
        <v>181.2</v>
      </c>
      <c r="N299" s="8">
        <f t="shared" si="99"/>
        <v>183.90300000000002</v>
      </c>
      <c r="O299" s="8">
        <f t="shared" si="100"/>
        <v>297.5</v>
      </c>
      <c r="P299" s="8">
        <f t="shared" si="101"/>
        <v>2.0000000000000018E-2</v>
      </c>
      <c r="Q299" s="9">
        <f t="shared" si="102"/>
        <v>1.506628491764584</v>
      </c>
      <c r="R299" s="8">
        <f t="shared" si="103"/>
        <v>321.12046850740626</v>
      </c>
      <c r="S299" s="8">
        <f t="shared" si="104"/>
        <v>4.9724518735898604</v>
      </c>
      <c r="T299" s="1" t="str">
        <f t="shared" si="105"/>
        <v>organic clay</v>
      </c>
      <c r="U299" s="10" t="str">
        <f t="shared" si="106"/>
        <v/>
      </c>
      <c r="V299" s="10" t="str">
        <f t="shared" si="107"/>
        <v/>
      </c>
      <c r="W299" s="10" t="str">
        <f t="shared" si="108"/>
        <v/>
      </c>
      <c r="X299" s="10">
        <f t="shared" si="109"/>
        <v>5.9960906069240156</v>
      </c>
      <c r="Y299" s="1">
        <f t="shared" si="113"/>
        <v>6.9581239530988279</v>
      </c>
      <c r="Z299" s="2">
        <f t="shared" si="110"/>
        <v>0.72640000000000005</v>
      </c>
      <c r="AA299" s="1">
        <f t="shared" si="114"/>
        <v>1.1428810720268008</v>
      </c>
    </row>
    <row r="300" spans="1:27" x14ac:dyDescent="0.2">
      <c r="A300" s="11">
        <v>5.94</v>
      </c>
      <c r="B300" s="11">
        <v>0.18079999999999999</v>
      </c>
      <c r="C300" s="11">
        <v>14.1</v>
      </c>
      <c r="D300" s="11">
        <v>16</v>
      </c>
      <c r="E300" s="5">
        <f t="shared" si="92"/>
        <v>183.51999999999998</v>
      </c>
      <c r="F300" s="5">
        <f t="shared" si="111"/>
        <v>298</v>
      </c>
      <c r="G300" s="5">
        <f t="shared" si="93"/>
        <v>1.9999999999999574E-2</v>
      </c>
      <c r="H300" s="5">
        <f t="shared" si="94"/>
        <v>5.95</v>
      </c>
      <c r="I300" s="8">
        <f t="shared" si="95"/>
        <v>15.401902738042251</v>
      </c>
      <c r="J300" s="5">
        <f t="shared" si="112"/>
        <v>91.566678950900595</v>
      </c>
      <c r="K300" s="5">
        <f t="shared" si="96"/>
        <v>29.963664000000005</v>
      </c>
      <c r="L300" s="8">
        <f t="shared" si="98"/>
        <v>61.603014950900587</v>
      </c>
      <c r="M300" s="8">
        <f t="shared" si="97"/>
        <v>178.6</v>
      </c>
      <c r="N300" s="8">
        <f t="shared" si="99"/>
        <v>181.37950000000001</v>
      </c>
      <c r="O300" s="8">
        <f t="shared" si="100"/>
        <v>298.5</v>
      </c>
      <c r="P300" s="8">
        <f t="shared" si="101"/>
        <v>2.0000000000000018E-2</v>
      </c>
      <c r="Q300" s="9">
        <f t="shared" si="102"/>
        <v>1.4579289848180785</v>
      </c>
      <c r="R300" s="8">
        <f t="shared" si="103"/>
        <v>332.35789335334903</v>
      </c>
      <c r="S300" s="8">
        <f t="shared" si="104"/>
        <v>4.9930946947462909</v>
      </c>
      <c r="T300" s="1" t="str">
        <f t="shared" si="105"/>
        <v>organic clay</v>
      </c>
      <c r="U300" s="10" t="str">
        <f t="shared" si="106"/>
        <v/>
      </c>
      <c r="V300" s="10" t="str">
        <f t="shared" si="107"/>
        <v/>
      </c>
      <c r="W300" s="10" t="str">
        <f t="shared" si="108"/>
        <v/>
      </c>
      <c r="X300" s="10">
        <f t="shared" si="109"/>
        <v>5.8022214032732933</v>
      </c>
      <c r="Y300" s="1">
        <f t="shared" si="113"/>
        <v>6.9748743718592969</v>
      </c>
      <c r="Z300" s="2">
        <f t="shared" si="110"/>
        <v>0.72319999999999995</v>
      </c>
      <c r="AA300" s="1">
        <f t="shared" si="114"/>
        <v>1.1457286432160805</v>
      </c>
    </row>
    <row r="301" spans="1:27" x14ac:dyDescent="0.2">
      <c r="A301" s="11">
        <v>5.96</v>
      </c>
      <c r="B301" s="11">
        <v>0.1764</v>
      </c>
      <c r="C301" s="11">
        <v>14.3</v>
      </c>
      <c r="D301" s="11">
        <v>16.7</v>
      </c>
      <c r="E301" s="5">
        <f t="shared" si="92"/>
        <v>179.239</v>
      </c>
      <c r="F301" s="5">
        <f t="shared" si="111"/>
        <v>299</v>
      </c>
      <c r="G301" s="5">
        <f t="shared" si="93"/>
        <v>2.0000000000000462E-2</v>
      </c>
      <c r="H301" s="5">
        <f t="shared" si="94"/>
        <v>5.9700000000000006</v>
      </c>
      <c r="I301" s="8">
        <f t="shared" si="95"/>
        <v>15.409054127505216</v>
      </c>
      <c r="J301" s="5">
        <f t="shared" si="112"/>
        <v>91.874860033450702</v>
      </c>
      <c r="K301" s="5">
        <f t="shared" si="96"/>
        <v>30.15986400000001</v>
      </c>
      <c r="L301" s="8">
        <f t="shared" si="98"/>
        <v>61.714996033450689</v>
      </c>
      <c r="M301" s="8">
        <f t="shared" si="97"/>
        <v>173.75000000000003</v>
      </c>
      <c r="N301" s="8">
        <f t="shared" si="99"/>
        <v>176.589</v>
      </c>
      <c r="O301" s="8">
        <f t="shared" si="100"/>
        <v>299.5</v>
      </c>
      <c r="P301" s="8">
        <f t="shared" si="101"/>
        <v>2.0000000000000018E-2</v>
      </c>
      <c r="Q301" s="9">
        <f t="shared" si="102"/>
        <v>1.3726670244073684</v>
      </c>
      <c r="R301" s="8">
        <f t="shared" si="103"/>
        <v>353.54192360125745</v>
      </c>
      <c r="S301" s="8">
        <f t="shared" si="104"/>
        <v>5.0305336360119943</v>
      </c>
      <c r="T301" s="1" t="str">
        <f t="shared" si="105"/>
        <v>organic clay</v>
      </c>
      <c r="U301" s="10" t="str">
        <f t="shared" si="106"/>
        <v/>
      </c>
      <c r="V301" s="10" t="str">
        <f t="shared" si="107"/>
        <v/>
      </c>
      <c r="W301" s="10" t="str">
        <f t="shared" si="108"/>
        <v/>
      </c>
      <c r="X301" s="10">
        <f t="shared" si="109"/>
        <v>5.4583426644366222</v>
      </c>
      <c r="Y301" s="1">
        <f t="shared" si="113"/>
        <v>6.9916247906197659</v>
      </c>
      <c r="Z301" s="2">
        <f t="shared" si="110"/>
        <v>0.7056</v>
      </c>
      <c r="AA301" s="1">
        <f t="shared" si="114"/>
        <v>1.1485762144053602</v>
      </c>
    </row>
    <row r="302" spans="1:27" x14ac:dyDescent="0.2">
      <c r="A302" s="11">
        <v>5.98</v>
      </c>
      <c r="B302" s="11">
        <v>0.1711</v>
      </c>
      <c r="C302" s="11">
        <v>14.5</v>
      </c>
      <c r="D302" s="11">
        <v>16.7</v>
      </c>
      <c r="E302" s="5">
        <f t="shared" si="92"/>
        <v>173.93899999999999</v>
      </c>
      <c r="F302" s="5">
        <f t="shared" si="111"/>
        <v>300</v>
      </c>
      <c r="G302" s="5">
        <f t="shared" si="93"/>
        <v>1.9999999999999574E-2</v>
      </c>
      <c r="H302" s="5">
        <f t="shared" si="94"/>
        <v>5.99</v>
      </c>
      <c r="I302" s="8">
        <f t="shared" si="95"/>
        <v>15.413521911383835</v>
      </c>
      <c r="J302" s="5">
        <f t="shared" si="112"/>
        <v>92.183130471678368</v>
      </c>
      <c r="K302" s="5">
        <f t="shared" si="96"/>
        <v>30.356064000000003</v>
      </c>
      <c r="L302" s="8">
        <f t="shared" si="98"/>
        <v>61.827066471678364</v>
      </c>
      <c r="M302" s="8">
        <f t="shared" si="97"/>
        <v>169.8</v>
      </c>
      <c r="N302" s="8">
        <f t="shared" si="99"/>
        <v>172.673</v>
      </c>
      <c r="O302" s="8">
        <f t="shared" si="100"/>
        <v>300.5</v>
      </c>
      <c r="P302" s="8">
        <f t="shared" si="101"/>
        <v>1.9999999999999574E-2</v>
      </c>
      <c r="Q302" s="9">
        <f t="shared" si="102"/>
        <v>1.3018549014482563</v>
      </c>
      <c r="R302" s="8">
        <f t="shared" si="103"/>
        <v>373.33890806502586</v>
      </c>
      <c r="S302" s="8">
        <f t="shared" si="104"/>
        <v>5.0634975405721168</v>
      </c>
      <c r="T302" s="1" t="str">
        <f t="shared" si="105"/>
        <v>organic clay</v>
      </c>
      <c r="U302" s="10" t="str">
        <f t="shared" si="106"/>
        <v/>
      </c>
      <c r="V302" s="10" t="str">
        <f t="shared" si="107"/>
        <v/>
      </c>
      <c r="W302" s="10" t="str">
        <f t="shared" si="108"/>
        <v/>
      </c>
      <c r="X302" s="10">
        <f t="shared" si="109"/>
        <v>5.1744579685547762</v>
      </c>
      <c r="Y302" s="1">
        <f t="shared" si="113"/>
        <v>7.0083752093802349</v>
      </c>
      <c r="Z302" s="2">
        <f t="shared" si="110"/>
        <v>0.68440000000000001</v>
      </c>
      <c r="AA302" s="1">
        <f t="shared" si="114"/>
        <v>1.1514237855946401</v>
      </c>
    </row>
    <row r="303" spans="1:27" x14ac:dyDescent="0.2">
      <c r="A303" s="11">
        <v>6</v>
      </c>
      <c r="B303" s="11">
        <v>0.16850000000000001</v>
      </c>
      <c r="C303" s="11">
        <v>14.6</v>
      </c>
      <c r="D303" s="11">
        <v>17.100000000000001</v>
      </c>
      <c r="E303" s="5">
        <f t="shared" si="92"/>
        <v>171.40700000000001</v>
      </c>
      <c r="F303" s="5">
        <f t="shared" si="111"/>
        <v>301</v>
      </c>
      <c r="G303" s="5">
        <f t="shared" si="93"/>
        <v>1.9999999999999574E-2</v>
      </c>
      <c r="H303" s="5">
        <f t="shared" si="94"/>
        <v>6.01</v>
      </c>
      <c r="I303" s="8">
        <f t="shared" si="95"/>
        <v>15.415805219330231</v>
      </c>
      <c r="J303" s="5">
        <f t="shared" si="112"/>
        <v>92.491446576064959</v>
      </c>
      <c r="K303" s="5">
        <f t="shared" si="96"/>
        <v>30.552264000000001</v>
      </c>
      <c r="L303" s="8">
        <f t="shared" si="98"/>
        <v>61.939182576064958</v>
      </c>
      <c r="M303" s="8">
        <f t="shared" si="97"/>
        <v>166.75</v>
      </c>
      <c r="N303" s="8">
        <f t="shared" si="99"/>
        <v>169.66550000000001</v>
      </c>
      <c r="O303" s="8">
        <f t="shared" si="100"/>
        <v>301.5</v>
      </c>
      <c r="P303" s="8">
        <f t="shared" si="101"/>
        <v>2.0000000000000018E-2</v>
      </c>
      <c r="Q303" s="9">
        <f t="shared" si="102"/>
        <v>1.2459649968606024</v>
      </c>
      <c r="R303" s="8">
        <f t="shared" si="103"/>
        <v>390.67534569396048</v>
      </c>
      <c r="S303" s="8">
        <f t="shared" si="104"/>
        <v>5.0908891247751153</v>
      </c>
      <c r="T303" s="1" t="str">
        <f t="shared" si="105"/>
        <v>organic clay</v>
      </c>
      <c r="U303" s="10" t="str">
        <f t="shared" si="106"/>
        <v/>
      </c>
      <c r="V303" s="10" t="str">
        <f t="shared" si="107"/>
        <v/>
      </c>
      <c r="W303" s="10" t="str">
        <f t="shared" si="108"/>
        <v/>
      </c>
      <c r="X303" s="10">
        <f t="shared" si="109"/>
        <v>4.9505702282623361</v>
      </c>
      <c r="Y303" s="1">
        <f t="shared" si="113"/>
        <v>7.025125628140704</v>
      </c>
      <c r="Z303" s="2">
        <f t="shared" si="110"/>
        <v>0.67400000000000004</v>
      </c>
      <c r="AA303" s="1">
        <f t="shared" si="114"/>
        <v>1.1542713567839198</v>
      </c>
    </row>
    <row r="304" spans="1:27" x14ac:dyDescent="0.2">
      <c r="A304" s="11">
        <v>6.02</v>
      </c>
      <c r="B304" s="11">
        <v>0.16500000000000001</v>
      </c>
      <c r="C304" s="11">
        <v>14.8</v>
      </c>
      <c r="D304" s="11">
        <v>17.2</v>
      </c>
      <c r="E304" s="5">
        <f t="shared" si="92"/>
        <v>167.92400000000001</v>
      </c>
      <c r="F304" s="5">
        <f t="shared" si="111"/>
        <v>302</v>
      </c>
      <c r="G304" s="5">
        <f t="shared" si="93"/>
        <v>2.0000000000000462E-2</v>
      </c>
      <c r="H304" s="5">
        <f t="shared" si="94"/>
        <v>6.0299999999999994</v>
      </c>
      <c r="I304" s="8">
        <f t="shared" si="95"/>
        <v>15.423584270837305</v>
      </c>
      <c r="J304" s="5">
        <f t="shared" si="112"/>
        <v>92.799918261481707</v>
      </c>
      <c r="K304" s="5">
        <f t="shared" si="96"/>
        <v>30.748463999999995</v>
      </c>
      <c r="L304" s="8">
        <f t="shared" si="98"/>
        <v>62.051454261481709</v>
      </c>
      <c r="M304" s="8">
        <f t="shared" si="97"/>
        <v>164.55</v>
      </c>
      <c r="N304" s="8">
        <f t="shared" si="99"/>
        <v>167.49099999999999</v>
      </c>
      <c r="O304" s="8">
        <f t="shared" si="100"/>
        <v>302.5</v>
      </c>
      <c r="P304" s="8">
        <f t="shared" si="101"/>
        <v>2.0000000000000018E-2</v>
      </c>
      <c r="Q304" s="9">
        <f t="shared" si="102"/>
        <v>1.2036959105547118</v>
      </c>
      <c r="R304" s="8">
        <f t="shared" si="103"/>
        <v>405.00149811593957</v>
      </c>
      <c r="S304" s="8">
        <f t="shared" si="104"/>
        <v>5.1125356445262833</v>
      </c>
      <c r="T304" s="1" t="str">
        <f t="shared" si="105"/>
        <v>organic clay</v>
      </c>
      <c r="U304" s="10" t="str">
        <f t="shared" si="106"/>
        <v/>
      </c>
      <c r="V304" s="10" t="str">
        <f t="shared" si="107"/>
        <v/>
      </c>
      <c r="W304" s="10" t="str">
        <f t="shared" si="108"/>
        <v/>
      </c>
      <c r="X304" s="10">
        <f t="shared" si="109"/>
        <v>4.7833387825678866</v>
      </c>
      <c r="Y304" s="1">
        <f t="shared" si="113"/>
        <v>7.0418760469011721</v>
      </c>
      <c r="Z304" s="2">
        <f t="shared" si="110"/>
        <v>0.66</v>
      </c>
      <c r="AA304" s="1">
        <f t="shared" si="114"/>
        <v>1.1571189279731993</v>
      </c>
    </row>
    <row r="305" spans="1:27" x14ac:dyDescent="0.2">
      <c r="A305" s="11">
        <v>6.04</v>
      </c>
      <c r="B305" s="11">
        <v>0.1641</v>
      </c>
      <c r="C305" s="11">
        <v>14.6</v>
      </c>
      <c r="D305" s="11">
        <v>17.399999999999999</v>
      </c>
      <c r="E305" s="5">
        <f t="shared" si="92"/>
        <v>167.05799999999999</v>
      </c>
      <c r="F305" s="5">
        <f t="shared" si="111"/>
        <v>303</v>
      </c>
      <c r="G305" s="5">
        <f t="shared" si="93"/>
        <v>1.9999999999999574E-2</v>
      </c>
      <c r="H305" s="5">
        <f t="shared" si="94"/>
        <v>6.05</v>
      </c>
      <c r="I305" s="8">
        <f t="shared" si="95"/>
        <v>15.405950928663961</v>
      </c>
      <c r="J305" s="5">
        <f t="shared" si="112"/>
        <v>93.108037280054987</v>
      </c>
      <c r="K305" s="5">
        <f t="shared" si="96"/>
        <v>30.944664</v>
      </c>
      <c r="L305" s="8">
        <f t="shared" si="98"/>
        <v>62.163373280054984</v>
      </c>
      <c r="M305" s="8">
        <f t="shared" si="97"/>
        <v>165.39999999999998</v>
      </c>
      <c r="N305" s="8">
        <f t="shared" si="99"/>
        <v>168.41749999999999</v>
      </c>
      <c r="O305" s="8">
        <f t="shared" si="100"/>
        <v>303.5</v>
      </c>
      <c r="P305" s="8">
        <f t="shared" si="101"/>
        <v>2.0000000000000018E-2</v>
      </c>
      <c r="Q305" s="9">
        <f t="shared" si="102"/>
        <v>1.2114764490122663</v>
      </c>
      <c r="R305" s="8">
        <f t="shared" si="103"/>
        <v>403.00380461965625</v>
      </c>
      <c r="S305" s="8">
        <f t="shared" si="104"/>
        <v>5.1090728626891035</v>
      </c>
      <c r="T305" s="1" t="str">
        <f t="shared" si="105"/>
        <v>organic clay</v>
      </c>
      <c r="U305" s="10" t="str">
        <f t="shared" si="106"/>
        <v/>
      </c>
      <c r="V305" s="10" t="str">
        <f t="shared" si="107"/>
        <v/>
      </c>
      <c r="W305" s="10" t="str">
        <f t="shared" si="108"/>
        <v/>
      </c>
      <c r="X305" s="10">
        <f t="shared" si="109"/>
        <v>4.8194641813296659</v>
      </c>
      <c r="Y305" s="1">
        <f t="shared" si="113"/>
        <v>7.058626465661642</v>
      </c>
      <c r="Z305" s="2">
        <f t="shared" si="110"/>
        <v>0.65639999999999998</v>
      </c>
      <c r="AA305" s="1">
        <f t="shared" si="114"/>
        <v>1.1599664991624792</v>
      </c>
    </row>
    <row r="306" spans="1:27" x14ac:dyDescent="0.2">
      <c r="A306" s="11">
        <v>6.06</v>
      </c>
      <c r="B306" s="11">
        <v>0.16669999999999999</v>
      </c>
      <c r="C306" s="11">
        <v>14.6</v>
      </c>
      <c r="D306" s="11">
        <v>18.100000000000001</v>
      </c>
      <c r="E306" s="5">
        <f t="shared" si="92"/>
        <v>169.77699999999999</v>
      </c>
      <c r="F306" s="5">
        <f t="shared" si="111"/>
        <v>304</v>
      </c>
      <c r="G306" s="5">
        <f t="shared" si="93"/>
        <v>2.0000000000000462E-2</v>
      </c>
      <c r="H306" s="5">
        <f t="shared" si="94"/>
        <v>6.07</v>
      </c>
      <c r="I306" s="8">
        <f t="shared" si="95"/>
        <v>15.412141450396005</v>
      </c>
      <c r="J306" s="5">
        <f t="shared" si="112"/>
        <v>93.41628010906291</v>
      </c>
      <c r="K306" s="5">
        <f t="shared" si="96"/>
        <v>31.140864000000004</v>
      </c>
      <c r="L306" s="8">
        <f t="shared" si="98"/>
        <v>62.275416109062903</v>
      </c>
      <c r="M306" s="8">
        <f t="shared" si="97"/>
        <v>166.7</v>
      </c>
      <c r="N306" s="8">
        <f t="shared" si="99"/>
        <v>169.74299999999999</v>
      </c>
      <c r="O306" s="8">
        <f t="shared" si="100"/>
        <v>304.5</v>
      </c>
      <c r="P306" s="8">
        <f t="shared" si="101"/>
        <v>2.0000000000000018E-2</v>
      </c>
      <c r="Q306" s="9">
        <f t="shared" si="102"/>
        <v>1.2256316321879912</v>
      </c>
      <c r="R306" s="8">
        <f t="shared" si="103"/>
        <v>398.9428609471214</v>
      </c>
      <c r="S306" s="8">
        <f t="shared" si="104"/>
        <v>5.1024354884118726</v>
      </c>
      <c r="T306" s="1" t="str">
        <f t="shared" si="105"/>
        <v>organic clay</v>
      </c>
      <c r="U306" s="10" t="str">
        <f t="shared" si="106"/>
        <v/>
      </c>
      <c r="V306" s="10" t="str">
        <f t="shared" si="107"/>
        <v/>
      </c>
      <c r="W306" s="10" t="str">
        <f t="shared" si="108"/>
        <v/>
      </c>
      <c r="X306" s="10">
        <f t="shared" si="109"/>
        <v>4.8855813260624723</v>
      </c>
      <c r="Y306" s="1">
        <f t="shared" si="113"/>
        <v>7.0753768844221101</v>
      </c>
      <c r="Z306" s="2">
        <f t="shared" si="110"/>
        <v>0.66679999999999995</v>
      </c>
      <c r="AA306" s="1">
        <f t="shared" si="114"/>
        <v>1.1628140703517589</v>
      </c>
    </row>
    <row r="307" spans="1:27" x14ac:dyDescent="0.2">
      <c r="A307" s="11">
        <v>6.08</v>
      </c>
      <c r="B307" s="11">
        <v>0.16669999999999999</v>
      </c>
      <c r="C307" s="11">
        <v>14.6</v>
      </c>
      <c r="D307" s="11">
        <v>17.7</v>
      </c>
      <c r="E307" s="5">
        <f t="shared" si="92"/>
        <v>169.709</v>
      </c>
      <c r="F307" s="5">
        <f t="shared" si="111"/>
        <v>305</v>
      </c>
      <c r="G307" s="5">
        <f t="shared" si="93"/>
        <v>1.9999999999999574E-2</v>
      </c>
      <c r="H307" s="5">
        <f t="shared" si="94"/>
        <v>6.09</v>
      </c>
      <c r="I307" s="8">
        <f t="shared" si="95"/>
        <v>15.411987842736085</v>
      </c>
      <c r="J307" s="5">
        <f t="shared" si="112"/>
        <v>93.724519865917628</v>
      </c>
      <c r="K307" s="5">
        <f t="shared" si="96"/>
        <v>31.337064000000002</v>
      </c>
      <c r="L307" s="8">
        <f t="shared" si="98"/>
        <v>62.38745586591763</v>
      </c>
      <c r="M307" s="8">
        <f t="shared" si="97"/>
        <v>167.15</v>
      </c>
      <c r="N307" s="8">
        <f t="shared" si="99"/>
        <v>170.20150000000001</v>
      </c>
      <c r="O307" s="8">
        <f t="shared" si="100"/>
        <v>305.5</v>
      </c>
      <c r="P307" s="8">
        <f t="shared" si="101"/>
        <v>2.0000000000000018E-2</v>
      </c>
      <c r="Q307" s="9">
        <f t="shared" si="102"/>
        <v>1.2258390580703562</v>
      </c>
      <c r="R307" s="8">
        <f t="shared" si="103"/>
        <v>399.46661003662234</v>
      </c>
      <c r="S307" s="8">
        <f t="shared" si="104"/>
        <v>5.1028134778078087</v>
      </c>
      <c r="T307" s="1" t="str">
        <f t="shared" si="105"/>
        <v>organic clay</v>
      </c>
      <c r="U307" s="10" t="str">
        <f t="shared" si="106"/>
        <v/>
      </c>
      <c r="V307" s="10" t="str">
        <f t="shared" si="107"/>
        <v/>
      </c>
      <c r="W307" s="10" t="str">
        <f t="shared" si="108"/>
        <v/>
      </c>
      <c r="X307" s="10">
        <f t="shared" si="109"/>
        <v>4.8950320089388253</v>
      </c>
      <c r="Y307" s="1">
        <f t="shared" si="113"/>
        <v>7.09212730318258</v>
      </c>
      <c r="Z307" s="2">
        <f t="shared" si="110"/>
        <v>0.66679999999999995</v>
      </c>
      <c r="AA307" s="1">
        <f t="shared" si="114"/>
        <v>1.1656616415410386</v>
      </c>
    </row>
    <row r="308" spans="1:27" x14ac:dyDescent="0.2">
      <c r="A308" s="11">
        <v>6.1</v>
      </c>
      <c r="B308" s="11">
        <v>0.1676</v>
      </c>
      <c r="C308" s="11">
        <v>14.6</v>
      </c>
      <c r="D308" s="11">
        <v>18.2</v>
      </c>
      <c r="E308" s="5">
        <f t="shared" si="92"/>
        <v>170.69399999999999</v>
      </c>
      <c r="F308" s="5">
        <f t="shared" si="111"/>
        <v>306</v>
      </c>
      <c r="G308" s="5">
        <f t="shared" si="93"/>
        <v>2.0000000000000462E-2</v>
      </c>
      <c r="H308" s="5">
        <f t="shared" si="94"/>
        <v>6.1099999999999994</v>
      </c>
      <c r="I308" s="8">
        <f t="shared" si="95"/>
        <v>15.414206907040702</v>
      </c>
      <c r="J308" s="5">
        <f t="shared" si="112"/>
        <v>94.032804004058448</v>
      </c>
      <c r="K308" s="5">
        <f t="shared" si="96"/>
        <v>31.533263999999996</v>
      </c>
      <c r="L308" s="8">
        <f t="shared" si="98"/>
        <v>62.499540004058453</v>
      </c>
      <c r="M308" s="8">
        <f t="shared" si="97"/>
        <v>167.15</v>
      </c>
      <c r="N308" s="8">
        <f t="shared" si="99"/>
        <v>170.28649999999999</v>
      </c>
      <c r="O308" s="8">
        <f t="shared" si="100"/>
        <v>306.5</v>
      </c>
      <c r="P308" s="8">
        <f t="shared" si="101"/>
        <v>2.0000000000000018E-2</v>
      </c>
      <c r="Q308" s="9">
        <f t="shared" si="102"/>
        <v>1.2200681155571698</v>
      </c>
      <c r="R308" s="8">
        <f t="shared" si="103"/>
        <v>401.94772987307113</v>
      </c>
      <c r="S308" s="8">
        <f t="shared" si="104"/>
        <v>5.1061854341194435</v>
      </c>
      <c r="T308" s="1" t="str">
        <f t="shared" si="105"/>
        <v>organic clay</v>
      </c>
      <c r="U308" s="10" t="str">
        <f t="shared" si="106"/>
        <v/>
      </c>
      <c r="V308" s="10" t="str">
        <f t="shared" si="107"/>
        <v/>
      </c>
      <c r="W308" s="10" t="str">
        <f t="shared" si="108"/>
        <v/>
      </c>
      <c r="X308" s="10">
        <f t="shared" si="109"/>
        <v>4.8744797330627705</v>
      </c>
      <c r="Y308" s="1">
        <f t="shared" si="113"/>
        <v>7.1088777219430481</v>
      </c>
      <c r="Z308" s="2">
        <f t="shared" si="110"/>
        <v>0.6704</v>
      </c>
      <c r="AA308" s="1">
        <f t="shared" si="114"/>
        <v>1.1685092127303183</v>
      </c>
    </row>
    <row r="309" spans="1:27" x14ac:dyDescent="0.2">
      <c r="A309" s="11">
        <v>6.12</v>
      </c>
      <c r="B309" s="11">
        <v>0.16669999999999999</v>
      </c>
      <c r="C309" s="11">
        <v>14.4</v>
      </c>
      <c r="D309" s="11">
        <v>18.7</v>
      </c>
      <c r="E309" s="5">
        <f t="shared" si="92"/>
        <v>169.87899999999999</v>
      </c>
      <c r="F309" s="5">
        <f t="shared" si="111"/>
        <v>307</v>
      </c>
      <c r="G309" s="5">
        <f t="shared" si="93"/>
        <v>1.9999999999999574E-2</v>
      </c>
      <c r="H309" s="5">
        <f t="shared" si="94"/>
        <v>6.13</v>
      </c>
      <c r="I309" s="8">
        <f t="shared" si="95"/>
        <v>15.396505070263753</v>
      </c>
      <c r="J309" s="5">
        <f t="shared" si="112"/>
        <v>94.34073410546371</v>
      </c>
      <c r="K309" s="5">
        <f t="shared" si="96"/>
        <v>31.729464</v>
      </c>
      <c r="L309" s="8">
        <f t="shared" si="98"/>
        <v>62.61127010546371</v>
      </c>
      <c r="M309" s="8">
        <f t="shared" si="97"/>
        <v>169.8</v>
      </c>
      <c r="N309" s="8">
        <f t="shared" si="99"/>
        <v>172.99599999999998</v>
      </c>
      <c r="O309" s="8">
        <f t="shared" si="100"/>
        <v>307.5</v>
      </c>
      <c r="P309" s="8">
        <f t="shared" si="101"/>
        <v>2.0000000000000018E-2</v>
      </c>
      <c r="Q309" s="9">
        <f t="shared" si="102"/>
        <v>1.256247729235451</v>
      </c>
      <c r="R309" s="8">
        <f t="shared" si="103"/>
        <v>390.94648845546686</v>
      </c>
      <c r="S309" s="8">
        <f t="shared" si="104"/>
        <v>5.0887495357485806</v>
      </c>
      <c r="T309" s="1" t="str">
        <f t="shared" si="105"/>
        <v>organic clay</v>
      </c>
      <c r="U309" s="10" t="str">
        <f t="shared" si="106"/>
        <v/>
      </c>
      <c r="V309" s="10" t="str">
        <f t="shared" si="107"/>
        <v/>
      </c>
      <c r="W309" s="10" t="str">
        <f t="shared" si="108"/>
        <v/>
      </c>
      <c r="X309" s="10">
        <f t="shared" si="109"/>
        <v>5.0306177263024203</v>
      </c>
      <c r="Y309" s="1">
        <f t="shared" si="113"/>
        <v>7.125628140703518</v>
      </c>
      <c r="Z309" s="2">
        <f t="shared" si="110"/>
        <v>0.66679999999999995</v>
      </c>
      <c r="AA309" s="1">
        <f t="shared" si="114"/>
        <v>1.1713567839195982</v>
      </c>
    </row>
    <row r="310" spans="1:27" x14ac:dyDescent="0.2">
      <c r="A310" s="11">
        <v>6.14</v>
      </c>
      <c r="B310" s="11">
        <v>0.1729</v>
      </c>
      <c r="C310" s="11">
        <v>14.1</v>
      </c>
      <c r="D310" s="11">
        <v>18.899999999999999</v>
      </c>
      <c r="E310" s="5">
        <f t="shared" si="92"/>
        <v>176.113</v>
      </c>
      <c r="F310" s="5">
        <f t="shared" si="111"/>
        <v>308</v>
      </c>
      <c r="G310" s="5">
        <f t="shared" si="93"/>
        <v>2.0000000000000462E-2</v>
      </c>
      <c r="H310" s="5">
        <f t="shared" si="94"/>
        <v>6.15</v>
      </c>
      <c r="I310" s="8">
        <f t="shared" si="95"/>
        <v>15.386105904115237</v>
      </c>
      <c r="J310" s="5">
        <f t="shared" si="112"/>
        <v>94.64845622354602</v>
      </c>
      <c r="K310" s="5">
        <f t="shared" si="96"/>
        <v>31.925664000000005</v>
      </c>
      <c r="L310" s="8">
        <f t="shared" si="98"/>
        <v>62.722792223546016</v>
      </c>
      <c r="M310" s="8">
        <f t="shared" si="97"/>
        <v>175.5</v>
      </c>
      <c r="N310" s="8">
        <f t="shared" si="99"/>
        <v>178.73849999999999</v>
      </c>
      <c r="O310" s="8">
        <f t="shared" si="100"/>
        <v>308.5</v>
      </c>
      <c r="P310" s="8">
        <f t="shared" si="101"/>
        <v>2.0000000000000018E-2</v>
      </c>
      <c r="Q310" s="9">
        <f t="shared" si="102"/>
        <v>1.3406616764884189</v>
      </c>
      <c r="R310" s="8">
        <f t="shared" si="103"/>
        <v>366.86864002606569</v>
      </c>
      <c r="S310" s="8">
        <f t="shared" si="104"/>
        <v>5.0493598968843214</v>
      </c>
      <c r="T310" s="1" t="str">
        <f t="shared" si="105"/>
        <v>organic clay</v>
      </c>
      <c r="U310" s="10" t="str">
        <f t="shared" si="106"/>
        <v/>
      </c>
      <c r="V310" s="10" t="str">
        <f t="shared" si="107"/>
        <v/>
      </c>
      <c r="W310" s="10" t="str">
        <f t="shared" si="108"/>
        <v/>
      </c>
      <c r="X310" s="10">
        <f t="shared" si="109"/>
        <v>5.3901029184302649</v>
      </c>
      <c r="Y310" s="1">
        <f t="shared" si="113"/>
        <v>7.1423785594639861</v>
      </c>
      <c r="Z310" s="2">
        <f t="shared" si="110"/>
        <v>0.69159999999999999</v>
      </c>
      <c r="AA310" s="1">
        <f t="shared" si="114"/>
        <v>1.1742043551088777</v>
      </c>
    </row>
    <row r="311" spans="1:27" x14ac:dyDescent="0.2">
      <c r="A311" s="11">
        <v>6.16</v>
      </c>
      <c r="B311" s="11">
        <v>0.17810000000000001</v>
      </c>
      <c r="C311" s="11">
        <v>13.9</v>
      </c>
      <c r="D311" s="11">
        <v>19.2</v>
      </c>
      <c r="E311" s="5">
        <f t="shared" si="92"/>
        <v>181.364</v>
      </c>
      <c r="F311" s="5">
        <f t="shared" si="111"/>
        <v>309</v>
      </c>
      <c r="G311" s="5">
        <f t="shared" si="93"/>
        <v>1.9999999999999574E-2</v>
      </c>
      <c r="H311" s="5">
        <f t="shared" si="94"/>
        <v>6.17</v>
      </c>
      <c r="I311" s="8">
        <f t="shared" si="95"/>
        <v>15.380938054935351</v>
      </c>
      <c r="J311" s="5">
        <f t="shared" si="112"/>
        <v>94.956074984644715</v>
      </c>
      <c r="K311" s="5">
        <f t="shared" si="96"/>
        <v>32.121864000000002</v>
      </c>
      <c r="L311" s="8">
        <f t="shared" si="98"/>
        <v>62.834210984644713</v>
      </c>
      <c r="M311" s="8">
        <f t="shared" si="97"/>
        <v>178.54999999999998</v>
      </c>
      <c r="N311" s="8">
        <f t="shared" si="99"/>
        <v>182.2475</v>
      </c>
      <c r="O311" s="8">
        <f t="shared" si="100"/>
        <v>309.5</v>
      </c>
      <c r="P311" s="8">
        <f t="shared" si="101"/>
        <v>2.0000000000000018E-2</v>
      </c>
      <c r="Q311" s="9">
        <f t="shared" si="102"/>
        <v>1.3892340438027841</v>
      </c>
      <c r="R311" s="8">
        <f t="shared" si="103"/>
        <v>354.55945408790888</v>
      </c>
      <c r="S311" s="8">
        <f t="shared" si="104"/>
        <v>5.0280194021224425</v>
      </c>
      <c r="T311" s="1" t="str">
        <f t="shared" si="105"/>
        <v>organic clay</v>
      </c>
      <c r="U311" s="10" t="str">
        <f t="shared" si="106"/>
        <v/>
      </c>
      <c r="V311" s="10" t="str">
        <f t="shared" si="107"/>
        <v/>
      </c>
      <c r="W311" s="10" t="str">
        <f t="shared" si="108"/>
        <v/>
      </c>
      <c r="X311" s="10">
        <f t="shared" si="109"/>
        <v>5.5729283343570177</v>
      </c>
      <c r="Y311" s="1">
        <f t="shared" si="113"/>
        <v>7.159128978224456</v>
      </c>
      <c r="Z311" s="2">
        <f t="shared" si="110"/>
        <v>0.71240000000000003</v>
      </c>
      <c r="AA311" s="1">
        <f t="shared" si="114"/>
        <v>1.1770519262981576</v>
      </c>
    </row>
    <row r="312" spans="1:27" x14ac:dyDescent="0.2">
      <c r="A312" s="11">
        <v>6.18</v>
      </c>
      <c r="B312" s="11">
        <v>0.17899999999999999</v>
      </c>
      <c r="C312" s="11">
        <v>16</v>
      </c>
      <c r="D312" s="11">
        <v>24.3</v>
      </c>
      <c r="E312" s="5">
        <f t="shared" si="92"/>
        <v>183.131</v>
      </c>
      <c r="F312" s="5">
        <f t="shared" si="111"/>
        <v>310</v>
      </c>
      <c r="G312" s="5">
        <f t="shared" si="93"/>
        <v>2.0000000000000462E-2</v>
      </c>
      <c r="H312" s="5">
        <f t="shared" si="94"/>
        <v>6.1899999999999995</v>
      </c>
      <c r="I312" s="8">
        <f t="shared" si="95"/>
        <v>15.546505050354577</v>
      </c>
      <c r="J312" s="5">
        <f t="shared" si="112"/>
        <v>95.267005085651817</v>
      </c>
      <c r="K312" s="5">
        <f t="shared" si="96"/>
        <v>32.318064</v>
      </c>
      <c r="L312" s="8">
        <f t="shared" si="98"/>
        <v>62.948941085651818</v>
      </c>
      <c r="M312" s="8">
        <f t="shared" si="97"/>
        <v>176.8</v>
      </c>
      <c r="N312" s="8">
        <f t="shared" si="99"/>
        <v>181.01599999999999</v>
      </c>
      <c r="O312" s="8">
        <f t="shared" si="100"/>
        <v>310.5</v>
      </c>
      <c r="P312" s="8">
        <f t="shared" si="101"/>
        <v>2.0000000000000018E-2</v>
      </c>
      <c r="Q312" s="9">
        <f t="shared" si="102"/>
        <v>1.3621991638854312</v>
      </c>
      <c r="R312" s="8">
        <f t="shared" si="103"/>
        <v>362.10336961984007</v>
      </c>
      <c r="S312" s="8">
        <f t="shared" si="104"/>
        <v>5.040522420922863</v>
      </c>
      <c r="T312" s="1" t="str">
        <f t="shared" si="105"/>
        <v>organic clay</v>
      </c>
      <c r="U312" s="10" t="str">
        <f t="shared" si="106"/>
        <v/>
      </c>
      <c r="V312" s="10" t="str">
        <f t="shared" si="107"/>
        <v/>
      </c>
      <c r="W312" s="10" t="str">
        <f t="shared" si="108"/>
        <v/>
      </c>
      <c r="X312" s="10">
        <f t="shared" si="109"/>
        <v>5.43553299428988</v>
      </c>
      <c r="Y312" s="1">
        <f t="shared" si="113"/>
        <v>7.1758793969849251</v>
      </c>
      <c r="Z312" s="2">
        <f t="shared" si="110"/>
        <v>0.71599999999999997</v>
      </c>
      <c r="AA312" s="1">
        <f t="shared" si="114"/>
        <v>1.1798994974874373</v>
      </c>
    </row>
    <row r="313" spans="1:27" x14ac:dyDescent="0.2">
      <c r="A313" s="11">
        <v>6.2</v>
      </c>
      <c r="B313" s="11">
        <v>0.17460000000000001</v>
      </c>
      <c r="C313" s="11">
        <v>15.5</v>
      </c>
      <c r="D313" s="11">
        <v>25.3</v>
      </c>
      <c r="E313" s="5">
        <f t="shared" si="92"/>
        <v>178.90099999999998</v>
      </c>
      <c r="F313" s="5">
        <f t="shared" si="111"/>
        <v>311</v>
      </c>
      <c r="G313" s="5">
        <f t="shared" si="93"/>
        <v>1.9999999999999574E-2</v>
      </c>
      <c r="H313" s="5">
        <f t="shared" si="94"/>
        <v>6.21</v>
      </c>
      <c r="I313" s="8">
        <f t="shared" si="95"/>
        <v>15.501023381937047</v>
      </c>
      <c r="J313" s="5">
        <f t="shared" si="112"/>
        <v>95.577025553290554</v>
      </c>
      <c r="K313" s="5">
        <f t="shared" si="96"/>
        <v>32.514264000000004</v>
      </c>
      <c r="L313" s="8">
        <f t="shared" si="98"/>
        <v>63.062761553290549</v>
      </c>
      <c r="M313" s="8">
        <f t="shared" si="97"/>
        <v>172.85</v>
      </c>
      <c r="N313" s="8">
        <f t="shared" si="99"/>
        <v>177.21049999999997</v>
      </c>
      <c r="O313" s="8">
        <f t="shared" si="100"/>
        <v>311.5</v>
      </c>
      <c r="P313" s="8">
        <f t="shared" si="101"/>
        <v>2.0000000000000018E-2</v>
      </c>
      <c r="Q313" s="9">
        <f t="shared" si="102"/>
        <v>1.2944798552427152</v>
      </c>
      <c r="R313" s="8">
        <f t="shared" si="103"/>
        <v>381.58366051581959</v>
      </c>
      <c r="S313" s="8">
        <f t="shared" si="104"/>
        <v>5.0722390299890581</v>
      </c>
      <c r="T313" s="1" t="str">
        <f t="shared" si="105"/>
        <v>organic clay</v>
      </c>
      <c r="U313" s="10" t="str">
        <f t="shared" si="106"/>
        <v/>
      </c>
      <c r="V313" s="10" t="str">
        <f t="shared" si="107"/>
        <v/>
      </c>
      <c r="W313" s="10" t="str">
        <f t="shared" si="108"/>
        <v/>
      </c>
      <c r="X313" s="10">
        <f t="shared" si="109"/>
        <v>5.1515316297806297</v>
      </c>
      <c r="Y313" s="1">
        <f t="shared" si="113"/>
        <v>7.1926298157453941</v>
      </c>
      <c r="Z313" s="2">
        <f t="shared" si="110"/>
        <v>0.69840000000000002</v>
      </c>
      <c r="AA313" s="1">
        <f t="shared" si="114"/>
        <v>1.182747068676717</v>
      </c>
    </row>
    <row r="314" spans="1:27" x14ac:dyDescent="0.2">
      <c r="A314" s="11">
        <v>6.22</v>
      </c>
      <c r="B314" s="11">
        <v>0.1711</v>
      </c>
      <c r="C314" s="11">
        <v>15.4</v>
      </c>
      <c r="D314" s="11">
        <v>26</v>
      </c>
      <c r="E314" s="5">
        <f t="shared" si="92"/>
        <v>175.51999999999998</v>
      </c>
      <c r="F314" s="5">
        <f t="shared" si="111"/>
        <v>312</v>
      </c>
      <c r="G314" s="5">
        <f t="shared" si="93"/>
        <v>2.0000000000000462E-2</v>
      </c>
      <c r="H314" s="5">
        <f t="shared" si="94"/>
        <v>6.23</v>
      </c>
      <c r="I314" s="8">
        <f t="shared" si="95"/>
        <v>15.486262097452169</v>
      </c>
      <c r="J314" s="5">
        <f t="shared" si="112"/>
        <v>95.886750795239607</v>
      </c>
      <c r="K314" s="5">
        <f t="shared" si="96"/>
        <v>32.710464000000009</v>
      </c>
      <c r="L314" s="8">
        <f t="shared" si="98"/>
        <v>63.176286795239598</v>
      </c>
      <c r="M314" s="8">
        <f t="shared" si="97"/>
        <v>177.7</v>
      </c>
      <c r="N314" s="8">
        <f t="shared" si="99"/>
        <v>182.16249999999997</v>
      </c>
      <c r="O314" s="8">
        <f t="shared" si="100"/>
        <v>312.5</v>
      </c>
      <c r="P314" s="8">
        <f t="shared" si="101"/>
        <v>2.0000000000000018E-2</v>
      </c>
      <c r="Q314" s="9">
        <f t="shared" si="102"/>
        <v>1.3656350124594745</v>
      </c>
      <c r="R314" s="8">
        <f t="shared" si="103"/>
        <v>362.21070565071079</v>
      </c>
      <c r="S314" s="8">
        <f t="shared" si="104"/>
        <v>5.0398949808631306</v>
      </c>
      <c r="T314" s="1" t="str">
        <f t="shared" si="105"/>
        <v>organic clay</v>
      </c>
      <c r="U314" s="10" t="str">
        <f t="shared" si="106"/>
        <v/>
      </c>
      <c r="V314" s="10" t="str">
        <f t="shared" si="107"/>
        <v/>
      </c>
      <c r="W314" s="10" t="str">
        <f t="shared" si="108"/>
        <v/>
      </c>
      <c r="X314" s="10">
        <f t="shared" si="109"/>
        <v>5.4542166136506918</v>
      </c>
      <c r="Y314" s="1">
        <f t="shared" si="113"/>
        <v>7.2093802345058631</v>
      </c>
      <c r="Z314" s="2">
        <f t="shared" si="110"/>
        <v>0.68440000000000001</v>
      </c>
      <c r="AA314" s="1">
        <f t="shared" si="114"/>
        <v>1.1855946398659967</v>
      </c>
    </row>
    <row r="315" spans="1:27" x14ac:dyDescent="0.2">
      <c r="A315" s="11">
        <v>6.24</v>
      </c>
      <c r="B315" s="11">
        <v>0.18429999999999999</v>
      </c>
      <c r="C315" s="11">
        <v>15.2</v>
      </c>
      <c r="D315" s="11">
        <v>26.5</v>
      </c>
      <c r="E315" s="5">
        <f t="shared" si="92"/>
        <v>188.80499999999998</v>
      </c>
      <c r="F315" s="5">
        <f t="shared" si="111"/>
        <v>313</v>
      </c>
      <c r="G315" s="5">
        <f t="shared" si="93"/>
        <v>1.9999999999999574E-2</v>
      </c>
      <c r="H315" s="5">
        <f t="shared" si="94"/>
        <v>6.25</v>
      </c>
      <c r="I315" s="8">
        <f t="shared" si="95"/>
        <v>15.499201422816244</v>
      </c>
      <c r="J315" s="5">
        <f t="shared" si="112"/>
        <v>96.19673482369592</v>
      </c>
      <c r="K315" s="5">
        <f t="shared" si="96"/>
        <v>32.906663999999999</v>
      </c>
      <c r="L315" s="8">
        <f t="shared" si="98"/>
        <v>63.29007082369592</v>
      </c>
      <c r="M315" s="8">
        <f t="shared" si="97"/>
        <v>184.7</v>
      </c>
      <c r="N315" s="8">
        <f t="shared" si="99"/>
        <v>189.23899999999998</v>
      </c>
      <c r="O315" s="8">
        <f t="shared" si="100"/>
        <v>313.5</v>
      </c>
      <c r="P315" s="8">
        <f t="shared" si="101"/>
        <v>2.0000000000000018E-2</v>
      </c>
      <c r="Q315" s="9">
        <f t="shared" si="102"/>
        <v>1.47009260639773</v>
      </c>
      <c r="R315" s="8">
        <f t="shared" si="103"/>
        <v>336.94364534865383</v>
      </c>
      <c r="S315" s="8">
        <f t="shared" si="104"/>
        <v>4.9951694232794654</v>
      </c>
      <c r="T315" s="1" t="str">
        <f t="shared" si="105"/>
        <v>organic clay</v>
      </c>
      <c r="U315" s="10" t="str">
        <f t="shared" si="106"/>
        <v/>
      </c>
      <c r="V315" s="10" t="str">
        <f t="shared" si="107"/>
        <v/>
      </c>
      <c r="W315" s="10" t="str">
        <f t="shared" si="108"/>
        <v/>
      </c>
      <c r="X315" s="10">
        <f t="shared" si="109"/>
        <v>5.9002176784202716</v>
      </c>
      <c r="Y315" s="1">
        <f t="shared" si="113"/>
        <v>7.2261306532663321</v>
      </c>
      <c r="Z315" s="2">
        <f t="shared" si="110"/>
        <v>0.73719999999999997</v>
      </c>
      <c r="AA315" s="1">
        <f t="shared" si="114"/>
        <v>1.1884422110552766</v>
      </c>
    </row>
    <row r="316" spans="1:27" x14ac:dyDescent="0.2">
      <c r="A316" s="11">
        <v>6.26</v>
      </c>
      <c r="B316" s="11">
        <v>0.18509999999999999</v>
      </c>
      <c r="C316" s="11">
        <v>15.1</v>
      </c>
      <c r="D316" s="11">
        <v>26.9</v>
      </c>
      <c r="E316" s="5">
        <f t="shared" si="92"/>
        <v>189.673</v>
      </c>
      <c r="F316" s="5">
        <f t="shared" si="111"/>
        <v>314</v>
      </c>
      <c r="G316" s="5">
        <f t="shared" si="93"/>
        <v>2.0000000000000462E-2</v>
      </c>
      <c r="H316" s="5">
        <f t="shared" si="94"/>
        <v>6.27</v>
      </c>
      <c r="I316" s="8">
        <f t="shared" si="95"/>
        <v>15.49336730803919</v>
      </c>
      <c r="J316" s="5">
        <f t="shared" si="112"/>
        <v>96.506602169856706</v>
      </c>
      <c r="K316" s="5">
        <f t="shared" si="96"/>
        <v>33.102863999999997</v>
      </c>
      <c r="L316" s="8">
        <f t="shared" si="98"/>
        <v>63.403738169856709</v>
      </c>
      <c r="M316" s="8">
        <f t="shared" si="97"/>
        <v>186</v>
      </c>
      <c r="N316" s="8">
        <f t="shared" si="99"/>
        <v>190.607</v>
      </c>
      <c r="O316" s="8">
        <f t="shared" si="100"/>
        <v>314.5</v>
      </c>
      <c r="P316" s="8">
        <f t="shared" si="101"/>
        <v>2.0000000000000018E-2</v>
      </c>
      <c r="Q316" s="9">
        <f t="shared" si="102"/>
        <v>1.4841458965408501</v>
      </c>
      <c r="R316" s="8">
        <f t="shared" si="103"/>
        <v>334.21750306272975</v>
      </c>
      <c r="S316" s="8">
        <f t="shared" si="104"/>
        <v>4.9897906996847059</v>
      </c>
      <c r="T316" s="1" t="str">
        <f t="shared" si="105"/>
        <v>organic clay</v>
      </c>
      <c r="U316" s="10" t="str">
        <f t="shared" si="106"/>
        <v/>
      </c>
      <c r="V316" s="10" t="str">
        <f t="shared" si="107"/>
        <v/>
      </c>
      <c r="W316" s="10" t="str">
        <f t="shared" si="108"/>
        <v/>
      </c>
      <c r="X316" s="10">
        <f t="shared" si="109"/>
        <v>5.9662265220095527</v>
      </c>
      <c r="Y316" s="1">
        <f t="shared" si="113"/>
        <v>7.2428810720268011</v>
      </c>
      <c r="Z316" s="2">
        <f t="shared" si="110"/>
        <v>0.74039999999999995</v>
      </c>
      <c r="AA316" s="1">
        <f t="shared" si="114"/>
        <v>1.1912897822445561</v>
      </c>
    </row>
    <row r="317" spans="1:27" x14ac:dyDescent="0.2">
      <c r="A317" s="11">
        <v>6.28</v>
      </c>
      <c r="B317" s="11">
        <v>0.18690000000000001</v>
      </c>
      <c r="C317" s="11">
        <v>14.8</v>
      </c>
      <c r="D317" s="11">
        <v>27.3</v>
      </c>
      <c r="E317" s="5">
        <f t="shared" si="92"/>
        <v>191.541</v>
      </c>
      <c r="F317" s="5">
        <f t="shared" si="111"/>
        <v>315</v>
      </c>
      <c r="G317" s="5">
        <f t="shared" si="93"/>
        <v>1.9999999999999574E-2</v>
      </c>
      <c r="H317" s="5">
        <f t="shared" si="94"/>
        <v>6.29</v>
      </c>
      <c r="I317" s="8">
        <f t="shared" si="95"/>
        <v>15.47404110504843</v>
      </c>
      <c r="J317" s="5">
        <f t="shared" si="112"/>
        <v>96.816082991957671</v>
      </c>
      <c r="K317" s="5">
        <f t="shared" si="96"/>
        <v>33.299064000000001</v>
      </c>
      <c r="L317" s="8">
        <f t="shared" si="98"/>
        <v>63.51701899195767</v>
      </c>
      <c r="M317" s="8">
        <f t="shared" si="97"/>
        <v>186.45000000000002</v>
      </c>
      <c r="N317" s="8">
        <f t="shared" si="99"/>
        <v>191.09950000000001</v>
      </c>
      <c r="O317" s="8">
        <f t="shared" si="100"/>
        <v>315.5</v>
      </c>
      <c r="P317" s="8">
        <f t="shared" si="101"/>
        <v>2.0000000000000018E-2</v>
      </c>
      <c r="Q317" s="9">
        <f t="shared" si="102"/>
        <v>1.4843803834682514</v>
      </c>
      <c r="R317" s="8">
        <f t="shared" si="103"/>
        <v>334.62936538785817</v>
      </c>
      <c r="S317" s="8">
        <f t="shared" si="104"/>
        <v>4.9901466860759456</v>
      </c>
      <c r="T317" s="1" t="str">
        <f t="shared" si="105"/>
        <v>organic clay</v>
      </c>
      <c r="U317" s="10" t="str">
        <f t="shared" si="106"/>
        <v/>
      </c>
      <c r="V317" s="10" t="str">
        <f t="shared" si="107"/>
        <v/>
      </c>
      <c r="W317" s="10" t="str">
        <f t="shared" si="108"/>
        <v/>
      </c>
      <c r="X317" s="10">
        <f t="shared" si="109"/>
        <v>5.9755944672028232</v>
      </c>
      <c r="Y317" s="1">
        <f t="shared" si="113"/>
        <v>7.2596314907872701</v>
      </c>
      <c r="Z317" s="2">
        <f t="shared" si="110"/>
        <v>0.74760000000000004</v>
      </c>
      <c r="AA317" s="1">
        <f t="shared" si="114"/>
        <v>1.194137353433836</v>
      </c>
    </row>
    <row r="318" spans="1:27" x14ac:dyDescent="0.2">
      <c r="A318" s="11">
        <v>6.3</v>
      </c>
      <c r="B318" s="11">
        <v>0.186</v>
      </c>
      <c r="C318" s="11">
        <v>14.8</v>
      </c>
      <c r="D318" s="11">
        <v>27.4</v>
      </c>
      <c r="E318" s="5">
        <f t="shared" si="92"/>
        <v>190.65800000000002</v>
      </c>
      <c r="F318" s="5">
        <f t="shared" si="111"/>
        <v>316</v>
      </c>
      <c r="G318" s="5">
        <f t="shared" si="93"/>
        <v>2.0000000000000462E-2</v>
      </c>
      <c r="H318" s="5">
        <f t="shared" si="94"/>
        <v>6.3100000000000005</v>
      </c>
      <c r="I318" s="8">
        <f t="shared" si="95"/>
        <v>15.472269374172685</v>
      </c>
      <c r="J318" s="5">
        <f t="shared" si="112"/>
        <v>97.125528379441135</v>
      </c>
      <c r="K318" s="5">
        <f t="shared" si="96"/>
        <v>33.495264000000006</v>
      </c>
      <c r="L318" s="8">
        <f t="shared" si="98"/>
        <v>63.63026437944113</v>
      </c>
      <c r="M318" s="8">
        <f t="shared" si="97"/>
        <v>184.70000000000002</v>
      </c>
      <c r="N318" s="8">
        <f t="shared" si="99"/>
        <v>189.36650000000003</v>
      </c>
      <c r="O318" s="8">
        <f t="shared" si="100"/>
        <v>316.5</v>
      </c>
      <c r="P318" s="8">
        <f t="shared" si="101"/>
        <v>2.0000000000000018E-2</v>
      </c>
      <c r="Q318" s="9">
        <f t="shared" si="102"/>
        <v>1.4496399240227242</v>
      </c>
      <c r="R318" s="8">
        <f t="shared" si="103"/>
        <v>343.1230118671665</v>
      </c>
      <c r="S318" s="8">
        <f t="shared" si="104"/>
        <v>5.0051136844437654</v>
      </c>
      <c r="T318" s="1" t="str">
        <f t="shared" si="105"/>
        <v>organic clay</v>
      </c>
      <c r="U318" s="10" t="str">
        <f t="shared" si="106"/>
        <v/>
      </c>
      <c r="V318" s="10" t="str">
        <f t="shared" si="107"/>
        <v/>
      </c>
      <c r="W318" s="10" t="str">
        <f t="shared" si="108"/>
        <v/>
      </c>
      <c r="X318" s="10">
        <f t="shared" si="109"/>
        <v>5.8382981080372591</v>
      </c>
      <c r="Y318" s="1">
        <f t="shared" si="113"/>
        <v>7.2763819095477391</v>
      </c>
      <c r="Z318" s="2">
        <f t="shared" si="110"/>
        <v>0.74399999999999999</v>
      </c>
      <c r="AA318" s="1">
        <f t="shared" si="114"/>
        <v>1.1969849246231157</v>
      </c>
    </row>
    <row r="319" spans="1:27" x14ac:dyDescent="0.2">
      <c r="A319" s="11">
        <v>6.32</v>
      </c>
      <c r="B319" s="11">
        <v>0.18340000000000001</v>
      </c>
      <c r="C319" s="11">
        <v>15</v>
      </c>
      <c r="D319" s="11">
        <v>27.5</v>
      </c>
      <c r="E319" s="5">
        <f t="shared" si="92"/>
        <v>188.07500000000002</v>
      </c>
      <c r="F319" s="5">
        <f t="shared" si="111"/>
        <v>317</v>
      </c>
      <c r="G319" s="5">
        <f t="shared" si="93"/>
        <v>1.9999999999999574E-2</v>
      </c>
      <c r="H319" s="5">
        <f t="shared" si="94"/>
        <v>6.33</v>
      </c>
      <c r="I319" s="8">
        <f t="shared" si="95"/>
        <v>15.482479819997486</v>
      </c>
      <c r="J319" s="5">
        <f t="shared" si="112"/>
        <v>97.435177975841086</v>
      </c>
      <c r="K319" s="5">
        <f t="shared" si="96"/>
        <v>33.691464000000003</v>
      </c>
      <c r="L319" s="8">
        <f t="shared" si="98"/>
        <v>63.743713975841082</v>
      </c>
      <c r="M319" s="8">
        <f t="shared" si="97"/>
        <v>185.15</v>
      </c>
      <c r="N319" s="8">
        <f t="shared" si="99"/>
        <v>189.8845</v>
      </c>
      <c r="O319" s="8">
        <f t="shared" si="100"/>
        <v>317.5</v>
      </c>
      <c r="P319" s="8">
        <f t="shared" si="101"/>
        <v>2.0000000000000018E-2</v>
      </c>
      <c r="Q319" s="9">
        <f t="shared" si="102"/>
        <v>1.4503284521387831</v>
      </c>
      <c r="R319" s="8">
        <f t="shared" si="103"/>
        <v>343.43139900693996</v>
      </c>
      <c r="S319" s="8">
        <f t="shared" si="104"/>
        <v>5.0052701125305745</v>
      </c>
      <c r="T319" s="1" t="str">
        <f t="shared" si="105"/>
        <v>organic clay</v>
      </c>
      <c r="U319" s="10" t="str">
        <f t="shared" si="106"/>
        <v/>
      </c>
      <c r="V319" s="10" t="str">
        <f t="shared" si="107"/>
        <v/>
      </c>
      <c r="W319" s="10" t="str">
        <f t="shared" si="108"/>
        <v/>
      </c>
      <c r="X319" s="10">
        <f t="shared" si="109"/>
        <v>5.8476548016105943</v>
      </c>
      <c r="Y319" s="1">
        <f t="shared" si="113"/>
        <v>7.2931323283082081</v>
      </c>
      <c r="Z319" s="2">
        <f t="shared" si="110"/>
        <v>0.73360000000000003</v>
      </c>
      <c r="AA319" s="1">
        <f t="shared" si="114"/>
        <v>1.1998324958123954</v>
      </c>
    </row>
    <row r="320" spans="1:27" x14ac:dyDescent="0.2">
      <c r="A320" s="11">
        <v>6.34</v>
      </c>
      <c r="B320" s="11">
        <v>0.18690000000000001</v>
      </c>
      <c r="C320" s="11">
        <v>15.1</v>
      </c>
      <c r="D320" s="11">
        <v>28.2</v>
      </c>
      <c r="E320" s="5">
        <f t="shared" si="92"/>
        <v>191.69400000000002</v>
      </c>
      <c r="F320" s="5">
        <f t="shared" si="111"/>
        <v>318</v>
      </c>
      <c r="G320" s="5">
        <f t="shared" si="93"/>
        <v>2.0000000000000462E-2</v>
      </c>
      <c r="H320" s="5">
        <f t="shared" si="94"/>
        <v>6.35</v>
      </c>
      <c r="I320" s="8">
        <f t="shared" si="95"/>
        <v>15.497431302359567</v>
      </c>
      <c r="J320" s="5">
        <f t="shared" si="112"/>
        <v>97.745126601888288</v>
      </c>
      <c r="K320" s="5">
        <f t="shared" si="96"/>
        <v>33.887664000000001</v>
      </c>
      <c r="L320" s="8">
        <f t="shared" si="98"/>
        <v>63.857462601888287</v>
      </c>
      <c r="M320" s="8">
        <f t="shared" si="97"/>
        <v>186</v>
      </c>
      <c r="N320" s="8">
        <f t="shared" si="99"/>
        <v>190.79400000000001</v>
      </c>
      <c r="O320" s="8">
        <f t="shared" si="100"/>
        <v>318.5</v>
      </c>
      <c r="P320" s="8">
        <f t="shared" si="101"/>
        <v>2.0000000000000018E-2</v>
      </c>
      <c r="Q320" s="9">
        <f t="shared" si="102"/>
        <v>1.4571338980099131</v>
      </c>
      <c r="R320" s="8">
        <f t="shared" si="103"/>
        <v>342.29323619781024</v>
      </c>
      <c r="S320" s="8">
        <f t="shared" si="104"/>
        <v>5.0028444446240599</v>
      </c>
      <c r="T320" s="1" t="str">
        <f t="shared" si="105"/>
        <v>organic clay</v>
      </c>
      <c r="U320" s="10" t="str">
        <f t="shared" si="106"/>
        <v/>
      </c>
      <c r="V320" s="10" t="str">
        <f t="shared" si="107"/>
        <v/>
      </c>
      <c r="W320" s="10" t="str">
        <f t="shared" si="108"/>
        <v/>
      </c>
      <c r="X320" s="10">
        <f t="shared" si="109"/>
        <v>5.8836582265407804</v>
      </c>
      <c r="Y320" s="1">
        <f t="shared" si="113"/>
        <v>7.3098827470686771</v>
      </c>
      <c r="Z320" s="2">
        <f t="shared" si="110"/>
        <v>0.74760000000000004</v>
      </c>
      <c r="AA320" s="1">
        <f t="shared" si="114"/>
        <v>1.2026800670016751</v>
      </c>
    </row>
    <row r="321" spans="1:27" x14ac:dyDescent="0.2">
      <c r="A321" s="11">
        <v>6.36</v>
      </c>
      <c r="B321" s="11">
        <v>0.18509999999999999</v>
      </c>
      <c r="C321" s="11">
        <v>14.9</v>
      </c>
      <c r="D321" s="11">
        <v>28.2</v>
      </c>
      <c r="E321" s="5">
        <f t="shared" si="92"/>
        <v>189.89400000000001</v>
      </c>
      <c r="F321" s="5">
        <f t="shared" si="111"/>
        <v>319</v>
      </c>
      <c r="G321" s="5">
        <f t="shared" si="93"/>
        <v>1.9999999999999574E-2</v>
      </c>
      <c r="H321" s="5">
        <f t="shared" si="94"/>
        <v>6.37</v>
      </c>
      <c r="I321" s="8">
        <f t="shared" si="95"/>
        <v>15.478476045354906</v>
      </c>
      <c r="J321" s="5">
        <f t="shared" si="112"/>
        <v>98.054696122795377</v>
      </c>
      <c r="K321" s="5">
        <f t="shared" si="96"/>
        <v>34.083864000000005</v>
      </c>
      <c r="L321" s="8">
        <f t="shared" si="98"/>
        <v>63.970832122795372</v>
      </c>
      <c r="M321" s="8">
        <f t="shared" si="97"/>
        <v>181.14999999999998</v>
      </c>
      <c r="N321" s="8">
        <f t="shared" si="99"/>
        <v>185.97800000000001</v>
      </c>
      <c r="O321" s="8">
        <f t="shared" si="100"/>
        <v>319.5</v>
      </c>
      <c r="P321" s="8">
        <f t="shared" si="101"/>
        <v>2.0000000000000018E-2</v>
      </c>
      <c r="Q321" s="9">
        <f t="shared" si="102"/>
        <v>1.3744280160125357</v>
      </c>
      <c r="R321" s="8">
        <f t="shared" si="103"/>
        <v>363.38488877331065</v>
      </c>
      <c r="S321" s="8">
        <f t="shared" si="104"/>
        <v>5.0391055391153277</v>
      </c>
      <c r="T321" s="1" t="str">
        <f t="shared" si="105"/>
        <v>organic clay</v>
      </c>
      <c r="U321" s="10" t="str">
        <f t="shared" si="106"/>
        <v/>
      </c>
      <c r="V321" s="10" t="str">
        <f t="shared" si="107"/>
        <v/>
      </c>
      <c r="W321" s="10" t="str">
        <f t="shared" si="108"/>
        <v/>
      </c>
      <c r="X321" s="10">
        <f t="shared" si="109"/>
        <v>5.5396869251469729</v>
      </c>
      <c r="Y321" s="1">
        <f t="shared" si="113"/>
        <v>7.3266331658291461</v>
      </c>
      <c r="Z321" s="2">
        <f t="shared" si="110"/>
        <v>0.74039999999999995</v>
      </c>
      <c r="AA321" s="1">
        <f t="shared" si="114"/>
        <v>1.205527638190955</v>
      </c>
    </row>
    <row r="322" spans="1:27" x14ac:dyDescent="0.2">
      <c r="A322" s="11">
        <v>6.38</v>
      </c>
      <c r="B322" s="11">
        <v>0.1772</v>
      </c>
      <c r="C322" s="11">
        <v>14.9</v>
      </c>
      <c r="D322" s="11">
        <v>28.6</v>
      </c>
      <c r="E322" s="5">
        <f t="shared" si="92"/>
        <v>182.06199999999998</v>
      </c>
      <c r="F322" s="5">
        <f t="shared" si="111"/>
        <v>320</v>
      </c>
      <c r="G322" s="5">
        <f t="shared" si="93"/>
        <v>2.0000000000000462E-2</v>
      </c>
      <c r="H322" s="5">
        <f t="shared" si="94"/>
        <v>6.3900000000000006</v>
      </c>
      <c r="I322" s="8">
        <f t="shared" si="95"/>
        <v>15.462326097291877</v>
      </c>
      <c r="J322" s="5">
        <f t="shared" si="112"/>
        <v>98.363942644741229</v>
      </c>
      <c r="K322" s="5">
        <f t="shared" si="96"/>
        <v>34.28006400000001</v>
      </c>
      <c r="L322" s="8">
        <f t="shared" si="98"/>
        <v>64.083878644741219</v>
      </c>
      <c r="M322" s="8">
        <f t="shared" si="97"/>
        <v>173.25000000000003</v>
      </c>
      <c r="N322" s="8">
        <f t="shared" si="99"/>
        <v>178.11199999999999</v>
      </c>
      <c r="O322" s="8">
        <f t="shared" si="100"/>
        <v>320.5</v>
      </c>
      <c r="P322" s="8">
        <f t="shared" si="101"/>
        <v>2.0000000000000018E-2</v>
      </c>
      <c r="Q322" s="9">
        <f t="shared" si="102"/>
        <v>1.244432438263519</v>
      </c>
      <c r="R322" s="8">
        <f t="shared" si="103"/>
        <v>401.89066747074247</v>
      </c>
      <c r="S322" s="8">
        <f t="shared" si="104"/>
        <v>5.1004529174353301</v>
      </c>
      <c r="T322" s="1" t="str">
        <f t="shared" si="105"/>
        <v>organic clay</v>
      </c>
      <c r="U322" s="10" t="str">
        <f t="shared" si="106"/>
        <v/>
      </c>
      <c r="V322" s="10" t="str">
        <f t="shared" si="107"/>
        <v/>
      </c>
      <c r="W322" s="10" t="str">
        <f t="shared" si="108"/>
        <v/>
      </c>
      <c r="X322" s="10">
        <f t="shared" si="109"/>
        <v>4.9924038236839197</v>
      </c>
      <c r="Y322" s="1">
        <f t="shared" si="113"/>
        <v>7.3433835845896152</v>
      </c>
      <c r="Z322" s="2">
        <f t="shared" si="110"/>
        <v>0.70879999999999999</v>
      </c>
      <c r="AA322" s="1">
        <f t="shared" si="114"/>
        <v>1.2083752093802347</v>
      </c>
    </row>
    <row r="323" spans="1:27" x14ac:dyDescent="0.2">
      <c r="A323" s="11">
        <v>6.4</v>
      </c>
      <c r="B323" s="11">
        <v>0.16930000000000001</v>
      </c>
      <c r="C323" s="11">
        <v>15.1</v>
      </c>
      <c r="D323" s="11">
        <v>28.6</v>
      </c>
      <c r="E323" s="5">
        <f t="shared" ref="E323:E386" si="115">+B323*1000+D323*(1-$F$1)</f>
        <v>174.16200000000001</v>
      </c>
      <c r="F323" s="5">
        <f t="shared" si="111"/>
        <v>321</v>
      </c>
      <c r="G323" s="5">
        <f t="shared" ref="G323:G386" si="116">+A324-A323</f>
        <v>1.9999999999999574E-2</v>
      </c>
      <c r="H323" s="5">
        <f t="shared" ref="H323:H386" si="117">+A323+G323/2</f>
        <v>6.41</v>
      </c>
      <c r="I323" s="8">
        <f t="shared" ref="I323:I386" si="118">9.81*(0.27*LOG(C323/E323*100)+0.36*LOG(E323/100)+1.236)</f>
        <v>15.460654000076909</v>
      </c>
      <c r="J323" s="5">
        <f t="shared" si="112"/>
        <v>98.673155724742756</v>
      </c>
      <c r="K323" s="5">
        <f t="shared" ref="K323:K386" si="119">IF(H323&lt;$C$1,0,9.81*(H323-$C$1))</f>
        <v>34.476264</v>
      </c>
      <c r="L323" s="8">
        <f t="shared" si="98"/>
        <v>64.196891724742756</v>
      </c>
      <c r="M323" s="8">
        <f t="shared" ref="M323:M386" si="120">AVERAGE(B323:B324)*1000</f>
        <v>165.8</v>
      </c>
      <c r="N323" s="8">
        <f t="shared" si="99"/>
        <v>170.6875</v>
      </c>
      <c r="O323" s="8">
        <f t="shared" si="100"/>
        <v>321.5</v>
      </c>
      <c r="P323" s="8">
        <f t="shared" si="101"/>
        <v>2.0000000000000018E-2</v>
      </c>
      <c r="Q323" s="9">
        <f t="shared" si="102"/>
        <v>1.1217730693883656</v>
      </c>
      <c r="R323" s="8">
        <f t="shared" si="103"/>
        <v>446.43883553413303</v>
      </c>
      <c r="S323" s="8">
        <f t="shared" si="104"/>
        <v>5.164504566945566</v>
      </c>
      <c r="T323" s="1" t="str">
        <f t="shared" si="105"/>
        <v>organic clay</v>
      </c>
      <c r="U323" s="10" t="str">
        <f t="shared" si="106"/>
        <v/>
      </c>
      <c r="V323" s="10" t="str">
        <f t="shared" si="107"/>
        <v/>
      </c>
      <c r="W323" s="10" t="str">
        <f t="shared" si="108"/>
        <v/>
      </c>
      <c r="X323" s="10">
        <f t="shared" si="109"/>
        <v>4.4751229516838169</v>
      </c>
      <c r="Y323" s="1">
        <f t="shared" si="113"/>
        <v>7.3601340033500842</v>
      </c>
      <c r="Z323" s="2">
        <f t="shared" si="110"/>
        <v>0.67720000000000002</v>
      </c>
      <c r="AA323" s="1">
        <f t="shared" si="114"/>
        <v>1.2112227805695144</v>
      </c>
    </row>
    <row r="324" spans="1:27" x14ac:dyDescent="0.2">
      <c r="A324" s="11">
        <v>6.42</v>
      </c>
      <c r="B324" s="11">
        <v>0.1623</v>
      </c>
      <c r="C324" s="11">
        <v>15.2</v>
      </c>
      <c r="D324" s="11">
        <v>28.9</v>
      </c>
      <c r="E324" s="5">
        <f t="shared" si="115"/>
        <v>167.21300000000002</v>
      </c>
      <c r="F324" s="5">
        <f t="shared" si="111"/>
        <v>322</v>
      </c>
      <c r="G324" s="5">
        <f t="shared" si="116"/>
        <v>2.0000000000000462E-2</v>
      </c>
      <c r="H324" s="5">
        <f t="shared" si="117"/>
        <v>6.43</v>
      </c>
      <c r="I324" s="8">
        <f t="shared" si="118"/>
        <v>15.452634228562683</v>
      </c>
      <c r="J324" s="5">
        <f t="shared" si="112"/>
        <v>98.982208409314012</v>
      </c>
      <c r="K324" s="5">
        <f t="shared" si="119"/>
        <v>34.672463999999998</v>
      </c>
      <c r="L324" s="8">
        <f t="shared" ref="L324:L387" si="121">+J324-K324</f>
        <v>64.309744409314021</v>
      </c>
      <c r="M324" s="8">
        <f t="shared" si="120"/>
        <v>161.44999999999999</v>
      </c>
      <c r="N324" s="8">
        <f t="shared" ref="N324:N387" si="122">AVERAGE(E324:E325)</f>
        <v>166.40550000000002</v>
      </c>
      <c r="O324" s="8">
        <f t="shared" ref="O324:O387" si="123">AVERAGE(F324:F325)</f>
        <v>322.5</v>
      </c>
      <c r="P324" s="8">
        <f t="shared" ref="P324:P387" si="124">AVERAGE(G324:G325)</f>
        <v>2.0000000000000018E-2</v>
      </c>
      <c r="Q324" s="9">
        <f t="shared" ref="Q324:Q387" si="125">(N324-J324)/L324</f>
        <v>1.04841485858745</v>
      </c>
      <c r="R324" s="8">
        <f t="shared" ref="R324:R387" si="126">+O324/(N324-J324)*100</f>
        <v>478.32135214910039</v>
      </c>
      <c r="S324" s="8">
        <f t="shared" ref="S324:S387" si="127">+SQRT((3.47-LOG(Q324))^2+(1.22+LOG(R324))^2)</f>
        <v>5.2064033362255913</v>
      </c>
      <c r="T324" s="1" t="str">
        <f t="shared" ref="T324:T387" si="128">(IF(S324&lt;1.31, "gravelly sand to dense sand", IF(S324&lt;2.05, "sands", IF(S324&lt;2.6, "sand mixtures", IF(S324&lt;2.95, "silt mixtures", IF(S324&lt;3.6, "clays","organic clay"))))))</f>
        <v>organic clay</v>
      </c>
      <c r="U324" s="10" t="str">
        <f t="shared" ref="U324:U387" si="129">IF(S324&lt;2.6,DEGREES(ATAN(0.373*(LOG(N324/L324)+0.29))),"")</f>
        <v/>
      </c>
      <c r="V324" s="10" t="str">
        <f t="shared" ref="V324:V387" si="130">IF(S324&lt;2.6, 17.6+11*LOG(Q324),"")</f>
        <v/>
      </c>
      <c r="W324" s="10" t="str">
        <f t="shared" ref="W324:W387" si="131">IF(S324&lt;2.6, IF(M324/100&lt;20, 30,IF(M324/100&lt;40,30+5/20*(M324/100-20),IF(M324/100&lt;120, 35+5/80*(M324/100-40), IF(M324/100&lt;200, 40+5/80*(M324/100-120),45)))),"")</f>
        <v/>
      </c>
      <c r="X324" s="10">
        <f t="shared" ref="X324:X387" si="132">IF(S324&gt;2.59, (M324-J324)/$I$1,"")</f>
        <v>4.164519439379065</v>
      </c>
      <c r="Y324" s="1">
        <f t="shared" si="113"/>
        <v>7.3768844221105532</v>
      </c>
      <c r="Z324" s="2">
        <f t="shared" ref="Z324:Z387" si="133">+B324*4</f>
        <v>0.6492</v>
      </c>
      <c r="AA324" s="1">
        <f t="shared" si="114"/>
        <v>1.2140703517587941</v>
      </c>
    </row>
    <row r="325" spans="1:27" x14ac:dyDescent="0.2">
      <c r="A325" s="11">
        <v>6.44</v>
      </c>
      <c r="B325" s="11">
        <v>0.16059999999999999</v>
      </c>
      <c r="C325" s="11">
        <v>14.9</v>
      </c>
      <c r="D325" s="11">
        <v>29.4</v>
      </c>
      <c r="E325" s="5">
        <f t="shared" si="115"/>
        <v>165.59799999999998</v>
      </c>
      <c r="F325" s="5">
        <f t="shared" ref="F325:F388" si="134">+F324+1</f>
        <v>323</v>
      </c>
      <c r="G325" s="5">
        <f t="shared" si="116"/>
        <v>1.9999999999999574E-2</v>
      </c>
      <c r="H325" s="5">
        <f t="shared" si="117"/>
        <v>6.45</v>
      </c>
      <c r="I325" s="8">
        <f t="shared" si="118"/>
        <v>15.425982205733781</v>
      </c>
      <c r="J325" s="5">
        <f t="shared" ref="J325:J388" si="135">+J324+I325*G325</f>
        <v>99.29072805342868</v>
      </c>
      <c r="K325" s="5">
        <f t="shared" si="119"/>
        <v>34.868664000000003</v>
      </c>
      <c r="L325" s="8">
        <f t="shared" si="121"/>
        <v>64.42206405342867</v>
      </c>
      <c r="M325" s="8">
        <f t="shared" si="120"/>
        <v>161.44999999999999</v>
      </c>
      <c r="N325" s="8">
        <f t="shared" si="122"/>
        <v>166.44799999999998</v>
      </c>
      <c r="O325" s="8">
        <f t="shared" si="123"/>
        <v>323.5</v>
      </c>
      <c r="P325" s="8">
        <f t="shared" si="124"/>
        <v>2.0000000000000018E-2</v>
      </c>
      <c r="Q325" s="9">
        <f t="shared" si="125"/>
        <v>1.0424576258667244</v>
      </c>
      <c r="R325" s="8">
        <f t="shared" si="126"/>
        <v>481.70509406244014</v>
      </c>
      <c r="S325" s="8">
        <f t="shared" si="127"/>
        <v>5.2103360866522754</v>
      </c>
      <c r="T325" s="1" t="str">
        <f t="shared" si="128"/>
        <v>organic clay</v>
      </c>
      <c r="U325" s="10" t="str">
        <f t="shared" si="129"/>
        <v/>
      </c>
      <c r="V325" s="10" t="str">
        <f t="shared" si="130"/>
        <v/>
      </c>
      <c r="W325" s="10" t="str">
        <f t="shared" si="131"/>
        <v/>
      </c>
      <c r="X325" s="10">
        <f t="shared" si="132"/>
        <v>4.143951463104754</v>
      </c>
      <c r="Y325" s="1">
        <f t="shared" ref="Y325:Y388" si="136">+($Y$600-$Y$3)/($A$600-$A$3)*(A325-$A$3)+$Y$3</f>
        <v>7.3936348408710222</v>
      </c>
      <c r="Z325" s="2">
        <f t="shared" si="133"/>
        <v>0.64239999999999997</v>
      </c>
      <c r="AA325" s="1">
        <f t="shared" ref="AA325:AA388" si="137">+($AA$600-$AA$3)/($A$600-$A$3)*(A325-$A$3)+$AA$3</f>
        <v>1.2169179229480738</v>
      </c>
    </row>
    <row r="326" spans="1:27" x14ac:dyDescent="0.2">
      <c r="A326" s="11">
        <v>6.46</v>
      </c>
      <c r="B326" s="11">
        <v>0.1623</v>
      </c>
      <c r="C326" s="11">
        <v>14.5</v>
      </c>
      <c r="D326" s="11">
        <v>29.4</v>
      </c>
      <c r="E326" s="5">
        <f t="shared" si="115"/>
        <v>167.298</v>
      </c>
      <c r="F326" s="5">
        <f t="shared" si="134"/>
        <v>324</v>
      </c>
      <c r="G326" s="5">
        <f t="shared" si="116"/>
        <v>2.0000000000000462E-2</v>
      </c>
      <c r="H326" s="5">
        <f t="shared" si="117"/>
        <v>6.4700000000000006</v>
      </c>
      <c r="I326" s="8">
        <f t="shared" si="118"/>
        <v>15.398595409923509</v>
      </c>
      <c r="J326" s="5">
        <f t="shared" si="135"/>
        <v>99.598699961627162</v>
      </c>
      <c r="K326" s="5">
        <f t="shared" si="119"/>
        <v>35.064864000000007</v>
      </c>
      <c r="L326" s="8">
        <f t="shared" si="121"/>
        <v>64.533835961627148</v>
      </c>
      <c r="M326" s="8">
        <f t="shared" si="120"/>
        <v>164.49999999999997</v>
      </c>
      <c r="N326" s="8">
        <f t="shared" si="122"/>
        <v>169.51499999999999</v>
      </c>
      <c r="O326" s="8">
        <f t="shared" si="123"/>
        <v>324.5</v>
      </c>
      <c r="P326" s="8">
        <f t="shared" si="124"/>
        <v>2.0000000000000018E-2</v>
      </c>
      <c r="Q326" s="9">
        <f t="shared" si="125"/>
        <v>1.0834053019867931</v>
      </c>
      <c r="R326" s="8">
        <f t="shared" si="126"/>
        <v>464.1263908729461</v>
      </c>
      <c r="S326" s="8">
        <f t="shared" si="127"/>
        <v>5.1871574699587413</v>
      </c>
      <c r="T326" s="1" t="str">
        <f t="shared" si="128"/>
        <v>organic clay</v>
      </c>
      <c r="U326" s="10" t="str">
        <f t="shared" si="129"/>
        <v/>
      </c>
      <c r="V326" s="10" t="str">
        <f t="shared" si="130"/>
        <v/>
      </c>
      <c r="W326" s="10" t="str">
        <f t="shared" si="131"/>
        <v/>
      </c>
      <c r="X326" s="10">
        <f t="shared" si="132"/>
        <v>4.3267533358915209</v>
      </c>
      <c r="Y326" s="1">
        <f t="shared" si="136"/>
        <v>7.4103852596314912</v>
      </c>
      <c r="Z326" s="2">
        <f t="shared" si="133"/>
        <v>0.6492</v>
      </c>
      <c r="AA326" s="1">
        <f t="shared" si="137"/>
        <v>1.2197654941373535</v>
      </c>
    </row>
    <row r="327" spans="1:27" x14ac:dyDescent="0.2">
      <c r="A327" s="11">
        <v>6.48</v>
      </c>
      <c r="B327" s="11">
        <v>0.16669999999999999</v>
      </c>
      <c r="C327" s="11">
        <v>14.5</v>
      </c>
      <c r="D327" s="11">
        <v>29.6</v>
      </c>
      <c r="E327" s="5">
        <f t="shared" si="115"/>
        <v>171.732</v>
      </c>
      <c r="F327" s="5">
        <f t="shared" si="134"/>
        <v>325</v>
      </c>
      <c r="G327" s="5">
        <f t="shared" si="116"/>
        <v>1.9999999999999574E-2</v>
      </c>
      <c r="H327" s="5">
        <f t="shared" si="117"/>
        <v>6.49</v>
      </c>
      <c r="I327" s="8">
        <f t="shared" si="118"/>
        <v>15.408625576515648</v>
      </c>
      <c r="J327" s="5">
        <f t="shared" si="135"/>
        <v>99.906872473157463</v>
      </c>
      <c r="K327" s="5">
        <f t="shared" si="119"/>
        <v>35.261064000000005</v>
      </c>
      <c r="L327" s="8">
        <f t="shared" si="121"/>
        <v>64.645808473157459</v>
      </c>
      <c r="M327" s="8">
        <f t="shared" si="120"/>
        <v>169.35</v>
      </c>
      <c r="N327" s="8">
        <f t="shared" si="122"/>
        <v>174.42449999999999</v>
      </c>
      <c r="O327" s="8">
        <f t="shared" si="123"/>
        <v>325.5</v>
      </c>
      <c r="P327" s="8">
        <f t="shared" si="124"/>
        <v>1.9999999999999574E-2</v>
      </c>
      <c r="Q327" s="9">
        <f t="shared" si="125"/>
        <v>1.1527062509827546</v>
      </c>
      <c r="R327" s="8">
        <f t="shared" si="126"/>
        <v>436.80939772639601</v>
      </c>
      <c r="S327" s="8">
        <f t="shared" si="127"/>
        <v>5.1495859923326952</v>
      </c>
      <c r="T327" s="1" t="str">
        <f t="shared" si="128"/>
        <v>organic clay</v>
      </c>
      <c r="U327" s="10" t="str">
        <f t="shared" si="129"/>
        <v/>
      </c>
      <c r="V327" s="10" t="str">
        <f t="shared" si="130"/>
        <v/>
      </c>
      <c r="W327" s="10" t="str">
        <f t="shared" si="131"/>
        <v/>
      </c>
      <c r="X327" s="10">
        <f t="shared" si="132"/>
        <v>4.6295418351228355</v>
      </c>
      <c r="Y327" s="1">
        <f t="shared" si="136"/>
        <v>7.4271356783919602</v>
      </c>
      <c r="Z327" s="2">
        <f t="shared" si="133"/>
        <v>0.66679999999999995</v>
      </c>
      <c r="AA327" s="1">
        <f t="shared" si="137"/>
        <v>1.2226130653266334</v>
      </c>
    </row>
    <row r="328" spans="1:27" x14ac:dyDescent="0.2">
      <c r="A328" s="11">
        <v>6.5</v>
      </c>
      <c r="B328" s="11">
        <v>0.17199999999999999</v>
      </c>
      <c r="C328" s="11">
        <v>14.6</v>
      </c>
      <c r="D328" s="11">
        <v>30.1</v>
      </c>
      <c r="E328" s="5">
        <f t="shared" si="115"/>
        <v>177.11699999999999</v>
      </c>
      <c r="F328" s="5">
        <f t="shared" si="134"/>
        <v>326</v>
      </c>
      <c r="G328" s="5">
        <f t="shared" si="116"/>
        <v>1.9999999999999574E-2</v>
      </c>
      <c r="H328" s="5">
        <f t="shared" si="117"/>
        <v>6.51</v>
      </c>
      <c r="I328" s="8">
        <f t="shared" si="118"/>
        <v>15.428370381665777</v>
      </c>
      <c r="J328" s="5">
        <f t="shared" si="135"/>
        <v>100.21543988079077</v>
      </c>
      <c r="K328" s="5">
        <f t="shared" si="119"/>
        <v>35.457264000000002</v>
      </c>
      <c r="L328" s="8">
        <f t="shared" si="121"/>
        <v>64.758175880790759</v>
      </c>
      <c r="M328" s="8">
        <f t="shared" si="120"/>
        <v>175.04999999999998</v>
      </c>
      <c r="N328" s="8">
        <f t="shared" si="122"/>
        <v>180.20099999999999</v>
      </c>
      <c r="O328" s="8">
        <f t="shared" si="123"/>
        <v>326.5</v>
      </c>
      <c r="P328" s="8">
        <f t="shared" si="124"/>
        <v>2.0000000000000018E-2</v>
      </c>
      <c r="Q328" s="9">
        <f t="shared" si="125"/>
        <v>1.235142266305487</v>
      </c>
      <c r="R328" s="8">
        <f t="shared" si="126"/>
        <v>408.19867925334216</v>
      </c>
      <c r="S328" s="8">
        <f t="shared" si="127"/>
        <v>5.1076778793229245</v>
      </c>
      <c r="T328" s="1" t="str">
        <f t="shared" si="128"/>
        <v>organic clay</v>
      </c>
      <c r="U328" s="10" t="str">
        <f t="shared" si="129"/>
        <v/>
      </c>
      <c r="V328" s="10" t="str">
        <f t="shared" si="130"/>
        <v/>
      </c>
      <c r="W328" s="10" t="str">
        <f t="shared" si="131"/>
        <v/>
      </c>
      <c r="X328" s="10">
        <f t="shared" si="132"/>
        <v>4.9889706746139479</v>
      </c>
      <c r="Y328" s="1">
        <f t="shared" si="136"/>
        <v>7.4438860971524292</v>
      </c>
      <c r="Z328" s="2">
        <f t="shared" si="133"/>
        <v>0.68799999999999994</v>
      </c>
      <c r="AA328" s="1">
        <f t="shared" si="137"/>
        <v>1.2254606365159131</v>
      </c>
    </row>
    <row r="329" spans="1:27" x14ac:dyDescent="0.2">
      <c r="A329" s="11">
        <v>6.52</v>
      </c>
      <c r="B329" s="11">
        <v>0.17810000000000001</v>
      </c>
      <c r="C329" s="11">
        <v>14.6</v>
      </c>
      <c r="D329" s="11">
        <v>30.5</v>
      </c>
      <c r="E329" s="5">
        <f t="shared" si="115"/>
        <v>183.285</v>
      </c>
      <c r="F329" s="5">
        <f t="shared" si="134"/>
        <v>327</v>
      </c>
      <c r="G329" s="5">
        <f t="shared" si="116"/>
        <v>2.0000000000000462E-2</v>
      </c>
      <c r="H329" s="5">
        <f t="shared" si="117"/>
        <v>6.5299999999999994</v>
      </c>
      <c r="I329" s="8">
        <f t="shared" si="118"/>
        <v>15.441496170193419</v>
      </c>
      <c r="J329" s="5">
        <f t="shared" si="135"/>
        <v>100.52426980419465</v>
      </c>
      <c r="K329" s="5">
        <f t="shared" si="119"/>
        <v>35.653463999999992</v>
      </c>
      <c r="L329" s="8">
        <f t="shared" si="121"/>
        <v>64.870805804194646</v>
      </c>
      <c r="M329" s="8">
        <f t="shared" si="120"/>
        <v>179.85000000000002</v>
      </c>
      <c r="N329" s="8">
        <f t="shared" si="122"/>
        <v>185.09450000000001</v>
      </c>
      <c r="O329" s="8">
        <f t="shared" si="123"/>
        <v>327.5</v>
      </c>
      <c r="P329" s="8">
        <f t="shared" si="124"/>
        <v>2.0000000000000018E-2</v>
      </c>
      <c r="Q329" s="9">
        <f t="shared" si="125"/>
        <v>1.3036716462420901</v>
      </c>
      <c r="R329" s="8">
        <f t="shared" si="126"/>
        <v>387.25210897704738</v>
      </c>
      <c r="S329" s="8">
        <f t="shared" si="127"/>
        <v>5.0750086688018055</v>
      </c>
      <c r="T329" s="1" t="str">
        <f t="shared" si="128"/>
        <v>organic clay</v>
      </c>
      <c r="U329" s="10" t="str">
        <f t="shared" si="129"/>
        <v/>
      </c>
      <c r="V329" s="10" t="str">
        <f t="shared" si="130"/>
        <v/>
      </c>
      <c r="W329" s="10" t="str">
        <f t="shared" si="131"/>
        <v/>
      </c>
      <c r="X329" s="10">
        <f t="shared" si="132"/>
        <v>5.2883820130536918</v>
      </c>
      <c r="Y329" s="1">
        <f t="shared" si="136"/>
        <v>7.4606365159128973</v>
      </c>
      <c r="Z329" s="2">
        <f t="shared" si="133"/>
        <v>0.71240000000000003</v>
      </c>
      <c r="AA329" s="1">
        <f t="shared" si="137"/>
        <v>1.2283082077051926</v>
      </c>
    </row>
    <row r="330" spans="1:27" x14ac:dyDescent="0.2">
      <c r="A330" s="11">
        <v>6.54</v>
      </c>
      <c r="B330" s="11">
        <v>0.18160000000000001</v>
      </c>
      <c r="C330" s="11">
        <v>14.2</v>
      </c>
      <c r="D330" s="11">
        <v>31.2</v>
      </c>
      <c r="E330" s="5">
        <f t="shared" si="115"/>
        <v>186.90400000000002</v>
      </c>
      <c r="F330" s="5">
        <f t="shared" si="134"/>
        <v>328</v>
      </c>
      <c r="G330" s="5">
        <f t="shared" si="116"/>
        <v>1.9999999999999574E-2</v>
      </c>
      <c r="H330" s="5">
        <f t="shared" si="117"/>
        <v>6.55</v>
      </c>
      <c r="I330" s="8">
        <f t="shared" si="118"/>
        <v>15.417038196150493</v>
      </c>
      <c r="J330" s="5">
        <f t="shared" si="135"/>
        <v>100.83261056811764</v>
      </c>
      <c r="K330" s="5">
        <f t="shared" si="119"/>
        <v>35.849663999999997</v>
      </c>
      <c r="L330" s="8">
        <f t="shared" si="121"/>
        <v>64.982946568117654</v>
      </c>
      <c r="M330" s="8">
        <f t="shared" si="120"/>
        <v>181.60000000000002</v>
      </c>
      <c r="N330" s="8">
        <f t="shared" si="122"/>
        <v>186.89550000000003</v>
      </c>
      <c r="O330" s="8">
        <f t="shared" si="123"/>
        <v>328.5</v>
      </c>
      <c r="P330" s="8">
        <f t="shared" si="124"/>
        <v>2.0000000000000018E-2</v>
      </c>
      <c r="Q330" s="9">
        <f t="shared" si="125"/>
        <v>1.3243919209121722</v>
      </c>
      <c r="R330" s="8">
        <f t="shared" si="126"/>
        <v>381.69761922762694</v>
      </c>
      <c r="S330" s="8">
        <f t="shared" si="127"/>
        <v>5.0657737956482967</v>
      </c>
      <c r="T330" s="1" t="str">
        <f t="shared" si="128"/>
        <v>organic clay</v>
      </c>
      <c r="U330" s="10" t="str">
        <f t="shared" si="129"/>
        <v/>
      </c>
      <c r="V330" s="10" t="str">
        <f t="shared" si="130"/>
        <v/>
      </c>
      <c r="W330" s="10" t="str">
        <f t="shared" si="131"/>
        <v/>
      </c>
      <c r="X330" s="10">
        <f t="shared" si="132"/>
        <v>5.3844926287921586</v>
      </c>
      <c r="Y330" s="1">
        <f t="shared" si="136"/>
        <v>7.4773869346733672</v>
      </c>
      <c r="Z330" s="2">
        <f t="shared" si="133"/>
        <v>0.72640000000000005</v>
      </c>
      <c r="AA330" s="1">
        <f t="shared" si="137"/>
        <v>1.2311557788944725</v>
      </c>
    </row>
    <row r="331" spans="1:27" x14ac:dyDescent="0.2">
      <c r="A331" s="11">
        <v>6.56</v>
      </c>
      <c r="B331" s="11">
        <v>0.18160000000000001</v>
      </c>
      <c r="C331" s="11">
        <v>14.3</v>
      </c>
      <c r="D331" s="11">
        <v>31.1</v>
      </c>
      <c r="E331" s="5">
        <f t="shared" si="115"/>
        <v>186.88700000000003</v>
      </c>
      <c r="F331" s="5">
        <f t="shared" si="134"/>
        <v>329</v>
      </c>
      <c r="G331" s="5">
        <f t="shared" si="116"/>
        <v>2.0000000000000462E-2</v>
      </c>
      <c r="H331" s="5">
        <f t="shared" si="117"/>
        <v>6.57</v>
      </c>
      <c r="I331" s="8">
        <f t="shared" si="118"/>
        <v>15.425075743272014</v>
      </c>
      <c r="J331" s="5">
        <f t="shared" si="135"/>
        <v>101.14111208298308</v>
      </c>
      <c r="K331" s="5">
        <f t="shared" si="119"/>
        <v>36.045864000000002</v>
      </c>
      <c r="L331" s="8">
        <f t="shared" si="121"/>
        <v>65.09524808298309</v>
      </c>
      <c r="M331" s="8">
        <f t="shared" si="120"/>
        <v>182.5</v>
      </c>
      <c r="N331" s="8">
        <f t="shared" si="122"/>
        <v>187.86350000000002</v>
      </c>
      <c r="O331" s="8">
        <f t="shared" si="123"/>
        <v>329.5</v>
      </c>
      <c r="P331" s="8">
        <f t="shared" si="124"/>
        <v>2.0000000000000018E-2</v>
      </c>
      <c r="Q331" s="9">
        <f t="shared" si="125"/>
        <v>1.3322383810023071</v>
      </c>
      <c r="R331" s="8">
        <f t="shared" si="126"/>
        <v>379.9480248575403</v>
      </c>
      <c r="S331" s="8">
        <f t="shared" si="127"/>
        <v>5.0625809540997304</v>
      </c>
      <c r="T331" s="1" t="str">
        <f t="shared" si="128"/>
        <v>organic clay</v>
      </c>
      <c r="U331" s="10" t="str">
        <f t="shared" si="129"/>
        <v/>
      </c>
      <c r="V331" s="10" t="str">
        <f t="shared" si="130"/>
        <v/>
      </c>
      <c r="W331" s="10" t="str">
        <f t="shared" si="131"/>
        <v/>
      </c>
      <c r="X331" s="10">
        <f t="shared" si="132"/>
        <v>5.4239258611344612</v>
      </c>
      <c r="Y331" s="1">
        <f t="shared" si="136"/>
        <v>7.4941373534338354</v>
      </c>
      <c r="Z331" s="2">
        <f t="shared" si="133"/>
        <v>0.72640000000000005</v>
      </c>
      <c r="AA331" s="1">
        <f t="shared" si="137"/>
        <v>1.2340033500837522</v>
      </c>
    </row>
    <row r="332" spans="1:27" x14ac:dyDescent="0.2">
      <c r="A332" s="11">
        <v>6.58</v>
      </c>
      <c r="B332" s="11">
        <v>0.18340000000000001</v>
      </c>
      <c r="C332" s="11">
        <v>14.5</v>
      </c>
      <c r="D332" s="11">
        <v>32</v>
      </c>
      <c r="E332" s="5">
        <f t="shared" si="115"/>
        <v>188.84</v>
      </c>
      <c r="F332" s="5">
        <f t="shared" si="134"/>
        <v>330</v>
      </c>
      <c r="G332" s="5">
        <f t="shared" si="116"/>
        <v>1.9999999999999574E-2</v>
      </c>
      <c r="H332" s="5">
        <f t="shared" si="117"/>
        <v>6.59</v>
      </c>
      <c r="I332" s="8">
        <f t="shared" si="118"/>
        <v>15.44503881284399</v>
      </c>
      <c r="J332" s="5">
        <f t="shared" si="135"/>
        <v>101.45001285923996</v>
      </c>
      <c r="K332" s="5">
        <f t="shared" si="119"/>
        <v>36.242063999999999</v>
      </c>
      <c r="L332" s="8">
        <f t="shared" si="121"/>
        <v>65.207948859239963</v>
      </c>
      <c r="M332" s="8">
        <f t="shared" si="120"/>
        <v>183.85000000000002</v>
      </c>
      <c r="N332" s="8">
        <f t="shared" si="122"/>
        <v>189.28149999999999</v>
      </c>
      <c r="O332" s="8">
        <f t="shared" si="123"/>
        <v>330.5</v>
      </c>
      <c r="P332" s="8">
        <f t="shared" si="124"/>
        <v>2.0000000000000018E-2</v>
      </c>
      <c r="Q332" s="9">
        <f t="shared" si="125"/>
        <v>1.3469444857153225</v>
      </c>
      <c r="R332" s="8">
        <f t="shared" si="126"/>
        <v>376.2887442294309</v>
      </c>
      <c r="S332" s="8">
        <f t="shared" si="127"/>
        <v>5.0562758863334683</v>
      </c>
      <c r="T332" s="1" t="str">
        <f t="shared" si="128"/>
        <v>organic clay</v>
      </c>
      <c r="U332" s="10" t="str">
        <f t="shared" si="129"/>
        <v/>
      </c>
      <c r="V332" s="10" t="str">
        <f t="shared" si="130"/>
        <v/>
      </c>
      <c r="W332" s="10" t="str">
        <f t="shared" si="131"/>
        <v/>
      </c>
      <c r="X332" s="10">
        <f t="shared" si="132"/>
        <v>5.4933324760506705</v>
      </c>
      <c r="Y332" s="1">
        <f t="shared" si="136"/>
        <v>7.5108877721943053</v>
      </c>
      <c r="Z332" s="2">
        <f t="shared" si="133"/>
        <v>0.73360000000000003</v>
      </c>
      <c r="AA332" s="1">
        <f t="shared" si="137"/>
        <v>1.2368509212730319</v>
      </c>
    </row>
    <row r="333" spans="1:27" x14ac:dyDescent="0.2">
      <c r="A333" s="11">
        <v>6.6</v>
      </c>
      <c r="B333" s="11">
        <v>0.18429999999999999</v>
      </c>
      <c r="C333" s="11">
        <v>14.5</v>
      </c>
      <c r="D333" s="11">
        <v>31.9</v>
      </c>
      <c r="E333" s="5">
        <f t="shared" si="115"/>
        <v>189.72299999999998</v>
      </c>
      <c r="F333" s="5">
        <f t="shared" si="134"/>
        <v>331</v>
      </c>
      <c r="G333" s="5">
        <f t="shared" si="116"/>
        <v>2.0000000000000462E-2</v>
      </c>
      <c r="H333" s="5">
        <f t="shared" si="117"/>
        <v>6.6099999999999994</v>
      </c>
      <c r="I333" s="8">
        <f t="shared" si="118"/>
        <v>15.446827560799376</v>
      </c>
      <c r="J333" s="5">
        <f t="shared" si="135"/>
        <v>101.75894941045595</v>
      </c>
      <c r="K333" s="5">
        <f t="shared" si="119"/>
        <v>36.438263999999997</v>
      </c>
      <c r="L333" s="8">
        <f t="shared" si="121"/>
        <v>65.320685410455951</v>
      </c>
      <c r="M333" s="8">
        <f t="shared" si="120"/>
        <v>184.29999999999998</v>
      </c>
      <c r="N333" s="8">
        <f t="shared" si="122"/>
        <v>189.74849999999998</v>
      </c>
      <c r="O333" s="8">
        <f t="shared" si="123"/>
        <v>331.5</v>
      </c>
      <c r="P333" s="8">
        <f t="shared" si="124"/>
        <v>2.0000000000000018E-2</v>
      </c>
      <c r="Q333" s="9">
        <f t="shared" si="125"/>
        <v>1.3470396098363573</v>
      </c>
      <c r="R333" s="8">
        <f t="shared" si="126"/>
        <v>376.74928190779144</v>
      </c>
      <c r="S333" s="8">
        <f t="shared" si="127"/>
        <v>5.0566543892381803</v>
      </c>
      <c r="T333" s="1" t="str">
        <f t="shared" si="128"/>
        <v>organic clay</v>
      </c>
      <c r="U333" s="10" t="str">
        <f t="shared" si="129"/>
        <v/>
      </c>
      <c r="V333" s="10" t="str">
        <f t="shared" si="130"/>
        <v/>
      </c>
      <c r="W333" s="10" t="str">
        <f t="shared" si="131"/>
        <v/>
      </c>
      <c r="X333" s="10">
        <f t="shared" si="132"/>
        <v>5.5027367059696015</v>
      </c>
      <c r="Y333" s="1">
        <f t="shared" si="136"/>
        <v>7.5276381909547734</v>
      </c>
      <c r="Z333" s="2">
        <f t="shared" si="133"/>
        <v>0.73719999999999997</v>
      </c>
      <c r="AA333" s="1">
        <f t="shared" si="137"/>
        <v>1.2396984924623116</v>
      </c>
    </row>
    <row r="334" spans="1:27" x14ac:dyDescent="0.2">
      <c r="A334" s="11">
        <v>6.62</v>
      </c>
      <c r="B334" s="11">
        <v>0.18429999999999999</v>
      </c>
      <c r="C334" s="11">
        <v>14.5</v>
      </c>
      <c r="D334" s="11">
        <v>32.200000000000003</v>
      </c>
      <c r="E334" s="5">
        <f t="shared" si="115"/>
        <v>189.77399999999997</v>
      </c>
      <c r="F334" s="5">
        <f t="shared" si="134"/>
        <v>332</v>
      </c>
      <c r="G334" s="5">
        <f t="shared" si="116"/>
        <v>1.9999999999999574E-2</v>
      </c>
      <c r="H334" s="5">
        <f t="shared" si="117"/>
        <v>6.63</v>
      </c>
      <c r="I334" s="8">
        <f t="shared" si="118"/>
        <v>15.446930620210223</v>
      </c>
      <c r="J334" s="5">
        <f t="shared" si="135"/>
        <v>102.06788802286015</v>
      </c>
      <c r="K334" s="5">
        <f t="shared" si="119"/>
        <v>36.634464000000001</v>
      </c>
      <c r="L334" s="8">
        <f t="shared" si="121"/>
        <v>65.433424022860152</v>
      </c>
      <c r="M334" s="8">
        <f t="shared" si="120"/>
        <v>185.6</v>
      </c>
      <c r="N334" s="8">
        <f t="shared" si="122"/>
        <v>191.108</v>
      </c>
      <c r="O334" s="8">
        <f t="shared" si="123"/>
        <v>332.5</v>
      </c>
      <c r="P334" s="8">
        <f t="shared" si="124"/>
        <v>2.0000000000000018E-2</v>
      </c>
      <c r="Q334" s="9">
        <f t="shared" si="125"/>
        <v>1.3607741503185338</v>
      </c>
      <c r="R334" s="8">
        <f t="shared" si="126"/>
        <v>373.42720333209598</v>
      </c>
      <c r="S334" s="8">
        <f t="shared" si="127"/>
        <v>5.0508563134399935</v>
      </c>
      <c r="T334" s="1" t="str">
        <f t="shared" si="128"/>
        <v>organic clay</v>
      </c>
      <c r="U334" s="10" t="str">
        <f t="shared" si="129"/>
        <v/>
      </c>
      <c r="V334" s="10" t="str">
        <f t="shared" si="130"/>
        <v/>
      </c>
      <c r="W334" s="10" t="str">
        <f t="shared" si="131"/>
        <v/>
      </c>
      <c r="X334" s="10">
        <f t="shared" si="132"/>
        <v>5.5688074651426565</v>
      </c>
      <c r="Y334" s="1">
        <f t="shared" si="136"/>
        <v>7.5443886097152433</v>
      </c>
      <c r="Z334" s="2">
        <f t="shared" si="133"/>
        <v>0.73719999999999997</v>
      </c>
      <c r="AA334" s="1">
        <f t="shared" si="137"/>
        <v>1.2425460636515915</v>
      </c>
    </row>
    <row r="335" spans="1:27" x14ac:dyDescent="0.2">
      <c r="A335" s="11">
        <v>6.64</v>
      </c>
      <c r="B335" s="11">
        <v>0.18690000000000001</v>
      </c>
      <c r="C335" s="11">
        <v>14.5</v>
      </c>
      <c r="D335" s="11">
        <v>32.6</v>
      </c>
      <c r="E335" s="5">
        <f t="shared" si="115"/>
        <v>192.44200000000001</v>
      </c>
      <c r="F335" s="5">
        <f t="shared" si="134"/>
        <v>333</v>
      </c>
      <c r="G335" s="5">
        <f t="shared" si="116"/>
        <v>2.0000000000000462E-2</v>
      </c>
      <c r="H335" s="5">
        <f t="shared" si="117"/>
        <v>6.65</v>
      </c>
      <c r="I335" s="8">
        <f t="shared" si="118"/>
        <v>15.452283775471528</v>
      </c>
      <c r="J335" s="5">
        <f t="shared" si="135"/>
        <v>102.37693369836958</v>
      </c>
      <c r="K335" s="5">
        <f t="shared" si="119"/>
        <v>36.830664000000006</v>
      </c>
      <c r="L335" s="8">
        <f t="shared" si="121"/>
        <v>65.546269698369571</v>
      </c>
      <c r="M335" s="8">
        <f t="shared" si="120"/>
        <v>191.3</v>
      </c>
      <c r="N335" s="8">
        <f t="shared" si="122"/>
        <v>196.8845</v>
      </c>
      <c r="O335" s="8">
        <f t="shared" si="123"/>
        <v>333.5</v>
      </c>
      <c r="P335" s="8">
        <f t="shared" si="124"/>
        <v>2.0000000000000018E-2</v>
      </c>
      <c r="Q335" s="9">
        <f t="shared" si="125"/>
        <v>1.4418450773252967</v>
      </c>
      <c r="R335" s="8">
        <f t="shared" si="126"/>
        <v>352.88179883460458</v>
      </c>
      <c r="S335" s="8">
        <f t="shared" si="127"/>
        <v>5.0158040506240704</v>
      </c>
      <c r="T335" s="1" t="str">
        <f t="shared" si="128"/>
        <v>organic clay</v>
      </c>
      <c r="U335" s="10" t="str">
        <f t="shared" si="129"/>
        <v/>
      </c>
      <c r="V335" s="10" t="str">
        <f t="shared" si="130"/>
        <v/>
      </c>
      <c r="W335" s="10" t="str">
        <f t="shared" si="131"/>
        <v/>
      </c>
      <c r="X335" s="10">
        <f t="shared" si="132"/>
        <v>5.9282044201086954</v>
      </c>
      <c r="Y335" s="1">
        <f t="shared" si="136"/>
        <v>7.5611390284757123</v>
      </c>
      <c r="Z335" s="2">
        <f t="shared" si="133"/>
        <v>0.74760000000000004</v>
      </c>
      <c r="AA335" s="1">
        <f t="shared" si="137"/>
        <v>1.245393634840871</v>
      </c>
    </row>
    <row r="336" spans="1:27" x14ac:dyDescent="0.2">
      <c r="A336" s="11">
        <v>6.66</v>
      </c>
      <c r="B336" s="11">
        <v>0.19570000000000001</v>
      </c>
      <c r="C336" s="11">
        <v>14.5</v>
      </c>
      <c r="D336" s="11">
        <v>33.1</v>
      </c>
      <c r="E336" s="5">
        <f t="shared" si="115"/>
        <v>201.32700000000003</v>
      </c>
      <c r="F336" s="5">
        <f t="shared" si="134"/>
        <v>334</v>
      </c>
      <c r="G336" s="5">
        <f t="shared" si="116"/>
        <v>1.9999999999999574E-2</v>
      </c>
      <c r="H336" s="5">
        <f t="shared" si="117"/>
        <v>6.67</v>
      </c>
      <c r="I336" s="8">
        <f t="shared" si="118"/>
        <v>15.469590522836464</v>
      </c>
      <c r="J336" s="5">
        <f t="shared" si="135"/>
        <v>102.6863255088263</v>
      </c>
      <c r="K336" s="5">
        <f t="shared" si="119"/>
        <v>37.026864000000003</v>
      </c>
      <c r="L336" s="8">
        <f t="shared" si="121"/>
        <v>65.659461508826297</v>
      </c>
      <c r="M336" s="8">
        <f t="shared" si="120"/>
        <v>196.55</v>
      </c>
      <c r="N336" s="8">
        <f t="shared" si="122"/>
        <v>202.22800000000001</v>
      </c>
      <c r="O336" s="8">
        <f t="shared" si="123"/>
        <v>334.5</v>
      </c>
      <c r="P336" s="8">
        <f t="shared" si="124"/>
        <v>2.0000000000000018E-2</v>
      </c>
      <c r="Q336" s="9">
        <f t="shared" si="125"/>
        <v>1.5160294069392084</v>
      </c>
      <c r="R336" s="8">
        <f t="shared" si="126"/>
        <v>336.04015776292761</v>
      </c>
      <c r="S336" s="8">
        <f t="shared" si="127"/>
        <v>4.9854680018778668</v>
      </c>
      <c r="T336" s="1" t="str">
        <f t="shared" si="128"/>
        <v>organic clay</v>
      </c>
      <c r="U336" s="10" t="str">
        <f t="shared" si="129"/>
        <v/>
      </c>
      <c r="V336" s="10" t="str">
        <f t="shared" si="130"/>
        <v/>
      </c>
      <c r="W336" s="10" t="str">
        <f t="shared" si="131"/>
        <v/>
      </c>
      <c r="X336" s="10">
        <f t="shared" si="132"/>
        <v>6.2575782994115805</v>
      </c>
      <c r="Y336" s="1">
        <f t="shared" si="136"/>
        <v>7.5778894472361813</v>
      </c>
      <c r="Z336" s="2">
        <f t="shared" si="133"/>
        <v>0.78280000000000005</v>
      </c>
      <c r="AA336" s="1">
        <f t="shared" si="137"/>
        <v>1.2482412060301509</v>
      </c>
    </row>
    <row r="337" spans="1:27" x14ac:dyDescent="0.2">
      <c r="A337" s="11">
        <v>6.68</v>
      </c>
      <c r="B337" s="11">
        <v>0.19739999999999999</v>
      </c>
      <c r="C337" s="11">
        <v>14.6</v>
      </c>
      <c r="D337" s="11">
        <v>33.700000000000003</v>
      </c>
      <c r="E337" s="5">
        <f t="shared" si="115"/>
        <v>203.12900000000002</v>
      </c>
      <c r="F337" s="5">
        <f t="shared" si="134"/>
        <v>335</v>
      </c>
      <c r="G337" s="5">
        <f t="shared" si="116"/>
        <v>2.0000000000000462E-2</v>
      </c>
      <c r="H337" s="5">
        <f t="shared" si="117"/>
        <v>6.6899999999999995</v>
      </c>
      <c r="I337" s="8">
        <f t="shared" si="118"/>
        <v>15.480913246554081</v>
      </c>
      <c r="J337" s="5">
        <f t="shared" si="135"/>
        <v>102.99594377375739</v>
      </c>
      <c r="K337" s="5">
        <f t="shared" si="119"/>
        <v>37.223064000000001</v>
      </c>
      <c r="L337" s="8">
        <f t="shared" si="121"/>
        <v>65.772879773757381</v>
      </c>
      <c r="M337" s="8">
        <f t="shared" si="120"/>
        <v>198.74999999999997</v>
      </c>
      <c r="N337" s="8">
        <f t="shared" si="122"/>
        <v>204.5215</v>
      </c>
      <c r="O337" s="8">
        <f t="shared" si="123"/>
        <v>335.5</v>
      </c>
      <c r="P337" s="8">
        <f t="shared" si="124"/>
        <v>2.0000000000000018E-2</v>
      </c>
      <c r="Q337" s="9">
        <f t="shared" si="125"/>
        <v>1.5435777873109053</v>
      </c>
      <c r="R337" s="8">
        <f t="shared" si="126"/>
        <v>330.45866722696076</v>
      </c>
      <c r="S337" s="8">
        <f t="shared" si="127"/>
        <v>4.974841918196085</v>
      </c>
      <c r="T337" s="1" t="str">
        <f t="shared" si="128"/>
        <v>organic clay</v>
      </c>
      <c r="U337" s="10" t="str">
        <f t="shared" si="129"/>
        <v/>
      </c>
      <c r="V337" s="10" t="str">
        <f t="shared" si="130"/>
        <v/>
      </c>
      <c r="W337" s="10" t="str">
        <f t="shared" si="131"/>
        <v/>
      </c>
      <c r="X337" s="10">
        <f t="shared" si="132"/>
        <v>6.3836037484161725</v>
      </c>
      <c r="Y337" s="1">
        <f t="shared" si="136"/>
        <v>7.5946398659966503</v>
      </c>
      <c r="Z337" s="2">
        <f t="shared" si="133"/>
        <v>0.78959999999999997</v>
      </c>
      <c r="AA337" s="1">
        <f t="shared" si="137"/>
        <v>1.2510887772194306</v>
      </c>
    </row>
    <row r="338" spans="1:27" x14ac:dyDescent="0.2">
      <c r="A338" s="11">
        <v>6.7</v>
      </c>
      <c r="B338" s="11">
        <v>0.2001</v>
      </c>
      <c r="C338" s="11">
        <v>14.6</v>
      </c>
      <c r="D338" s="11">
        <v>34.200000000000003</v>
      </c>
      <c r="E338" s="5">
        <f t="shared" si="115"/>
        <v>205.91399999999999</v>
      </c>
      <c r="F338" s="5">
        <f t="shared" si="134"/>
        <v>336</v>
      </c>
      <c r="G338" s="5">
        <f t="shared" si="116"/>
        <v>1.9999999999999574E-2</v>
      </c>
      <c r="H338" s="5">
        <f t="shared" si="117"/>
        <v>6.71</v>
      </c>
      <c r="I338" s="8">
        <f t="shared" si="118"/>
        <v>15.486134668248942</v>
      </c>
      <c r="J338" s="5">
        <f t="shared" si="135"/>
        <v>103.30566646712236</v>
      </c>
      <c r="K338" s="5">
        <f t="shared" si="119"/>
        <v>37.419264000000005</v>
      </c>
      <c r="L338" s="8">
        <f t="shared" si="121"/>
        <v>65.886402467122366</v>
      </c>
      <c r="M338" s="8">
        <f t="shared" si="120"/>
        <v>202.7</v>
      </c>
      <c r="N338" s="8">
        <f t="shared" si="122"/>
        <v>208.5395</v>
      </c>
      <c r="O338" s="8">
        <f t="shared" si="123"/>
        <v>336.5</v>
      </c>
      <c r="P338" s="8">
        <f t="shared" si="124"/>
        <v>2.0000000000000018E-2</v>
      </c>
      <c r="Q338" s="9">
        <f t="shared" si="125"/>
        <v>1.597201085389202</v>
      </c>
      <c r="R338" s="8">
        <f t="shared" si="126"/>
        <v>319.76408033721316</v>
      </c>
      <c r="S338" s="8">
        <f t="shared" si="127"/>
        <v>4.954320906854238</v>
      </c>
      <c r="T338" s="1" t="str">
        <f t="shared" si="128"/>
        <v>organic clay</v>
      </c>
      <c r="U338" s="10" t="str">
        <f t="shared" si="129"/>
        <v/>
      </c>
      <c r="V338" s="10" t="str">
        <f t="shared" si="130"/>
        <v/>
      </c>
      <c r="W338" s="10" t="str">
        <f t="shared" si="131"/>
        <v/>
      </c>
      <c r="X338" s="10">
        <f t="shared" si="132"/>
        <v>6.6262889021918419</v>
      </c>
      <c r="Y338" s="1">
        <f t="shared" si="136"/>
        <v>7.6113902847571193</v>
      </c>
      <c r="Z338" s="2">
        <f t="shared" si="133"/>
        <v>0.8004</v>
      </c>
      <c r="AA338" s="1">
        <f t="shared" si="137"/>
        <v>1.2539363484087103</v>
      </c>
    </row>
    <row r="339" spans="1:27" x14ac:dyDescent="0.2">
      <c r="A339" s="11">
        <v>6.72</v>
      </c>
      <c r="B339" s="11">
        <v>0.20530000000000001</v>
      </c>
      <c r="C339" s="11">
        <v>14.5</v>
      </c>
      <c r="D339" s="11">
        <v>34.5</v>
      </c>
      <c r="E339" s="5">
        <f t="shared" si="115"/>
        <v>211.16500000000002</v>
      </c>
      <c r="F339" s="5">
        <f t="shared" si="134"/>
        <v>337</v>
      </c>
      <c r="G339" s="5">
        <f t="shared" si="116"/>
        <v>2.0000000000000462E-2</v>
      </c>
      <c r="H339" s="5">
        <f t="shared" si="117"/>
        <v>6.73</v>
      </c>
      <c r="I339" s="8">
        <f t="shared" si="118"/>
        <v>15.487884135474287</v>
      </c>
      <c r="J339" s="5">
        <f t="shared" si="135"/>
        <v>103.61542414983185</v>
      </c>
      <c r="K339" s="5">
        <f t="shared" si="119"/>
        <v>37.61546400000001</v>
      </c>
      <c r="L339" s="8">
        <f t="shared" si="121"/>
        <v>65.99996014983185</v>
      </c>
      <c r="M339" s="8">
        <f t="shared" si="120"/>
        <v>206.2</v>
      </c>
      <c r="N339" s="8">
        <f t="shared" si="122"/>
        <v>212.08199999999999</v>
      </c>
      <c r="O339" s="8">
        <f t="shared" si="123"/>
        <v>337.5</v>
      </c>
      <c r="P339" s="8">
        <f t="shared" si="124"/>
        <v>2.0000000000000018E-2</v>
      </c>
      <c r="Q339" s="9">
        <f t="shared" si="125"/>
        <v>1.6434339597164815</v>
      </c>
      <c r="R339" s="8">
        <f t="shared" si="126"/>
        <v>311.15576144508378</v>
      </c>
      <c r="S339" s="8">
        <f t="shared" si="127"/>
        <v>4.9372393971601998</v>
      </c>
      <c r="T339" s="1" t="str">
        <f t="shared" si="128"/>
        <v>organic clay</v>
      </c>
      <c r="U339" s="10" t="str">
        <f t="shared" si="129"/>
        <v/>
      </c>
      <c r="V339" s="10" t="str">
        <f t="shared" si="130"/>
        <v/>
      </c>
      <c r="W339" s="10" t="str">
        <f t="shared" si="131"/>
        <v/>
      </c>
      <c r="X339" s="10">
        <f t="shared" si="132"/>
        <v>6.8389717233445424</v>
      </c>
      <c r="Y339" s="1">
        <f t="shared" si="136"/>
        <v>7.6281407035175883</v>
      </c>
      <c r="Z339" s="2">
        <f t="shared" si="133"/>
        <v>0.82120000000000004</v>
      </c>
      <c r="AA339" s="1">
        <f t="shared" si="137"/>
        <v>1.25678391959799</v>
      </c>
    </row>
    <row r="340" spans="1:27" x14ac:dyDescent="0.2">
      <c r="A340" s="11">
        <v>6.74</v>
      </c>
      <c r="B340" s="11">
        <v>0.20710000000000001</v>
      </c>
      <c r="C340" s="11">
        <v>14.6</v>
      </c>
      <c r="D340" s="11">
        <v>34.700000000000003</v>
      </c>
      <c r="E340" s="5">
        <f t="shared" si="115"/>
        <v>212.999</v>
      </c>
      <c r="F340" s="5">
        <f t="shared" si="134"/>
        <v>338</v>
      </c>
      <c r="G340" s="5">
        <f t="shared" si="116"/>
        <v>1.9999999999999574E-2</v>
      </c>
      <c r="H340" s="5">
        <f t="shared" si="117"/>
        <v>6.75</v>
      </c>
      <c r="I340" s="8">
        <f t="shared" si="118"/>
        <v>15.499105960806864</v>
      </c>
      <c r="J340" s="5">
        <f t="shared" si="135"/>
        <v>103.92540626904798</v>
      </c>
      <c r="K340" s="5">
        <f t="shared" si="119"/>
        <v>37.811664</v>
      </c>
      <c r="L340" s="8">
        <f t="shared" si="121"/>
        <v>66.113742269047975</v>
      </c>
      <c r="M340" s="8">
        <f t="shared" si="120"/>
        <v>206.2</v>
      </c>
      <c r="N340" s="8">
        <f t="shared" si="122"/>
        <v>212.1585</v>
      </c>
      <c r="O340" s="8">
        <f t="shared" si="123"/>
        <v>338.5</v>
      </c>
      <c r="P340" s="8">
        <f t="shared" si="124"/>
        <v>2.0000000000000018E-2</v>
      </c>
      <c r="Q340" s="9">
        <f t="shared" si="125"/>
        <v>1.6370740789486784</v>
      </c>
      <c r="R340" s="8">
        <f t="shared" si="126"/>
        <v>312.75092333722807</v>
      </c>
      <c r="S340" s="8">
        <f t="shared" si="127"/>
        <v>4.9400193995443864</v>
      </c>
      <c r="T340" s="1" t="str">
        <f t="shared" si="128"/>
        <v>organic clay</v>
      </c>
      <c r="U340" s="10" t="str">
        <f t="shared" si="129"/>
        <v/>
      </c>
      <c r="V340" s="10" t="str">
        <f t="shared" si="130"/>
        <v/>
      </c>
      <c r="W340" s="10" t="str">
        <f t="shared" si="131"/>
        <v/>
      </c>
      <c r="X340" s="10">
        <f t="shared" si="132"/>
        <v>6.818306248730134</v>
      </c>
      <c r="Y340" s="1">
        <f t="shared" si="136"/>
        <v>7.6448911222780573</v>
      </c>
      <c r="Z340" s="2">
        <f t="shared" si="133"/>
        <v>0.82840000000000003</v>
      </c>
      <c r="AA340" s="1">
        <f t="shared" si="137"/>
        <v>1.2596314907872699</v>
      </c>
    </row>
    <row r="341" spans="1:27" x14ac:dyDescent="0.2">
      <c r="A341" s="11">
        <v>6.76</v>
      </c>
      <c r="B341" s="11">
        <v>0.20530000000000001</v>
      </c>
      <c r="C341" s="11">
        <v>14.6</v>
      </c>
      <c r="D341" s="11">
        <v>35.4</v>
      </c>
      <c r="E341" s="5">
        <f t="shared" si="115"/>
        <v>211.31800000000001</v>
      </c>
      <c r="F341" s="5">
        <f t="shared" si="134"/>
        <v>339</v>
      </c>
      <c r="G341" s="5">
        <f t="shared" si="116"/>
        <v>2.0000000000000462E-2</v>
      </c>
      <c r="H341" s="5">
        <f t="shared" si="117"/>
        <v>6.77</v>
      </c>
      <c r="I341" s="8">
        <f t="shared" si="118"/>
        <v>15.496067837632618</v>
      </c>
      <c r="J341" s="5">
        <f t="shared" si="135"/>
        <v>104.23532762580064</v>
      </c>
      <c r="K341" s="5">
        <f t="shared" si="119"/>
        <v>38.007863999999998</v>
      </c>
      <c r="L341" s="8">
        <f t="shared" si="121"/>
        <v>66.227463625800638</v>
      </c>
      <c r="M341" s="8">
        <f t="shared" si="120"/>
        <v>205.75</v>
      </c>
      <c r="N341" s="8">
        <f t="shared" si="122"/>
        <v>211.81049999999999</v>
      </c>
      <c r="O341" s="8">
        <f t="shared" si="123"/>
        <v>339.5</v>
      </c>
      <c r="P341" s="8">
        <f t="shared" si="124"/>
        <v>2.0000000000000018E-2</v>
      </c>
      <c r="Q341" s="9">
        <f t="shared" si="125"/>
        <v>1.6243287374256417</v>
      </c>
      <c r="R341" s="8">
        <f t="shared" si="126"/>
        <v>315.59326609215373</v>
      </c>
      <c r="S341" s="8">
        <f t="shared" si="127"/>
        <v>4.9452115729700683</v>
      </c>
      <c r="T341" s="1" t="str">
        <f t="shared" si="128"/>
        <v>organic clay</v>
      </c>
      <c r="U341" s="10" t="str">
        <f t="shared" si="129"/>
        <v/>
      </c>
      <c r="V341" s="10" t="str">
        <f t="shared" si="130"/>
        <v/>
      </c>
      <c r="W341" s="10" t="str">
        <f t="shared" si="131"/>
        <v/>
      </c>
      <c r="X341" s="10">
        <f t="shared" si="132"/>
        <v>6.7676448249466246</v>
      </c>
      <c r="Y341" s="1">
        <f t="shared" si="136"/>
        <v>7.6616415410385263</v>
      </c>
      <c r="Z341" s="2">
        <f t="shared" si="133"/>
        <v>0.82120000000000004</v>
      </c>
      <c r="AA341" s="1">
        <f t="shared" si="137"/>
        <v>1.2624790619765496</v>
      </c>
    </row>
    <row r="342" spans="1:27" x14ac:dyDescent="0.2">
      <c r="A342" s="11">
        <v>6.78</v>
      </c>
      <c r="B342" s="11">
        <v>0.20619999999999999</v>
      </c>
      <c r="C342" s="11">
        <v>14.6</v>
      </c>
      <c r="D342" s="11">
        <v>35.9</v>
      </c>
      <c r="E342" s="5">
        <f t="shared" si="115"/>
        <v>212.303</v>
      </c>
      <c r="F342" s="5">
        <f t="shared" si="134"/>
        <v>340</v>
      </c>
      <c r="G342" s="5">
        <f t="shared" si="116"/>
        <v>1.9999999999999574E-2</v>
      </c>
      <c r="H342" s="5">
        <f t="shared" si="117"/>
        <v>6.79</v>
      </c>
      <c r="I342" s="8">
        <f t="shared" si="118"/>
        <v>15.497850977277537</v>
      </c>
      <c r="J342" s="5">
        <f t="shared" si="135"/>
        <v>104.54528464534619</v>
      </c>
      <c r="K342" s="5">
        <f t="shared" si="119"/>
        <v>38.204064000000002</v>
      </c>
      <c r="L342" s="8">
        <f t="shared" si="121"/>
        <v>66.341220645346183</v>
      </c>
      <c r="M342" s="8">
        <f t="shared" si="120"/>
        <v>208.84999999999997</v>
      </c>
      <c r="N342" s="8">
        <f t="shared" si="122"/>
        <v>214.9785</v>
      </c>
      <c r="O342" s="8">
        <f t="shared" si="123"/>
        <v>340.5</v>
      </c>
      <c r="P342" s="8">
        <f t="shared" si="124"/>
        <v>2.0000000000000018E-2</v>
      </c>
      <c r="Q342" s="9">
        <f t="shared" si="125"/>
        <v>1.664624411194048</v>
      </c>
      <c r="R342" s="8">
        <f t="shared" si="126"/>
        <v>308.33114738757888</v>
      </c>
      <c r="S342" s="8">
        <f t="shared" si="127"/>
        <v>4.9305938906630287</v>
      </c>
      <c r="T342" s="1" t="str">
        <f t="shared" si="128"/>
        <v>organic clay</v>
      </c>
      <c r="U342" s="10" t="str">
        <f t="shared" si="129"/>
        <v/>
      </c>
      <c r="V342" s="10" t="str">
        <f t="shared" si="130"/>
        <v/>
      </c>
      <c r="W342" s="10" t="str">
        <f t="shared" si="131"/>
        <v/>
      </c>
      <c r="X342" s="10">
        <f t="shared" si="132"/>
        <v>6.9536476903102518</v>
      </c>
      <c r="Y342" s="1">
        <f t="shared" si="136"/>
        <v>7.6783919597989954</v>
      </c>
      <c r="Z342" s="2">
        <f t="shared" si="133"/>
        <v>0.82479999999999998</v>
      </c>
      <c r="AA342" s="1">
        <f t="shared" si="137"/>
        <v>1.2653266331658293</v>
      </c>
    </row>
    <row r="343" spans="1:27" x14ac:dyDescent="0.2">
      <c r="A343" s="11">
        <v>6.8</v>
      </c>
      <c r="B343" s="11">
        <v>0.21149999999999999</v>
      </c>
      <c r="C343" s="11">
        <v>14.7</v>
      </c>
      <c r="D343" s="11">
        <v>36.200000000000003</v>
      </c>
      <c r="E343" s="5">
        <f t="shared" si="115"/>
        <v>217.654</v>
      </c>
      <c r="F343" s="5">
        <f t="shared" si="134"/>
        <v>341</v>
      </c>
      <c r="G343" s="5">
        <f t="shared" si="116"/>
        <v>2.0000000000000462E-2</v>
      </c>
      <c r="H343" s="5">
        <f t="shared" si="117"/>
        <v>6.8100000000000005</v>
      </c>
      <c r="I343" s="8">
        <f t="shared" si="118"/>
        <v>15.515247602428692</v>
      </c>
      <c r="J343" s="5">
        <f t="shared" si="135"/>
        <v>104.85558959739477</v>
      </c>
      <c r="K343" s="5">
        <f t="shared" si="119"/>
        <v>38.400264000000007</v>
      </c>
      <c r="L343" s="8">
        <f t="shared" si="121"/>
        <v>66.455325597394761</v>
      </c>
      <c r="M343" s="8">
        <f t="shared" si="120"/>
        <v>210.60000000000002</v>
      </c>
      <c r="N343" s="8">
        <f t="shared" si="122"/>
        <v>216.78800000000001</v>
      </c>
      <c r="O343" s="8">
        <f t="shared" si="123"/>
        <v>341.5</v>
      </c>
      <c r="P343" s="8">
        <f t="shared" si="124"/>
        <v>2.0000000000000018E-2</v>
      </c>
      <c r="Q343" s="9">
        <f t="shared" si="125"/>
        <v>1.6843256638410529</v>
      </c>
      <c r="R343" s="8">
        <f t="shared" si="126"/>
        <v>305.09483247226802</v>
      </c>
      <c r="S343" s="8">
        <f t="shared" si="127"/>
        <v>4.9237799947937804</v>
      </c>
      <c r="T343" s="1" t="str">
        <f t="shared" si="128"/>
        <v>organic clay</v>
      </c>
      <c r="U343" s="10" t="str">
        <f t="shared" si="129"/>
        <v/>
      </c>
      <c r="V343" s="10" t="str">
        <f t="shared" si="130"/>
        <v/>
      </c>
      <c r="W343" s="10" t="str">
        <f t="shared" si="131"/>
        <v/>
      </c>
      <c r="X343" s="10">
        <f t="shared" si="132"/>
        <v>7.0496273601736839</v>
      </c>
      <c r="Y343" s="1">
        <f t="shared" si="136"/>
        <v>7.6951423785594644</v>
      </c>
      <c r="Z343" s="2">
        <f t="shared" si="133"/>
        <v>0.84599999999999997</v>
      </c>
      <c r="AA343" s="1">
        <f t="shared" si="137"/>
        <v>1.268174204355109</v>
      </c>
    </row>
    <row r="344" spans="1:27" x14ac:dyDescent="0.2">
      <c r="A344" s="11">
        <v>6.82</v>
      </c>
      <c r="B344" s="11">
        <v>0.2097</v>
      </c>
      <c r="C344" s="11">
        <v>14.8</v>
      </c>
      <c r="D344" s="11">
        <v>36.6</v>
      </c>
      <c r="E344" s="5">
        <f t="shared" si="115"/>
        <v>215.922</v>
      </c>
      <c r="F344" s="5">
        <f t="shared" si="134"/>
        <v>342</v>
      </c>
      <c r="G344" s="5">
        <f t="shared" si="116"/>
        <v>1.9999999999999574E-2</v>
      </c>
      <c r="H344" s="5">
        <f t="shared" si="117"/>
        <v>6.83</v>
      </c>
      <c r="I344" s="8">
        <f t="shared" si="118"/>
        <v>15.519982933513134</v>
      </c>
      <c r="J344" s="5">
        <f t="shared" si="135"/>
        <v>105.16598925606502</v>
      </c>
      <c r="K344" s="5">
        <f t="shared" si="119"/>
        <v>38.596464000000005</v>
      </c>
      <c r="L344" s="8">
        <f t="shared" si="121"/>
        <v>66.56952525606502</v>
      </c>
      <c r="M344" s="8">
        <f t="shared" si="120"/>
        <v>208.84999999999997</v>
      </c>
      <c r="N344" s="8">
        <f t="shared" si="122"/>
        <v>215.11450000000002</v>
      </c>
      <c r="O344" s="8">
        <f t="shared" si="123"/>
        <v>342.5</v>
      </c>
      <c r="P344" s="8">
        <f t="shared" si="124"/>
        <v>2.0000000000000018E-2</v>
      </c>
      <c r="Q344" s="9">
        <f t="shared" si="125"/>
        <v>1.6516342924335006</v>
      </c>
      <c r="R344" s="8">
        <f t="shared" si="126"/>
        <v>311.50944899805569</v>
      </c>
      <c r="S344" s="8">
        <f t="shared" si="127"/>
        <v>4.9361860371786905</v>
      </c>
      <c r="T344" s="1" t="str">
        <f t="shared" si="128"/>
        <v>organic clay</v>
      </c>
      <c r="U344" s="10" t="str">
        <f t="shared" si="129"/>
        <v/>
      </c>
      <c r="V344" s="10" t="str">
        <f t="shared" si="130"/>
        <v/>
      </c>
      <c r="W344" s="10" t="str">
        <f t="shared" si="131"/>
        <v/>
      </c>
      <c r="X344" s="10">
        <f t="shared" si="132"/>
        <v>6.9122673829289969</v>
      </c>
      <c r="Y344" s="1">
        <f t="shared" si="136"/>
        <v>7.7118927973199334</v>
      </c>
      <c r="Z344" s="2">
        <f t="shared" si="133"/>
        <v>0.83879999999999999</v>
      </c>
      <c r="AA344" s="1">
        <f t="shared" si="137"/>
        <v>1.2710217755443887</v>
      </c>
    </row>
    <row r="345" spans="1:27" x14ac:dyDescent="0.2">
      <c r="A345" s="11">
        <v>6.84</v>
      </c>
      <c r="B345" s="11">
        <v>0.20799999999999999</v>
      </c>
      <c r="C345" s="11">
        <v>15.1</v>
      </c>
      <c r="D345" s="11">
        <v>37.1</v>
      </c>
      <c r="E345" s="5">
        <f t="shared" si="115"/>
        <v>214.30700000000002</v>
      </c>
      <c r="F345" s="5">
        <f t="shared" si="134"/>
        <v>343</v>
      </c>
      <c r="G345" s="5">
        <f t="shared" si="116"/>
        <v>2.0000000000000462E-2</v>
      </c>
      <c r="H345" s="5">
        <f t="shared" si="117"/>
        <v>6.85</v>
      </c>
      <c r="I345" s="8">
        <f t="shared" si="118"/>
        <v>15.540188239729575</v>
      </c>
      <c r="J345" s="5">
        <f t="shared" si="135"/>
        <v>105.47679302085962</v>
      </c>
      <c r="K345" s="5">
        <f t="shared" si="119"/>
        <v>38.792664000000002</v>
      </c>
      <c r="L345" s="8">
        <f t="shared" si="121"/>
        <v>66.684129020859615</v>
      </c>
      <c r="M345" s="8">
        <f t="shared" si="120"/>
        <v>210.15</v>
      </c>
      <c r="N345" s="8">
        <f t="shared" si="122"/>
        <v>216.47399999999999</v>
      </c>
      <c r="O345" s="8">
        <f t="shared" si="123"/>
        <v>343.5</v>
      </c>
      <c r="P345" s="8">
        <f t="shared" si="124"/>
        <v>2.0000000000000018E-2</v>
      </c>
      <c r="Q345" s="9">
        <f t="shared" si="125"/>
        <v>1.6645221075680403</v>
      </c>
      <c r="R345" s="8">
        <f t="shared" si="126"/>
        <v>309.46724638265334</v>
      </c>
      <c r="S345" s="8">
        <f t="shared" si="127"/>
        <v>4.9318131407573471</v>
      </c>
      <c r="T345" s="1" t="str">
        <f t="shared" si="128"/>
        <v>organic clay</v>
      </c>
      <c r="U345" s="10" t="str">
        <f t="shared" si="129"/>
        <v/>
      </c>
      <c r="V345" s="10" t="str">
        <f t="shared" si="130"/>
        <v/>
      </c>
      <c r="W345" s="10" t="str">
        <f t="shared" si="131"/>
        <v/>
      </c>
      <c r="X345" s="10">
        <f t="shared" si="132"/>
        <v>6.9782137986093593</v>
      </c>
      <c r="Y345" s="1">
        <f t="shared" si="136"/>
        <v>7.7286432160804024</v>
      </c>
      <c r="Z345" s="2">
        <f t="shared" si="133"/>
        <v>0.83199999999999996</v>
      </c>
      <c r="AA345" s="1">
        <f t="shared" si="137"/>
        <v>1.2738693467336684</v>
      </c>
    </row>
    <row r="346" spans="1:27" x14ac:dyDescent="0.2">
      <c r="A346" s="11">
        <v>6.86</v>
      </c>
      <c r="B346" s="11">
        <v>0.21229999999999999</v>
      </c>
      <c r="C346" s="11">
        <v>15.1</v>
      </c>
      <c r="D346" s="11">
        <v>37.299999999999997</v>
      </c>
      <c r="E346" s="5">
        <f t="shared" si="115"/>
        <v>218.64099999999999</v>
      </c>
      <c r="F346" s="5">
        <f t="shared" si="134"/>
        <v>344</v>
      </c>
      <c r="G346" s="5">
        <f t="shared" si="116"/>
        <v>1.9999999999999574E-2</v>
      </c>
      <c r="H346" s="5">
        <f t="shared" si="117"/>
        <v>6.87</v>
      </c>
      <c r="I346" s="8">
        <f t="shared" si="118"/>
        <v>15.547865274372089</v>
      </c>
      <c r="J346" s="5">
        <f t="shared" si="135"/>
        <v>105.78775032634705</v>
      </c>
      <c r="K346" s="5">
        <f t="shared" si="119"/>
        <v>38.988864000000007</v>
      </c>
      <c r="L346" s="8">
        <f t="shared" si="121"/>
        <v>66.798886326347045</v>
      </c>
      <c r="M346" s="8">
        <f t="shared" si="120"/>
        <v>214.10000000000002</v>
      </c>
      <c r="N346" s="8">
        <f t="shared" si="122"/>
        <v>220.458</v>
      </c>
      <c r="O346" s="8">
        <f t="shared" si="123"/>
        <v>344.5</v>
      </c>
      <c r="P346" s="8">
        <f t="shared" si="124"/>
        <v>2.0000000000000018E-2</v>
      </c>
      <c r="Q346" s="9">
        <f t="shared" si="125"/>
        <v>1.716649123660978</v>
      </c>
      <c r="R346" s="8">
        <f t="shared" si="126"/>
        <v>300.42665903356237</v>
      </c>
      <c r="S346" s="8">
        <f t="shared" si="127"/>
        <v>4.9133039129797726</v>
      </c>
      <c r="T346" s="1" t="str">
        <f t="shared" si="128"/>
        <v>organic clay</v>
      </c>
      <c r="U346" s="10" t="str">
        <f t="shared" si="129"/>
        <v/>
      </c>
      <c r="V346" s="10" t="str">
        <f t="shared" si="130"/>
        <v/>
      </c>
      <c r="W346" s="10" t="str">
        <f t="shared" si="131"/>
        <v/>
      </c>
      <c r="X346" s="10">
        <f t="shared" si="132"/>
        <v>7.2208166449101983</v>
      </c>
      <c r="Y346" s="1">
        <f t="shared" si="136"/>
        <v>7.7453936348408714</v>
      </c>
      <c r="Z346" s="2">
        <f t="shared" si="133"/>
        <v>0.84919999999999995</v>
      </c>
      <c r="AA346" s="1">
        <f t="shared" si="137"/>
        <v>1.2767169179229483</v>
      </c>
    </row>
    <row r="347" spans="1:27" x14ac:dyDescent="0.2">
      <c r="A347" s="11">
        <v>6.88</v>
      </c>
      <c r="B347" s="11">
        <v>0.21590000000000001</v>
      </c>
      <c r="C347" s="11">
        <v>15.1</v>
      </c>
      <c r="D347" s="11">
        <v>37.5</v>
      </c>
      <c r="E347" s="5">
        <f t="shared" si="115"/>
        <v>222.27500000000001</v>
      </c>
      <c r="F347" s="5">
        <f t="shared" si="134"/>
        <v>345</v>
      </c>
      <c r="G347" s="5">
        <f t="shared" si="116"/>
        <v>2.0000000000000462E-2</v>
      </c>
      <c r="H347" s="5">
        <f t="shared" si="117"/>
        <v>6.8900000000000006</v>
      </c>
      <c r="I347" s="8">
        <f t="shared" si="118"/>
        <v>15.554185967737753</v>
      </c>
      <c r="J347" s="5">
        <f t="shared" si="135"/>
        <v>106.09883404570181</v>
      </c>
      <c r="K347" s="5">
        <f t="shared" si="119"/>
        <v>39.185064000000011</v>
      </c>
      <c r="L347" s="8">
        <f t="shared" si="121"/>
        <v>66.913770045701796</v>
      </c>
      <c r="M347" s="8">
        <f t="shared" si="120"/>
        <v>224.20000000000002</v>
      </c>
      <c r="N347" s="8">
        <f t="shared" si="122"/>
        <v>230.6345</v>
      </c>
      <c r="O347" s="8">
        <f t="shared" si="123"/>
        <v>345.5</v>
      </c>
      <c r="P347" s="8">
        <f t="shared" si="124"/>
        <v>2.0000000000000018E-2</v>
      </c>
      <c r="Q347" s="9">
        <f t="shared" si="125"/>
        <v>1.8611365922027845</v>
      </c>
      <c r="R347" s="8">
        <f t="shared" si="126"/>
        <v>277.43056364816067</v>
      </c>
      <c r="S347" s="8">
        <f t="shared" si="127"/>
        <v>4.8641668062226069</v>
      </c>
      <c r="T347" s="1" t="str">
        <f t="shared" si="128"/>
        <v>organic clay</v>
      </c>
      <c r="U347" s="10" t="str">
        <f t="shared" si="129"/>
        <v/>
      </c>
      <c r="V347" s="10" t="str">
        <f t="shared" si="130"/>
        <v/>
      </c>
      <c r="W347" s="10" t="str">
        <f t="shared" si="131"/>
        <v/>
      </c>
      <c r="X347" s="10">
        <f t="shared" si="132"/>
        <v>7.8734110636198809</v>
      </c>
      <c r="Y347" s="1">
        <f t="shared" si="136"/>
        <v>7.7621440536013404</v>
      </c>
      <c r="Z347" s="2">
        <f t="shared" si="133"/>
        <v>0.86360000000000003</v>
      </c>
      <c r="AA347" s="1">
        <f t="shared" si="137"/>
        <v>1.279564489112228</v>
      </c>
    </row>
    <row r="348" spans="1:27" x14ac:dyDescent="0.2">
      <c r="A348" s="11">
        <v>6.9</v>
      </c>
      <c r="B348" s="11">
        <v>0.23250000000000001</v>
      </c>
      <c r="C348" s="11">
        <v>15.3</v>
      </c>
      <c r="D348" s="11">
        <v>38.200000000000003</v>
      </c>
      <c r="E348" s="5">
        <f t="shared" si="115"/>
        <v>238.994</v>
      </c>
      <c r="F348" s="5">
        <f t="shared" si="134"/>
        <v>346</v>
      </c>
      <c r="G348" s="5">
        <f t="shared" si="116"/>
        <v>1.9999999999999574E-2</v>
      </c>
      <c r="H348" s="5">
        <f t="shared" si="117"/>
        <v>6.91</v>
      </c>
      <c r="I348" s="8">
        <f t="shared" si="118"/>
        <v>15.597130073359263</v>
      </c>
      <c r="J348" s="5">
        <f t="shared" si="135"/>
        <v>106.41077664716899</v>
      </c>
      <c r="K348" s="5">
        <f t="shared" si="119"/>
        <v>39.381264000000002</v>
      </c>
      <c r="L348" s="8">
        <f t="shared" si="121"/>
        <v>67.029512647168985</v>
      </c>
      <c r="M348" s="8">
        <f t="shared" si="120"/>
        <v>238.20000000000002</v>
      </c>
      <c r="N348" s="8">
        <f t="shared" si="122"/>
        <v>244.71949999999998</v>
      </c>
      <c r="O348" s="8">
        <f t="shared" si="123"/>
        <v>346.5</v>
      </c>
      <c r="P348" s="8">
        <f t="shared" si="124"/>
        <v>2.0000000000000018E-2</v>
      </c>
      <c r="Q348" s="9">
        <f t="shared" si="125"/>
        <v>2.0634004021610997</v>
      </c>
      <c r="R348" s="8">
        <f t="shared" si="126"/>
        <v>250.52649724490971</v>
      </c>
      <c r="S348" s="8">
        <f t="shared" si="127"/>
        <v>4.8013284701502181</v>
      </c>
      <c r="T348" s="1" t="str">
        <f t="shared" si="128"/>
        <v>organic clay</v>
      </c>
      <c r="U348" s="10" t="str">
        <f t="shared" si="129"/>
        <v/>
      </c>
      <c r="V348" s="10" t="str">
        <f t="shared" si="130"/>
        <v/>
      </c>
      <c r="W348" s="10" t="str">
        <f t="shared" si="131"/>
        <v/>
      </c>
      <c r="X348" s="10">
        <f t="shared" si="132"/>
        <v>8.7859482235220678</v>
      </c>
      <c r="Y348" s="1">
        <f t="shared" si="136"/>
        <v>7.7788944723618094</v>
      </c>
      <c r="Z348" s="2">
        <f t="shared" si="133"/>
        <v>0.93</v>
      </c>
      <c r="AA348" s="1">
        <f t="shared" si="137"/>
        <v>1.2824120603015077</v>
      </c>
    </row>
    <row r="349" spans="1:27" x14ac:dyDescent="0.2">
      <c r="A349" s="11">
        <v>6.92</v>
      </c>
      <c r="B349" s="11">
        <v>0.24390000000000001</v>
      </c>
      <c r="C349" s="11">
        <v>15.5</v>
      </c>
      <c r="D349" s="11">
        <v>38.5</v>
      </c>
      <c r="E349" s="5">
        <f t="shared" si="115"/>
        <v>250.44499999999999</v>
      </c>
      <c r="F349" s="5">
        <f t="shared" si="134"/>
        <v>347</v>
      </c>
      <c r="G349" s="5">
        <f t="shared" si="116"/>
        <v>2.0000000000000462E-2</v>
      </c>
      <c r="H349" s="5">
        <f t="shared" si="117"/>
        <v>6.93</v>
      </c>
      <c r="I349" s="8">
        <f t="shared" si="118"/>
        <v>15.630014716581208</v>
      </c>
      <c r="J349" s="5">
        <f t="shared" si="135"/>
        <v>106.72337694150062</v>
      </c>
      <c r="K349" s="5">
        <f t="shared" si="119"/>
        <v>39.577463999999999</v>
      </c>
      <c r="L349" s="8">
        <f t="shared" si="121"/>
        <v>67.145912941500626</v>
      </c>
      <c r="M349" s="8">
        <f t="shared" si="120"/>
        <v>252.70000000000005</v>
      </c>
      <c r="N349" s="8">
        <f t="shared" si="122"/>
        <v>259.27049999999997</v>
      </c>
      <c r="O349" s="8">
        <f t="shared" si="123"/>
        <v>347.5</v>
      </c>
      <c r="P349" s="8">
        <f t="shared" si="124"/>
        <v>2.0000000000000018E-2</v>
      </c>
      <c r="Q349" s="9">
        <f t="shared" si="125"/>
        <v>2.2718750311936726</v>
      </c>
      <c r="R349" s="8">
        <f t="shared" si="126"/>
        <v>227.79846190002507</v>
      </c>
      <c r="S349" s="8">
        <f t="shared" si="127"/>
        <v>4.7427282761232412</v>
      </c>
      <c r="T349" s="1" t="str">
        <f t="shared" si="128"/>
        <v>organic clay</v>
      </c>
      <c r="U349" s="10" t="str">
        <f t="shared" si="129"/>
        <v/>
      </c>
      <c r="V349" s="10" t="str">
        <f t="shared" si="130"/>
        <v/>
      </c>
      <c r="W349" s="10" t="str">
        <f t="shared" si="131"/>
        <v/>
      </c>
      <c r="X349" s="10">
        <f t="shared" si="132"/>
        <v>9.7317748705666283</v>
      </c>
      <c r="Y349" s="1">
        <f t="shared" si="136"/>
        <v>7.7956448911222784</v>
      </c>
      <c r="Z349" s="2">
        <f t="shared" si="133"/>
        <v>0.97560000000000002</v>
      </c>
      <c r="AA349" s="1">
        <f t="shared" si="137"/>
        <v>1.2852596314907874</v>
      </c>
    </row>
    <row r="350" spans="1:27" x14ac:dyDescent="0.2">
      <c r="A350" s="11">
        <v>6.94</v>
      </c>
      <c r="B350" s="11">
        <v>0.26150000000000001</v>
      </c>
      <c r="C350" s="11">
        <v>15.5</v>
      </c>
      <c r="D350" s="11">
        <v>38.799999999999997</v>
      </c>
      <c r="E350" s="5">
        <f t="shared" si="115"/>
        <v>268.096</v>
      </c>
      <c r="F350" s="5">
        <f t="shared" si="134"/>
        <v>348</v>
      </c>
      <c r="G350" s="5">
        <f t="shared" si="116"/>
        <v>1.9999999999999574E-2</v>
      </c>
      <c r="H350" s="5">
        <f t="shared" si="117"/>
        <v>6.95</v>
      </c>
      <c r="I350" s="8">
        <f t="shared" si="118"/>
        <v>15.656129105136948</v>
      </c>
      <c r="J350" s="5">
        <f t="shared" si="135"/>
        <v>107.03649952360335</v>
      </c>
      <c r="K350" s="5">
        <f t="shared" si="119"/>
        <v>39.773664000000004</v>
      </c>
      <c r="L350" s="8">
        <f t="shared" si="121"/>
        <v>67.262835523603343</v>
      </c>
      <c r="M350" s="8">
        <f t="shared" si="120"/>
        <v>262.34999999999997</v>
      </c>
      <c r="N350" s="8">
        <f t="shared" si="122"/>
        <v>268.99699999999996</v>
      </c>
      <c r="O350" s="8">
        <f t="shared" si="123"/>
        <v>348.5</v>
      </c>
      <c r="P350" s="8">
        <f t="shared" si="124"/>
        <v>2.0000000000000018E-2</v>
      </c>
      <c r="Q350" s="9">
        <f t="shared" si="125"/>
        <v>2.4078750057981528</v>
      </c>
      <c r="R350" s="8">
        <f t="shared" si="126"/>
        <v>215.17592189139282</v>
      </c>
      <c r="S350" s="8">
        <f t="shared" si="127"/>
        <v>4.7074778604578915</v>
      </c>
      <c r="T350" s="1" t="str">
        <f t="shared" si="128"/>
        <v>organic clay</v>
      </c>
      <c r="U350" s="10" t="str">
        <f t="shared" si="129"/>
        <v/>
      </c>
      <c r="V350" s="10" t="str">
        <f t="shared" si="130"/>
        <v/>
      </c>
      <c r="W350" s="10" t="str">
        <f t="shared" si="131"/>
        <v/>
      </c>
      <c r="X350" s="10">
        <f t="shared" si="132"/>
        <v>10.354233365093107</v>
      </c>
      <c r="Y350" s="1">
        <f t="shared" si="136"/>
        <v>7.8123953098827474</v>
      </c>
      <c r="Z350" s="2">
        <f t="shared" si="133"/>
        <v>1.046</v>
      </c>
      <c r="AA350" s="1">
        <f t="shared" si="137"/>
        <v>1.2881072026800671</v>
      </c>
    </row>
    <row r="351" spans="1:27" x14ac:dyDescent="0.2">
      <c r="A351" s="11">
        <v>6.96</v>
      </c>
      <c r="B351" s="11">
        <v>0.26319999999999999</v>
      </c>
      <c r="C351" s="11">
        <v>15.8</v>
      </c>
      <c r="D351" s="11">
        <v>39.4</v>
      </c>
      <c r="E351" s="5">
        <f t="shared" si="115"/>
        <v>269.89799999999997</v>
      </c>
      <c r="F351" s="5">
        <f t="shared" si="134"/>
        <v>349</v>
      </c>
      <c r="G351" s="5">
        <f t="shared" si="116"/>
        <v>2.0000000000000462E-2</v>
      </c>
      <c r="H351" s="5">
        <f t="shared" si="117"/>
        <v>6.9700000000000006</v>
      </c>
      <c r="I351" s="8">
        <f t="shared" si="118"/>
        <v>15.680749211642341</v>
      </c>
      <c r="J351" s="5">
        <f t="shared" si="135"/>
        <v>107.35011450783621</v>
      </c>
      <c r="K351" s="5">
        <f t="shared" si="119"/>
        <v>39.969864000000008</v>
      </c>
      <c r="L351" s="8">
        <f t="shared" si="121"/>
        <v>67.380250507836195</v>
      </c>
      <c r="M351" s="8">
        <f t="shared" si="120"/>
        <v>266.75</v>
      </c>
      <c r="N351" s="8">
        <f t="shared" si="122"/>
        <v>273.50749999999999</v>
      </c>
      <c r="O351" s="8">
        <f t="shared" si="123"/>
        <v>349.5</v>
      </c>
      <c r="P351" s="8">
        <f t="shared" si="124"/>
        <v>2.0000000000000018E-2</v>
      </c>
      <c r="Q351" s="9">
        <f t="shared" si="125"/>
        <v>2.4659656834140145</v>
      </c>
      <c r="R351" s="8">
        <f t="shared" si="126"/>
        <v>210.34274159091348</v>
      </c>
      <c r="S351" s="8">
        <f t="shared" si="127"/>
        <v>4.693239748411993</v>
      </c>
      <c r="T351" s="1" t="str">
        <f t="shared" si="128"/>
        <v>organic clay</v>
      </c>
      <c r="U351" s="10" t="str">
        <f t="shared" si="129"/>
        <v/>
      </c>
      <c r="V351" s="10" t="str">
        <f t="shared" si="130"/>
        <v/>
      </c>
      <c r="W351" s="10" t="str">
        <f t="shared" si="131"/>
        <v/>
      </c>
      <c r="X351" s="10">
        <f t="shared" si="132"/>
        <v>10.626659032810919</v>
      </c>
      <c r="Y351" s="1">
        <f t="shared" si="136"/>
        <v>7.8291457286432165</v>
      </c>
      <c r="Z351" s="2">
        <f t="shared" si="133"/>
        <v>1.0528</v>
      </c>
      <c r="AA351" s="1">
        <f t="shared" si="137"/>
        <v>1.2909547738693468</v>
      </c>
    </row>
    <row r="352" spans="1:27" x14ac:dyDescent="0.2">
      <c r="A352" s="11">
        <v>6.98</v>
      </c>
      <c r="B352" s="11">
        <v>0.27029999999999998</v>
      </c>
      <c r="C352" s="11">
        <v>16</v>
      </c>
      <c r="D352" s="11">
        <v>40.1</v>
      </c>
      <c r="E352" s="5">
        <f t="shared" si="115"/>
        <v>277.11700000000002</v>
      </c>
      <c r="F352" s="5">
        <f t="shared" si="134"/>
        <v>350</v>
      </c>
      <c r="G352" s="5">
        <f t="shared" si="116"/>
        <v>1.9999999999999574E-2</v>
      </c>
      <c r="H352" s="5">
        <f t="shared" si="117"/>
        <v>6.99</v>
      </c>
      <c r="I352" s="8">
        <f t="shared" si="118"/>
        <v>15.705339909792693</v>
      </c>
      <c r="J352" s="5">
        <f t="shared" si="135"/>
        <v>107.66422130603206</v>
      </c>
      <c r="K352" s="5">
        <f t="shared" si="119"/>
        <v>40.166064000000006</v>
      </c>
      <c r="L352" s="8">
        <f t="shared" si="121"/>
        <v>67.498157306032056</v>
      </c>
      <c r="M352" s="8">
        <f t="shared" si="120"/>
        <v>272.90000000000003</v>
      </c>
      <c r="N352" s="8">
        <f t="shared" si="122"/>
        <v>279.74250000000001</v>
      </c>
      <c r="O352" s="8">
        <f t="shared" si="123"/>
        <v>350.5</v>
      </c>
      <c r="P352" s="8">
        <f t="shared" si="124"/>
        <v>1.9999999999999574E-2</v>
      </c>
      <c r="Q352" s="9">
        <f t="shared" si="125"/>
        <v>2.5493774283907742</v>
      </c>
      <c r="R352" s="8">
        <f t="shared" si="126"/>
        <v>203.68637033111284</v>
      </c>
      <c r="S352" s="8">
        <f t="shared" si="127"/>
        <v>4.6732224835520517</v>
      </c>
      <c r="T352" s="1" t="str">
        <f t="shared" si="128"/>
        <v>organic clay</v>
      </c>
      <c r="U352" s="10" t="str">
        <f t="shared" si="129"/>
        <v/>
      </c>
      <c r="V352" s="10" t="str">
        <f t="shared" si="130"/>
        <v/>
      </c>
      <c r="W352" s="10" t="str">
        <f t="shared" si="131"/>
        <v/>
      </c>
      <c r="X352" s="10">
        <f t="shared" si="132"/>
        <v>11.015718579597864</v>
      </c>
      <c r="Y352" s="1">
        <f t="shared" si="136"/>
        <v>7.8458961474036855</v>
      </c>
      <c r="Z352" s="2">
        <f t="shared" si="133"/>
        <v>1.0811999999999999</v>
      </c>
      <c r="AA352" s="1">
        <f t="shared" si="137"/>
        <v>1.2938023450586267</v>
      </c>
    </row>
    <row r="353" spans="1:27" x14ac:dyDescent="0.2">
      <c r="A353" s="11">
        <v>7</v>
      </c>
      <c r="B353" s="11">
        <v>0.27550000000000002</v>
      </c>
      <c r="C353" s="11">
        <v>16.2</v>
      </c>
      <c r="D353" s="11">
        <v>40.4</v>
      </c>
      <c r="E353" s="5">
        <f t="shared" si="115"/>
        <v>282.36799999999999</v>
      </c>
      <c r="F353" s="5">
        <f t="shared" si="134"/>
        <v>351</v>
      </c>
      <c r="G353" s="5">
        <f t="shared" si="116"/>
        <v>1.9999999999999574E-2</v>
      </c>
      <c r="H353" s="5">
        <f t="shared" si="117"/>
        <v>7.01</v>
      </c>
      <c r="I353" s="8">
        <f t="shared" si="118"/>
        <v>15.726827404326343</v>
      </c>
      <c r="J353" s="5">
        <f t="shared" si="135"/>
        <v>107.97875785411858</v>
      </c>
      <c r="K353" s="5">
        <f t="shared" si="119"/>
        <v>40.362264000000003</v>
      </c>
      <c r="L353" s="8">
        <f t="shared" si="121"/>
        <v>67.616493854118573</v>
      </c>
      <c r="M353" s="8">
        <f t="shared" si="120"/>
        <v>272.90000000000003</v>
      </c>
      <c r="N353" s="8">
        <f t="shared" si="122"/>
        <v>279.86149999999998</v>
      </c>
      <c r="O353" s="8">
        <f t="shared" si="123"/>
        <v>351.5</v>
      </c>
      <c r="P353" s="8">
        <f t="shared" si="124"/>
        <v>2.0000000000000018E-2</v>
      </c>
      <c r="Q353" s="9">
        <f t="shared" si="125"/>
        <v>2.5420238812842832</v>
      </c>
      <c r="R353" s="8">
        <f t="shared" si="126"/>
        <v>204.49987916859783</v>
      </c>
      <c r="S353" s="8">
        <f t="shared" si="127"/>
        <v>4.6753521126349282</v>
      </c>
      <c r="T353" s="1" t="str">
        <f t="shared" si="128"/>
        <v>organic clay</v>
      </c>
      <c r="U353" s="10" t="str">
        <f t="shared" si="129"/>
        <v/>
      </c>
      <c r="V353" s="10" t="str">
        <f t="shared" si="130"/>
        <v/>
      </c>
      <c r="W353" s="10" t="str">
        <f t="shared" si="131"/>
        <v/>
      </c>
      <c r="X353" s="10">
        <f t="shared" si="132"/>
        <v>10.994749476392096</v>
      </c>
      <c r="Y353" s="1">
        <f t="shared" si="136"/>
        <v>7.8626465661641545</v>
      </c>
      <c r="Z353" s="2">
        <f t="shared" si="133"/>
        <v>1.1020000000000001</v>
      </c>
      <c r="AA353" s="1">
        <f t="shared" si="137"/>
        <v>1.2966499162479064</v>
      </c>
    </row>
    <row r="354" spans="1:27" x14ac:dyDescent="0.2">
      <c r="A354" s="11">
        <v>7.02</v>
      </c>
      <c r="B354" s="11">
        <v>0.27029999999999998</v>
      </c>
      <c r="C354" s="11">
        <v>16.2</v>
      </c>
      <c r="D354" s="11">
        <v>41.5</v>
      </c>
      <c r="E354" s="5">
        <f t="shared" si="115"/>
        <v>277.35500000000002</v>
      </c>
      <c r="F354" s="5">
        <f t="shared" si="134"/>
        <v>352</v>
      </c>
      <c r="G354" s="5">
        <f t="shared" si="116"/>
        <v>2.0000000000000462E-2</v>
      </c>
      <c r="H354" s="5">
        <f t="shared" si="117"/>
        <v>7.0299999999999994</v>
      </c>
      <c r="I354" s="8">
        <f t="shared" si="118"/>
        <v>15.719958902979533</v>
      </c>
      <c r="J354" s="5">
        <f t="shared" si="135"/>
        <v>108.29315703217819</v>
      </c>
      <c r="K354" s="5">
        <f t="shared" si="119"/>
        <v>40.558463999999994</v>
      </c>
      <c r="L354" s="8">
        <f t="shared" si="121"/>
        <v>67.7346930321782</v>
      </c>
      <c r="M354" s="8">
        <f t="shared" si="120"/>
        <v>264.54999999999995</v>
      </c>
      <c r="N354" s="8">
        <f t="shared" si="122"/>
        <v>271.63900000000001</v>
      </c>
      <c r="O354" s="8">
        <f t="shared" si="123"/>
        <v>352.5</v>
      </c>
      <c r="P354" s="8">
        <f t="shared" si="124"/>
        <v>2.0000000000000018E-2</v>
      </c>
      <c r="Q354" s="9">
        <f t="shared" si="125"/>
        <v>2.4115536020842727</v>
      </c>
      <c r="R354" s="8">
        <f t="shared" si="126"/>
        <v>215.79979851059963</v>
      </c>
      <c r="S354" s="8">
        <f t="shared" si="127"/>
        <v>4.7079920424281481</v>
      </c>
      <c r="T354" s="1" t="str">
        <f t="shared" si="128"/>
        <v>organic clay</v>
      </c>
      <c r="U354" s="10" t="str">
        <f t="shared" si="129"/>
        <v/>
      </c>
      <c r="V354" s="10" t="str">
        <f t="shared" si="130"/>
        <v/>
      </c>
      <c r="W354" s="10" t="str">
        <f t="shared" si="131"/>
        <v/>
      </c>
      <c r="X354" s="10">
        <f t="shared" si="132"/>
        <v>10.417122864521451</v>
      </c>
      <c r="Y354" s="1">
        <f t="shared" si="136"/>
        <v>7.8793969849246226</v>
      </c>
      <c r="Z354" s="2">
        <f t="shared" si="133"/>
        <v>1.0811999999999999</v>
      </c>
      <c r="AA354" s="1">
        <f t="shared" si="137"/>
        <v>1.2994974874371861</v>
      </c>
    </row>
    <row r="355" spans="1:27" x14ac:dyDescent="0.2">
      <c r="A355" s="11">
        <v>7.04</v>
      </c>
      <c r="B355" s="11">
        <v>0.25879999999999997</v>
      </c>
      <c r="C355" s="11">
        <v>16.5</v>
      </c>
      <c r="D355" s="11">
        <v>41.9</v>
      </c>
      <c r="E355" s="5">
        <f t="shared" si="115"/>
        <v>265.92299999999994</v>
      </c>
      <c r="F355" s="5">
        <f t="shared" si="134"/>
        <v>353</v>
      </c>
      <c r="G355" s="5">
        <f t="shared" si="116"/>
        <v>1.9999999999999574E-2</v>
      </c>
      <c r="H355" s="5">
        <f t="shared" si="117"/>
        <v>7.05</v>
      </c>
      <c r="I355" s="8">
        <f t="shared" si="118"/>
        <v>15.72492670856907</v>
      </c>
      <c r="J355" s="5">
        <f t="shared" si="135"/>
        <v>108.60765556634956</v>
      </c>
      <c r="K355" s="5">
        <f t="shared" si="119"/>
        <v>40.754663999999998</v>
      </c>
      <c r="L355" s="8">
        <f t="shared" si="121"/>
        <v>67.852991566349573</v>
      </c>
      <c r="M355" s="8">
        <f t="shared" si="120"/>
        <v>251.79999999999995</v>
      </c>
      <c r="N355" s="8">
        <f t="shared" si="122"/>
        <v>258.95699999999999</v>
      </c>
      <c r="O355" s="8">
        <f t="shared" si="123"/>
        <v>353.5</v>
      </c>
      <c r="P355" s="8">
        <f t="shared" si="124"/>
        <v>2.0000000000000018E-2</v>
      </c>
      <c r="Q355" s="9">
        <f t="shared" si="125"/>
        <v>2.2158101059793713</v>
      </c>
      <c r="R355" s="8">
        <f t="shared" si="126"/>
        <v>235.11908304728291</v>
      </c>
      <c r="S355" s="8">
        <f t="shared" si="127"/>
        <v>4.7602148636854986</v>
      </c>
      <c r="T355" s="1" t="str">
        <f t="shared" si="128"/>
        <v>organic clay</v>
      </c>
      <c r="U355" s="10" t="str">
        <f t="shared" si="129"/>
        <v/>
      </c>
      <c r="V355" s="10" t="str">
        <f t="shared" si="130"/>
        <v/>
      </c>
      <c r="W355" s="10" t="str">
        <f t="shared" si="131"/>
        <v/>
      </c>
      <c r="X355" s="10">
        <f t="shared" si="132"/>
        <v>9.5461562955766919</v>
      </c>
      <c r="Y355" s="1">
        <f t="shared" si="136"/>
        <v>7.8961474036850925</v>
      </c>
      <c r="Z355" s="2">
        <f t="shared" si="133"/>
        <v>1.0351999999999999</v>
      </c>
      <c r="AA355" s="1">
        <f t="shared" si="137"/>
        <v>1.3023450586264658</v>
      </c>
    </row>
    <row r="356" spans="1:27" x14ac:dyDescent="0.2">
      <c r="A356" s="11">
        <v>7.06</v>
      </c>
      <c r="B356" s="11">
        <v>0.24479999999999999</v>
      </c>
      <c r="C356" s="11">
        <v>16.399999999999999</v>
      </c>
      <c r="D356" s="11">
        <v>42.3</v>
      </c>
      <c r="E356" s="5">
        <f t="shared" si="115"/>
        <v>251.99099999999999</v>
      </c>
      <c r="F356" s="5">
        <f t="shared" si="134"/>
        <v>354</v>
      </c>
      <c r="G356" s="5">
        <f t="shared" si="116"/>
        <v>2.0000000000000462E-2</v>
      </c>
      <c r="H356" s="5">
        <f t="shared" si="117"/>
        <v>7.07</v>
      </c>
      <c r="I356" s="8">
        <f t="shared" si="118"/>
        <v>15.697299743299771</v>
      </c>
      <c r="J356" s="5">
        <f t="shared" si="135"/>
        <v>108.92160156121557</v>
      </c>
      <c r="K356" s="5">
        <f t="shared" si="119"/>
        <v>40.950864000000003</v>
      </c>
      <c r="L356" s="8">
        <f t="shared" si="121"/>
        <v>67.970737561215572</v>
      </c>
      <c r="M356" s="8">
        <f t="shared" si="120"/>
        <v>240.4</v>
      </c>
      <c r="N356" s="8">
        <f t="shared" si="122"/>
        <v>247.642</v>
      </c>
      <c r="O356" s="8">
        <f t="shared" si="123"/>
        <v>354.5</v>
      </c>
      <c r="P356" s="8">
        <f t="shared" si="124"/>
        <v>2.0000000000000018E-2</v>
      </c>
      <c r="Q356" s="9">
        <f t="shared" si="125"/>
        <v>2.0408841130177606</v>
      </c>
      <c r="R356" s="8">
        <f t="shared" si="126"/>
        <v>255.55001570762963</v>
      </c>
      <c r="S356" s="8">
        <f t="shared" si="127"/>
        <v>4.8109593206254138</v>
      </c>
      <c r="T356" s="1" t="str">
        <f t="shared" si="128"/>
        <v>organic clay</v>
      </c>
      <c r="U356" s="10" t="str">
        <f t="shared" si="129"/>
        <v/>
      </c>
      <c r="V356" s="10" t="str">
        <f t="shared" si="130"/>
        <v/>
      </c>
      <c r="W356" s="10" t="str">
        <f t="shared" si="131"/>
        <v/>
      </c>
      <c r="X356" s="10">
        <f t="shared" si="132"/>
        <v>8.7652265625856298</v>
      </c>
      <c r="Y356" s="1">
        <f t="shared" si="136"/>
        <v>7.9128978224455615</v>
      </c>
      <c r="Z356" s="2">
        <f t="shared" si="133"/>
        <v>0.97919999999999996</v>
      </c>
      <c r="AA356" s="1">
        <f t="shared" si="137"/>
        <v>1.3051926298157455</v>
      </c>
    </row>
    <row r="357" spans="1:27" x14ac:dyDescent="0.2">
      <c r="A357" s="11">
        <v>7.08</v>
      </c>
      <c r="B357" s="11">
        <v>0.23599999999999999</v>
      </c>
      <c r="C357" s="11">
        <v>16.2</v>
      </c>
      <c r="D357" s="11">
        <v>42.9</v>
      </c>
      <c r="E357" s="5">
        <f t="shared" si="115"/>
        <v>243.29300000000001</v>
      </c>
      <c r="F357" s="5">
        <f t="shared" si="134"/>
        <v>355</v>
      </c>
      <c r="G357" s="5">
        <f t="shared" si="116"/>
        <v>1.9999999999999574E-2</v>
      </c>
      <c r="H357" s="5">
        <f t="shared" si="117"/>
        <v>7.09</v>
      </c>
      <c r="I357" s="8">
        <f t="shared" si="118"/>
        <v>15.669716254898734</v>
      </c>
      <c r="J357" s="5">
        <f t="shared" si="135"/>
        <v>109.23499588631354</v>
      </c>
      <c r="K357" s="5">
        <f t="shared" si="119"/>
        <v>41.147064</v>
      </c>
      <c r="L357" s="8">
        <f t="shared" si="121"/>
        <v>68.087931886313541</v>
      </c>
      <c r="M357" s="8">
        <f t="shared" si="120"/>
        <v>234.7</v>
      </c>
      <c r="N357" s="8">
        <f t="shared" si="122"/>
        <v>242.03550000000001</v>
      </c>
      <c r="O357" s="8">
        <f t="shared" si="123"/>
        <v>355.5</v>
      </c>
      <c r="P357" s="8">
        <f t="shared" si="124"/>
        <v>2.0000000000000018E-2</v>
      </c>
      <c r="Q357" s="9">
        <f t="shared" si="125"/>
        <v>1.9504264622903156</v>
      </c>
      <c r="R357" s="8">
        <f t="shared" si="126"/>
        <v>267.6947669533447</v>
      </c>
      <c r="S357" s="8">
        <f t="shared" si="127"/>
        <v>4.8390962574618559</v>
      </c>
      <c r="T357" s="1" t="str">
        <f t="shared" si="128"/>
        <v>organic clay</v>
      </c>
      <c r="U357" s="10" t="str">
        <f t="shared" si="129"/>
        <v/>
      </c>
      <c r="V357" s="10" t="str">
        <f t="shared" si="130"/>
        <v/>
      </c>
      <c r="W357" s="10" t="str">
        <f t="shared" si="131"/>
        <v/>
      </c>
      <c r="X357" s="10">
        <f t="shared" si="132"/>
        <v>8.3643336075790966</v>
      </c>
      <c r="Y357" s="1">
        <f t="shared" si="136"/>
        <v>7.9296482412060305</v>
      </c>
      <c r="Z357" s="2">
        <f t="shared" si="133"/>
        <v>0.94399999999999995</v>
      </c>
      <c r="AA357" s="1">
        <f t="shared" si="137"/>
        <v>1.3080402010050254</v>
      </c>
    </row>
    <row r="358" spans="1:27" x14ac:dyDescent="0.2">
      <c r="A358" s="11">
        <v>7.1</v>
      </c>
      <c r="B358" s="11">
        <v>0.2334</v>
      </c>
      <c r="C358" s="11">
        <v>16.399999999999999</v>
      </c>
      <c r="D358" s="11">
        <v>43.4</v>
      </c>
      <c r="E358" s="5">
        <f t="shared" si="115"/>
        <v>240.77800000000002</v>
      </c>
      <c r="F358" s="5">
        <f t="shared" si="134"/>
        <v>356</v>
      </c>
      <c r="G358" s="5">
        <f t="shared" si="116"/>
        <v>2.0000000000000462E-2</v>
      </c>
      <c r="H358" s="5">
        <f t="shared" si="117"/>
        <v>7.1099999999999994</v>
      </c>
      <c r="I358" s="8">
        <f t="shared" si="118"/>
        <v>15.679846375432939</v>
      </c>
      <c r="J358" s="5">
        <f t="shared" si="135"/>
        <v>109.54859281382221</v>
      </c>
      <c r="K358" s="5">
        <f t="shared" si="119"/>
        <v>41.343263999999998</v>
      </c>
      <c r="L358" s="8">
        <f t="shared" si="121"/>
        <v>68.205328813822206</v>
      </c>
      <c r="M358" s="8">
        <f t="shared" si="120"/>
        <v>231.20000000000002</v>
      </c>
      <c r="N358" s="8">
        <f t="shared" si="122"/>
        <v>238.5865</v>
      </c>
      <c r="O358" s="8">
        <f t="shared" si="123"/>
        <v>356.5</v>
      </c>
      <c r="P358" s="8">
        <f t="shared" si="124"/>
        <v>2.0000000000000018E-2</v>
      </c>
      <c r="Q358" s="9">
        <f t="shared" si="125"/>
        <v>1.8919036009401586</v>
      </c>
      <c r="R358" s="8">
        <f t="shared" si="126"/>
        <v>276.2754044713671</v>
      </c>
      <c r="S358" s="8">
        <f t="shared" si="127"/>
        <v>4.8581190648906363</v>
      </c>
      <c r="T358" s="1" t="str">
        <f t="shared" si="128"/>
        <v>organic clay</v>
      </c>
      <c r="U358" s="10" t="str">
        <f t="shared" si="129"/>
        <v/>
      </c>
      <c r="V358" s="10" t="str">
        <f t="shared" si="130"/>
        <v/>
      </c>
      <c r="W358" s="10" t="str">
        <f t="shared" si="131"/>
        <v/>
      </c>
      <c r="X358" s="10">
        <f t="shared" si="132"/>
        <v>8.1100938124118542</v>
      </c>
      <c r="Y358" s="1">
        <f t="shared" si="136"/>
        <v>7.9463986599664995</v>
      </c>
      <c r="Z358" s="2">
        <f t="shared" si="133"/>
        <v>0.93359999999999999</v>
      </c>
      <c r="AA358" s="1">
        <f t="shared" si="137"/>
        <v>1.3108877721943049</v>
      </c>
    </row>
    <row r="359" spans="1:27" x14ac:dyDescent="0.2">
      <c r="A359" s="11">
        <v>7.12</v>
      </c>
      <c r="B359" s="11">
        <v>0.22900000000000001</v>
      </c>
      <c r="C359" s="11">
        <v>16.399999999999999</v>
      </c>
      <c r="D359" s="11">
        <v>43.5</v>
      </c>
      <c r="E359" s="5">
        <f t="shared" si="115"/>
        <v>236.39500000000001</v>
      </c>
      <c r="F359" s="5">
        <f t="shared" si="134"/>
        <v>357</v>
      </c>
      <c r="G359" s="5">
        <f t="shared" si="116"/>
        <v>1.9999999999999574E-2</v>
      </c>
      <c r="H359" s="5">
        <f t="shared" si="117"/>
        <v>7.13</v>
      </c>
      <c r="I359" s="8">
        <f t="shared" si="118"/>
        <v>15.672802143498261</v>
      </c>
      <c r="J359" s="5">
        <f t="shared" si="135"/>
        <v>109.86204885669217</v>
      </c>
      <c r="K359" s="5">
        <f t="shared" si="119"/>
        <v>41.539464000000002</v>
      </c>
      <c r="L359" s="8">
        <f t="shared" si="121"/>
        <v>68.322584856692174</v>
      </c>
      <c r="M359" s="8">
        <f t="shared" si="120"/>
        <v>229</v>
      </c>
      <c r="N359" s="8">
        <f t="shared" si="122"/>
        <v>236.4205</v>
      </c>
      <c r="O359" s="8">
        <f t="shared" si="123"/>
        <v>357.5</v>
      </c>
      <c r="P359" s="8">
        <f t="shared" si="124"/>
        <v>2.0000000000000018E-2</v>
      </c>
      <c r="Q359" s="9">
        <f t="shared" si="125"/>
        <v>1.8523662623240384</v>
      </c>
      <c r="R359" s="8">
        <f t="shared" si="126"/>
        <v>282.47817255221202</v>
      </c>
      <c r="S359" s="8">
        <f t="shared" si="127"/>
        <v>4.8714149224267063</v>
      </c>
      <c r="T359" s="1" t="str">
        <f t="shared" si="128"/>
        <v>organic clay</v>
      </c>
      <c r="U359" s="10" t="str">
        <f t="shared" si="129"/>
        <v/>
      </c>
      <c r="V359" s="10" t="str">
        <f t="shared" si="130"/>
        <v/>
      </c>
      <c r="W359" s="10" t="str">
        <f t="shared" si="131"/>
        <v/>
      </c>
      <c r="X359" s="10">
        <f t="shared" si="132"/>
        <v>7.942530076220522</v>
      </c>
      <c r="Y359" s="1">
        <f t="shared" si="136"/>
        <v>7.9631490787269685</v>
      </c>
      <c r="Z359" s="2">
        <f t="shared" si="133"/>
        <v>0.91600000000000004</v>
      </c>
      <c r="AA359" s="1">
        <f t="shared" si="137"/>
        <v>1.3137353433835848</v>
      </c>
    </row>
    <row r="360" spans="1:27" x14ac:dyDescent="0.2">
      <c r="A360" s="11">
        <v>7.14</v>
      </c>
      <c r="B360" s="11">
        <v>0.22900000000000001</v>
      </c>
      <c r="C360" s="11">
        <v>16.399999999999999</v>
      </c>
      <c r="D360" s="11">
        <v>43.8</v>
      </c>
      <c r="E360" s="5">
        <f t="shared" si="115"/>
        <v>236.446</v>
      </c>
      <c r="F360" s="5">
        <f t="shared" si="134"/>
        <v>358</v>
      </c>
      <c r="G360" s="5">
        <f t="shared" si="116"/>
        <v>2.0000000000000462E-2</v>
      </c>
      <c r="H360" s="5">
        <f t="shared" si="117"/>
        <v>7.15</v>
      </c>
      <c r="I360" s="8">
        <f t="shared" si="118"/>
        <v>15.672884857850773</v>
      </c>
      <c r="J360" s="5">
        <f t="shared" si="135"/>
        <v>110.17550655384919</v>
      </c>
      <c r="K360" s="5">
        <f t="shared" si="119"/>
        <v>41.735664000000007</v>
      </c>
      <c r="L360" s="8">
        <f t="shared" si="121"/>
        <v>68.439842553849189</v>
      </c>
      <c r="M360" s="8">
        <f t="shared" si="120"/>
        <v>228.55</v>
      </c>
      <c r="N360" s="8">
        <f t="shared" si="122"/>
        <v>236.0385</v>
      </c>
      <c r="O360" s="8">
        <f t="shared" si="123"/>
        <v>358.5</v>
      </c>
      <c r="P360" s="8">
        <f t="shared" si="124"/>
        <v>2.0000000000000018E-2</v>
      </c>
      <c r="Q360" s="9">
        <f t="shared" si="125"/>
        <v>1.839031019791147</v>
      </c>
      <c r="R360" s="8">
        <f t="shared" si="126"/>
        <v>284.83352428240198</v>
      </c>
      <c r="S360" s="8">
        <f t="shared" si="127"/>
        <v>4.8761951463970927</v>
      </c>
      <c r="T360" s="1" t="str">
        <f t="shared" si="128"/>
        <v>organic clay</v>
      </c>
      <c r="U360" s="10" t="str">
        <f t="shared" si="129"/>
        <v/>
      </c>
      <c r="V360" s="10" t="str">
        <f t="shared" si="130"/>
        <v/>
      </c>
      <c r="W360" s="10" t="str">
        <f t="shared" si="131"/>
        <v/>
      </c>
      <c r="X360" s="10">
        <f t="shared" si="132"/>
        <v>7.8916328964100551</v>
      </c>
      <c r="Y360" s="1">
        <f t="shared" si="136"/>
        <v>7.9798994974874375</v>
      </c>
      <c r="Z360" s="2">
        <f t="shared" si="133"/>
        <v>0.91600000000000004</v>
      </c>
      <c r="AA360" s="1">
        <f t="shared" si="137"/>
        <v>1.3165829145728645</v>
      </c>
    </row>
    <row r="361" spans="1:27" x14ac:dyDescent="0.2">
      <c r="A361" s="11">
        <v>7.16</v>
      </c>
      <c r="B361" s="11">
        <v>0.2281</v>
      </c>
      <c r="C361" s="11">
        <v>16.8</v>
      </c>
      <c r="D361" s="11">
        <v>44.3</v>
      </c>
      <c r="E361" s="5">
        <f t="shared" si="115"/>
        <v>235.631</v>
      </c>
      <c r="F361" s="5">
        <f t="shared" si="134"/>
        <v>359</v>
      </c>
      <c r="G361" s="5">
        <f t="shared" si="116"/>
        <v>1.9999999999999574E-2</v>
      </c>
      <c r="H361" s="5">
        <f t="shared" si="117"/>
        <v>7.17</v>
      </c>
      <c r="I361" s="8">
        <f t="shared" si="118"/>
        <v>15.699280703746449</v>
      </c>
      <c r="J361" s="5">
        <f t="shared" si="135"/>
        <v>110.48949216792411</v>
      </c>
      <c r="K361" s="5">
        <f t="shared" si="119"/>
        <v>41.931864000000004</v>
      </c>
      <c r="L361" s="8">
        <f t="shared" si="121"/>
        <v>68.557628167924108</v>
      </c>
      <c r="M361" s="8">
        <f t="shared" si="120"/>
        <v>223.3</v>
      </c>
      <c r="N361" s="8">
        <f t="shared" si="122"/>
        <v>231.46850000000001</v>
      </c>
      <c r="O361" s="8">
        <f t="shared" si="123"/>
        <v>359.5</v>
      </c>
      <c r="P361" s="8">
        <f t="shared" si="124"/>
        <v>2.0000000000000018E-2</v>
      </c>
      <c r="Q361" s="9">
        <f t="shared" si="125"/>
        <v>1.7646323401934441</v>
      </c>
      <c r="R361" s="8">
        <f t="shared" si="126"/>
        <v>297.15899183022032</v>
      </c>
      <c r="S361" s="8">
        <f t="shared" si="127"/>
        <v>4.9018491170025298</v>
      </c>
      <c r="T361" s="1" t="str">
        <f t="shared" si="128"/>
        <v>organic clay</v>
      </c>
      <c r="U361" s="10" t="str">
        <f t="shared" si="129"/>
        <v/>
      </c>
      <c r="V361" s="10" t="str">
        <f t="shared" si="130"/>
        <v/>
      </c>
      <c r="W361" s="10" t="str">
        <f t="shared" si="131"/>
        <v/>
      </c>
      <c r="X361" s="10">
        <f t="shared" si="132"/>
        <v>7.5207005221383936</v>
      </c>
      <c r="Y361" s="1">
        <f t="shared" si="136"/>
        <v>7.9966499162479066</v>
      </c>
      <c r="Z361" s="2">
        <f t="shared" si="133"/>
        <v>0.91239999999999999</v>
      </c>
      <c r="AA361" s="1">
        <f t="shared" si="137"/>
        <v>1.3194304857621442</v>
      </c>
    </row>
    <row r="362" spans="1:27" x14ac:dyDescent="0.2">
      <c r="A362" s="11">
        <v>7.18</v>
      </c>
      <c r="B362" s="11">
        <v>0.2185</v>
      </c>
      <c r="C362" s="11">
        <v>17.3</v>
      </c>
      <c r="D362" s="11">
        <v>51.8</v>
      </c>
      <c r="E362" s="5">
        <f t="shared" si="115"/>
        <v>227.30600000000001</v>
      </c>
      <c r="F362" s="5">
        <f t="shared" si="134"/>
        <v>360</v>
      </c>
      <c r="G362" s="5">
        <f t="shared" si="116"/>
        <v>2.0000000000000462E-2</v>
      </c>
      <c r="H362" s="5">
        <f t="shared" si="117"/>
        <v>7.1899999999999995</v>
      </c>
      <c r="I362" s="8">
        <f t="shared" si="118"/>
        <v>15.719224476589632</v>
      </c>
      <c r="J362" s="5">
        <f t="shared" si="135"/>
        <v>110.80387665745592</v>
      </c>
      <c r="K362" s="5">
        <f t="shared" si="119"/>
        <v>42.128063999999995</v>
      </c>
      <c r="L362" s="8">
        <f t="shared" si="121"/>
        <v>68.675812657455921</v>
      </c>
      <c r="M362" s="8">
        <f t="shared" si="120"/>
        <v>218.95000000000002</v>
      </c>
      <c r="N362" s="8">
        <f t="shared" si="122"/>
        <v>227.82400000000001</v>
      </c>
      <c r="O362" s="8">
        <f t="shared" si="123"/>
        <v>360.5</v>
      </c>
      <c r="P362" s="8">
        <f t="shared" si="124"/>
        <v>2.0000000000000018E-2</v>
      </c>
      <c r="Q362" s="9">
        <f t="shared" si="125"/>
        <v>1.7039495976002781</v>
      </c>
      <c r="R362" s="8">
        <f t="shared" si="126"/>
        <v>308.0666723831215</v>
      </c>
      <c r="S362" s="8">
        <f t="shared" si="127"/>
        <v>4.9236376856797897</v>
      </c>
      <c r="T362" s="1" t="str">
        <f t="shared" si="128"/>
        <v>organic clay</v>
      </c>
      <c r="U362" s="10" t="str">
        <f t="shared" si="129"/>
        <v/>
      </c>
      <c r="V362" s="10" t="str">
        <f t="shared" si="130"/>
        <v/>
      </c>
      <c r="W362" s="10" t="str">
        <f t="shared" si="131"/>
        <v/>
      </c>
      <c r="X362" s="10">
        <f t="shared" si="132"/>
        <v>7.2097415561696065</v>
      </c>
      <c r="Y362" s="1">
        <f t="shared" si="136"/>
        <v>8.0134003350083756</v>
      </c>
      <c r="Z362" s="2">
        <f t="shared" si="133"/>
        <v>0.874</v>
      </c>
      <c r="AA362" s="1">
        <f t="shared" si="137"/>
        <v>1.3222780569514239</v>
      </c>
    </row>
    <row r="363" spans="1:27" x14ac:dyDescent="0.2">
      <c r="A363" s="11">
        <v>7.2</v>
      </c>
      <c r="B363" s="11">
        <v>0.21940000000000001</v>
      </c>
      <c r="C363" s="11">
        <v>16.3</v>
      </c>
      <c r="D363" s="11">
        <v>52.6</v>
      </c>
      <c r="E363" s="5">
        <f t="shared" si="115"/>
        <v>228.34200000000001</v>
      </c>
      <c r="F363" s="5">
        <f t="shared" si="134"/>
        <v>361</v>
      </c>
      <c r="G363" s="5">
        <f t="shared" si="116"/>
        <v>1.9999999999999574E-2</v>
      </c>
      <c r="H363" s="5">
        <f t="shared" si="117"/>
        <v>7.21</v>
      </c>
      <c r="I363" s="8">
        <f t="shared" si="118"/>
        <v>15.652476711161034</v>
      </c>
      <c r="J363" s="5">
        <f t="shared" si="135"/>
        <v>111.11692619167913</v>
      </c>
      <c r="K363" s="5">
        <f t="shared" si="119"/>
        <v>42.324263999999999</v>
      </c>
      <c r="L363" s="8">
        <f t="shared" si="121"/>
        <v>68.792662191679128</v>
      </c>
      <c r="M363" s="8">
        <f t="shared" si="120"/>
        <v>220.25</v>
      </c>
      <c r="N363" s="8">
        <f t="shared" si="122"/>
        <v>229.26</v>
      </c>
      <c r="O363" s="8">
        <f t="shared" si="123"/>
        <v>361.5</v>
      </c>
      <c r="P363" s="8">
        <f t="shared" si="124"/>
        <v>2.0000000000000018E-2</v>
      </c>
      <c r="Q363" s="9">
        <f t="shared" si="125"/>
        <v>1.7173790059052396</v>
      </c>
      <c r="R363" s="8">
        <f t="shared" si="126"/>
        <v>305.9849285676359</v>
      </c>
      <c r="S363" s="8">
        <f t="shared" si="127"/>
        <v>4.9191771450411936</v>
      </c>
      <c r="T363" s="1" t="str">
        <f t="shared" si="128"/>
        <v>organic clay</v>
      </c>
      <c r="U363" s="10" t="str">
        <f t="shared" si="129"/>
        <v/>
      </c>
      <c r="V363" s="10" t="str">
        <f t="shared" si="130"/>
        <v/>
      </c>
      <c r="W363" s="10" t="str">
        <f t="shared" si="131"/>
        <v/>
      </c>
      <c r="X363" s="10">
        <f t="shared" si="132"/>
        <v>7.2755382538880582</v>
      </c>
      <c r="Y363" s="1">
        <f t="shared" si="136"/>
        <v>8.0301507537688437</v>
      </c>
      <c r="Z363" s="2">
        <f t="shared" si="133"/>
        <v>0.87760000000000005</v>
      </c>
      <c r="AA363" s="1">
        <f t="shared" si="137"/>
        <v>1.3251256281407038</v>
      </c>
    </row>
    <row r="364" spans="1:27" x14ac:dyDescent="0.2">
      <c r="A364" s="11">
        <v>7.22</v>
      </c>
      <c r="B364" s="11">
        <v>0.22109999999999999</v>
      </c>
      <c r="C364" s="11">
        <v>16</v>
      </c>
      <c r="D364" s="11">
        <v>53.4</v>
      </c>
      <c r="E364" s="5">
        <f t="shared" si="115"/>
        <v>230.178</v>
      </c>
      <c r="F364" s="5">
        <f t="shared" si="134"/>
        <v>362</v>
      </c>
      <c r="G364" s="5">
        <f t="shared" si="116"/>
        <v>2.0000000000000462E-2</v>
      </c>
      <c r="H364" s="5">
        <f t="shared" si="117"/>
        <v>7.23</v>
      </c>
      <c r="I364" s="8">
        <f t="shared" si="118"/>
        <v>15.634178737843687</v>
      </c>
      <c r="J364" s="5">
        <f t="shared" si="135"/>
        <v>111.429609766436</v>
      </c>
      <c r="K364" s="5">
        <f t="shared" si="119"/>
        <v>42.520464000000004</v>
      </c>
      <c r="L364" s="8">
        <f t="shared" si="121"/>
        <v>68.909145766435998</v>
      </c>
      <c r="M364" s="8">
        <f t="shared" si="120"/>
        <v>222.39999999999998</v>
      </c>
      <c r="N364" s="8">
        <f t="shared" si="122"/>
        <v>231.512</v>
      </c>
      <c r="O364" s="8">
        <f t="shared" si="123"/>
        <v>362.5</v>
      </c>
      <c r="P364" s="8">
        <f t="shared" si="124"/>
        <v>2.0000000000000018E-2</v>
      </c>
      <c r="Q364" s="9">
        <f t="shared" si="125"/>
        <v>1.7426190514765207</v>
      </c>
      <c r="R364" s="8">
        <f t="shared" si="126"/>
        <v>301.87606966760586</v>
      </c>
      <c r="S364" s="8">
        <f t="shared" si="127"/>
        <v>4.9105871219237036</v>
      </c>
      <c r="T364" s="1" t="str">
        <f t="shared" si="128"/>
        <v>organic clay</v>
      </c>
      <c r="U364" s="10" t="str">
        <f t="shared" si="129"/>
        <v/>
      </c>
      <c r="V364" s="10" t="str">
        <f t="shared" si="130"/>
        <v/>
      </c>
      <c r="W364" s="10" t="str">
        <f t="shared" si="131"/>
        <v/>
      </c>
      <c r="X364" s="10">
        <f t="shared" si="132"/>
        <v>7.3980260155709319</v>
      </c>
      <c r="Y364" s="1">
        <f t="shared" si="136"/>
        <v>8.0469011725293136</v>
      </c>
      <c r="Z364" s="2">
        <f t="shared" si="133"/>
        <v>0.88439999999999996</v>
      </c>
      <c r="AA364" s="1">
        <f t="shared" si="137"/>
        <v>1.3279731993299835</v>
      </c>
    </row>
    <row r="365" spans="1:27" x14ac:dyDescent="0.2">
      <c r="A365" s="11">
        <v>7.24</v>
      </c>
      <c r="B365" s="11">
        <v>0.22370000000000001</v>
      </c>
      <c r="C365" s="11">
        <v>15.7</v>
      </c>
      <c r="D365" s="11">
        <v>53.8</v>
      </c>
      <c r="E365" s="5">
        <f t="shared" si="115"/>
        <v>232.846</v>
      </c>
      <c r="F365" s="5">
        <f t="shared" si="134"/>
        <v>363</v>
      </c>
      <c r="G365" s="5">
        <f t="shared" si="116"/>
        <v>1.9999999999999574E-2</v>
      </c>
      <c r="H365" s="5">
        <f t="shared" si="117"/>
        <v>7.25</v>
      </c>
      <c r="I365" s="8">
        <f t="shared" si="118"/>
        <v>15.616824436701485</v>
      </c>
      <c r="J365" s="5">
        <f t="shared" si="135"/>
        <v>111.74194625517002</v>
      </c>
      <c r="K365" s="5">
        <f t="shared" si="119"/>
        <v>42.716664000000002</v>
      </c>
      <c r="L365" s="8">
        <f t="shared" si="121"/>
        <v>69.025282255170026</v>
      </c>
      <c r="M365" s="8">
        <f t="shared" si="120"/>
        <v>228.10000000000002</v>
      </c>
      <c r="N365" s="8">
        <f t="shared" si="122"/>
        <v>237.25450000000001</v>
      </c>
      <c r="O365" s="8">
        <f t="shared" si="123"/>
        <v>363.5</v>
      </c>
      <c r="P365" s="8">
        <f t="shared" si="124"/>
        <v>2.0000000000000018E-2</v>
      </c>
      <c r="Q365" s="9">
        <f t="shared" si="125"/>
        <v>1.8183562550434778</v>
      </c>
      <c r="R365" s="8">
        <f t="shared" si="126"/>
        <v>289.61246437468253</v>
      </c>
      <c r="S365" s="8">
        <f t="shared" si="127"/>
        <v>4.8848684056668894</v>
      </c>
      <c r="T365" s="1" t="str">
        <f t="shared" si="128"/>
        <v>organic clay</v>
      </c>
      <c r="U365" s="10" t="str">
        <f t="shared" si="129"/>
        <v/>
      </c>
      <c r="V365" s="10" t="str">
        <f t="shared" si="130"/>
        <v/>
      </c>
      <c r="W365" s="10" t="str">
        <f t="shared" si="131"/>
        <v/>
      </c>
      <c r="X365" s="10">
        <f t="shared" si="132"/>
        <v>7.7572035829886667</v>
      </c>
      <c r="Y365" s="1">
        <f t="shared" si="136"/>
        <v>8.0636515912897835</v>
      </c>
      <c r="Z365" s="2">
        <f t="shared" si="133"/>
        <v>0.89480000000000004</v>
      </c>
      <c r="AA365" s="1">
        <f t="shared" si="137"/>
        <v>1.3308207705192632</v>
      </c>
    </row>
    <row r="366" spans="1:27" x14ac:dyDescent="0.2">
      <c r="A366" s="11">
        <v>7.26</v>
      </c>
      <c r="B366" s="11">
        <v>0.23250000000000001</v>
      </c>
      <c r="C366" s="11">
        <v>15.4</v>
      </c>
      <c r="D366" s="11">
        <v>53.9</v>
      </c>
      <c r="E366" s="5">
        <f t="shared" si="115"/>
        <v>241.66300000000001</v>
      </c>
      <c r="F366" s="5">
        <f t="shared" si="134"/>
        <v>364</v>
      </c>
      <c r="G366" s="5">
        <f t="shared" si="116"/>
        <v>2.0000000000000462E-2</v>
      </c>
      <c r="H366" s="5">
        <f t="shared" si="117"/>
        <v>7.27</v>
      </c>
      <c r="I366" s="8">
        <f t="shared" si="118"/>
        <v>15.608882385755873</v>
      </c>
      <c r="J366" s="5">
        <f t="shared" si="135"/>
        <v>112.05412390288515</v>
      </c>
      <c r="K366" s="5">
        <f t="shared" si="119"/>
        <v>42.912863999999999</v>
      </c>
      <c r="L366" s="8">
        <f t="shared" si="121"/>
        <v>69.141259902885153</v>
      </c>
      <c r="M366" s="8">
        <f t="shared" si="120"/>
        <v>231.20000000000002</v>
      </c>
      <c r="N366" s="8">
        <f t="shared" si="122"/>
        <v>240.41400000000002</v>
      </c>
      <c r="O366" s="8">
        <f t="shared" si="123"/>
        <v>364.5</v>
      </c>
      <c r="P366" s="8">
        <f t="shared" si="124"/>
        <v>2.0000000000000018E-2</v>
      </c>
      <c r="Q366" s="9">
        <f t="shared" si="125"/>
        <v>1.8564873749394697</v>
      </c>
      <c r="R366" s="8">
        <f t="shared" si="126"/>
        <v>283.96724200966474</v>
      </c>
      <c r="S366" s="8">
        <f t="shared" si="127"/>
        <v>4.8725016673383923</v>
      </c>
      <c r="T366" s="1" t="str">
        <f t="shared" si="128"/>
        <v>organic clay</v>
      </c>
      <c r="U366" s="10" t="str">
        <f t="shared" si="129"/>
        <v/>
      </c>
      <c r="V366" s="10" t="str">
        <f t="shared" si="130"/>
        <v/>
      </c>
      <c r="W366" s="10" t="str">
        <f t="shared" si="131"/>
        <v/>
      </c>
      <c r="X366" s="10">
        <f t="shared" si="132"/>
        <v>7.9430584064743242</v>
      </c>
      <c r="Y366" s="1">
        <f t="shared" si="136"/>
        <v>8.0804020100502516</v>
      </c>
      <c r="Z366" s="2">
        <f t="shared" si="133"/>
        <v>0.93</v>
      </c>
      <c r="AA366" s="1">
        <f t="shared" si="137"/>
        <v>1.3336683417085429</v>
      </c>
    </row>
    <row r="367" spans="1:27" x14ac:dyDescent="0.2">
      <c r="A367" s="11">
        <v>7.28</v>
      </c>
      <c r="B367" s="11">
        <v>0.22989999999999999</v>
      </c>
      <c r="C367" s="11">
        <v>15.3</v>
      </c>
      <c r="D367" s="11">
        <v>54.5</v>
      </c>
      <c r="E367" s="5">
        <f t="shared" si="115"/>
        <v>239.16500000000002</v>
      </c>
      <c r="F367" s="5">
        <f t="shared" si="134"/>
        <v>365</v>
      </c>
      <c r="G367" s="5">
        <f t="shared" si="116"/>
        <v>1.9999999999999574E-2</v>
      </c>
      <c r="H367" s="5">
        <f t="shared" si="117"/>
        <v>7.29</v>
      </c>
      <c r="I367" s="8">
        <f t="shared" si="118"/>
        <v>15.597404325242277</v>
      </c>
      <c r="J367" s="5">
        <f t="shared" si="135"/>
        <v>112.36607198938999</v>
      </c>
      <c r="K367" s="5">
        <f t="shared" si="119"/>
        <v>43.109064000000004</v>
      </c>
      <c r="L367" s="8">
        <f t="shared" si="121"/>
        <v>69.25700798938999</v>
      </c>
      <c r="M367" s="8">
        <f t="shared" si="120"/>
        <v>225.49999999999997</v>
      </c>
      <c r="N367" s="8">
        <f t="shared" si="122"/>
        <v>234.79900000000001</v>
      </c>
      <c r="O367" s="8">
        <f t="shared" si="123"/>
        <v>365.5</v>
      </c>
      <c r="P367" s="8">
        <f t="shared" si="124"/>
        <v>2.0000000000000018E-2</v>
      </c>
      <c r="Q367" s="9">
        <f t="shared" si="125"/>
        <v>1.7678056209036124</v>
      </c>
      <c r="R367" s="8">
        <f t="shared" si="126"/>
        <v>298.53080044636835</v>
      </c>
      <c r="S367" s="8">
        <f t="shared" si="127"/>
        <v>4.9028433708716204</v>
      </c>
      <c r="T367" s="1" t="str">
        <f t="shared" si="128"/>
        <v>organic clay</v>
      </c>
      <c r="U367" s="10" t="str">
        <f t="shared" si="129"/>
        <v/>
      </c>
      <c r="V367" s="10" t="str">
        <f t="shared" si="130"/>
        <v/>
      </c>
      <c r="W367" s="10" t="str">
        <f t="shared" si="131"/>
        <v/>
      </c>
      <c r="X367" s="10">
        <f t="shared" si="132"/>
        <v>7.5422618673739983</v>
      </c>
      <c r="Y367" s="1">
        <f t="shared" si="136"/>
        <v>8.0971524288107197</v>
      </c>
      <c r="Z367" s="2">
        <f t="shared" si="133"/>
        <v>0.91959999999999997</v>
      </c>
      <c r="AA367" s="1">
        <f t="shared" si="137"/>
        <v>1.3365159128978226</v>
      </c>
    </row>
    <row r="368" spans="1:27" x14ac:dyDescent="0.2">
      <c r="A368" s="11">
        <v>7.3</v>
      </c>
      <c r="B368" s="11">
        <v>0.22109999999999999</v>
      </c>
      <c r="C368" s="11">
        <v>15.1</v>
      </c>
      <c r="D368" s="11">
        <v>54.9</v>
      </c>
      <c r="E368" s="5">
        <f t="shared" si="115"/>
        <v>230.43299999999999</v>
      </c>
      <c r="F368" s="5">
        <f t="shared" si="134"/>
        <v>366</v>
      </c>
      <c r="G368" s="5">
        <f t="shared" si="116"/>
        <v>2.0000000000000462E-2</v>
      </c>
      <c r="H368" s="5">
        <f t="shared" si="117"/>
        <v>7.3100000000000005</v>
      </c>
      <c r="I368" s="8">
        <f t="shared" si="118"/>
        <v>15.568006932911432</v>
      </c>
      <c r="J368" s="5">
        <f t="shared" si="135"/>
        <v>112.67743212804822</v>
      </c>
      <c r="K368" s="5">
        <f t="shared" si="119"/>
        <v>43.305264000000008</v>
      </c>
      <c r="L368" s="8">
        <f t="shared" si="121"/>
        <v>69.372168128048216</v>
      </c>
      <c r="M368" s="8">
        <f t="shared" si="120"/>
        <v>224.20000000000002</v>
      </c>
      <c r="N368" s="8">
        <f t="shared" si="122"/>
        <v>233.57550000000001</v>
      </c>
      <c r="O368" s="8">
        <f t="shared" si="123"/>
        <v>366.5</v>
      </c>
      <c r="P368" s="8">
        <f t="shared" si="124"/>
        <v>2.0000000000000018E-2</v>
      </c>
      <c r="Q368" s="9">
        <f t="shared" si="125"/>
        <v>1.7427459907090732</v>
      </c>
      <c r="R368" s="8">
        <f t="shared" si="126"/>
        <v>303.14793813593076</v>
      </c>
      <c r="S368" s="8">
        <f t="shared" si="127"/>
        <v>4.9119422027444948</v>
      </c>
      <c r="T368" s="1" t="str">
        <f t="shared" si="128"/>
        <v>organic clay</v>
      </c>
      <c r="U368" s="10" t="str">
        <f t="shared" si="129"/>
        <v/>
      </c>
      <c r="V368" s="10" t="str">
        <f t="shared" si="130"/>
        <v/>
      </c>
      <c r="W368" s="10" t="str">
        <f t="shared" si="131"/>
        <v/>
      </c>
      <c r="X368" s="10">
        <f t="shared" si="132"/>
        <v>7.4348378581301198</v>
      </c>
      <c r="Y368" s="1">
        <f t="shared" si="136"/>
        <v>8.1139028475711896</v>
      </c>
      <c r="Z368" s="2">
        <f t="shared" si="133"/>
        <v>0.88439999999999996</v>
      </c>
      <c r="AA368" s="1">
        <f t="shared" si="137"/>
        <v>1.3393634840871023</v>
      </c>
    </row>
    <row r="369" spans="1:27" x14ac:dyDescent="0.2">
      <c r="A369" s="11">
        <v>7.32</v>
      </c>
      <c r="B369" s="11">
        <v>0.2273</v>
      </c>
      <c r="C369" s="11">
        <v>14.8</v>
      </c>
      <c r="D369" s="11">
        <v>55.4</v>
      </c>
      <c r="E369" s="5">
        <f t="shared" si="115"/>
        <v>236.71800000000002</v>
      </c>
      <c r="F369" s="5">
        <f t="shared" si="134"/>
        <v>367</v>
      </c>
      <c r="G369" s="5">
        <f t="shared" si="116"/>
        <v>1.9999999999999574E-2</v>
      </c>
      <c r="H369" s="5">
        <f t="shared" si="117"/>
        <v>7.33</v>
      </c>
      <c r="I369" s="8">
        <f t="shared" si="118"/>
        <v>15.555241005212318</v>
      </c>
      <c r="J369" s="5">
        <f t="shared" si="135"/>
        <v>112.98853694815246</v>
      </c>
      <c r="K369" s="5">
        <f t="shared" si="119"/>
        <v>43.501464000000006</v>
      </c>
      <c r="L369" s="8">
        <f t="shared" si="121"/>
        <v>69.487072948152445</v>
      </c>
      <c r="M369" s="8">
        <f t="shared" si="120"/>
        <v>232.99999999999997</v>
      </c>
      <c r="N369" s="8">
        <f t="shared" si="122"/>
        <v>242.4435</v>
      </c>
      <c r="O369" s="8">
        <f t="shared" si="123"/>
        <v>367.5</v>
      </c>
      <c r="P369" s="8">
        <f t="shared" si="124"/>
        <v>2.0000000000000018E-2</v>
      </c>
      <c r="Q369" s="9">
        <f t="shared" si="125"/>
        <v>1.8630078597272319</v>
      </c>
      <c r="R369" s="8">
        <f t="shared" si="126"/>
        <v>283.88251121188296</v>
      </c>
      <c r="S369" s="8">
        <f t="shared" si="127"/>
        <v>4.8714036483213912</v>
      </c>
      <c r="T369" s="1" t="str">
        <f t="shared" si="128"/>
        <v>organic clay</v>
      </c>
      <c r="U369" s="10" t="str">
        <f t="shared" si="129"/>
        <v/>
      </c>
      <c r="V369" s="10" t="str">
        <f t="shared" si="130"/>
        <v/>
      </c>
      <c r="W369" s="10" t="str">
        <f t="shared" si="131"/>
        <v/>
      </c>
      <c r="X369" s="10">
        <f t="shared" si="132"/>
        <v>8.0007642034565016</v>
      </c>
      <c r="Y369" s="1">
        <f t="shared" si="136"/>
        <v>8.1306532663316595</v>
      </c>
      <c r="Z369" s="2">
        <f t="shared" si="133"/>
        <v>0.90920000000000001</v>
      </c>
      <c r="AA369" s="1">
        <f t="shared" si="137"/>
        <v>1.3422110552763822</v>
      </c>
    </row>
    <row r="370" spans="1:27" x14ac:dyDescent="0.2">
      <c r="A370" s="11">
        <v>7.34</v>
      </c>
      <c r="B370" s="11">
        <v>0.2387</v>
      </c>
      <c r="C370" s="11">
        <v>14.9</v>
      </c>
      <c r="D370" s="11">
        <v>55.7</v>
      </c>
      <c r="E370" s="5">
        <f t="shared" si="115"/>
        <v>248.16899999999998</v>
      </c>
      <c r="F370" s="5">
        <f t="shared" si="134"/>
        <v>368</v>
      </c>
      <c r="G370" s="5">
        <f t="shared" si="116"/>
        <v>2.0000000000000462E-2</v>
      </c>
      <c r="H370" s="5">
        <f t="shared" si="117"/>
        <v>7.35</v>
      </c>
      <c r="I370" s="8">
        <f t="shared" si="118"/>
        <v>15.58110106400669</v>
      </c>
      <c r="J370" s="5">
        <f t="shared" si="135"/>
        <v>113.3001589694326</v>
      </c>
      <c r="K370" s="5">
        <f t="shared" si="119"/>
        <v>43.697663999999996</v>
      </c>
      <c r="L370" s="8">
        <f t="shared" si="121"/>
        <v>69.602494969432598</v>
      </c>
      <c r="M370" s="8">
        <f t="shared" si="120"/>
        <v>248.35000000000002</v>
      </c>
      <c r="N370" s="8">
        <f t="shared" si="122"/>
        <v>257.887</v>
      </c>
      <c r="O370" s="8">
        <f t="shared" si="123"/>
        <v>368.5</v>
      </c>
      <c r="P370" s="8">
        <f t="shared" si="124"/>
        <v>2.0000000000000018E-2</v>
      </c>
      <c r="Q370" s="9">
        <f t="shared" si="125"/>
        <v>2.0773226749136762</v>
      </c>
      <c r="R370" s="8">
        <f t="shared" si="126"/>
        <v>254.86413381290669</v>
      </c>
      <c r="S370" s="8">
        <f t="shared" si="127"/>
        <v>4.8050334260940248</v>
      </c>
      <c r="T370" s="1" t="str">
        <f t="shared" si="128"/>
        <v>organic clay</v>
      </c>
      <c r="U370" s="10" t="str">
        <f t="shared" si="129"/>
        <v/>
      </c>
      <c r="V370" s="10" t="str">
        <f t="shared" si="130"/>
        <v/>
      </c>
      <c r="W370" s="10" t="str">
        <f t="shared" si="131"/>
        <v/>
      </c>
      <c r="X370" s="10">
        <f t="shared" si="132"/>
        <v>9.003322735371162</v>
      </c>
      <c r="Y370" s="1">
        <f t="shared" si="136"/>
        <v>8.1474036850921276</v>
      </c>
      <c r="Z370" s="2">
        <f t="shared" si="133"/>
        <v>0.95479999999999998</v>
      </c>
      <c r="AA370" s="1">
        <f t="shared" si="137"/>
        <v>1.3450586264656619</v>
      </c>
    </row>
    <row r="371" spans="1:27" x14ac:dyDescent="0.2">
      <c r="A371" s="11">
        <v>7.36</v>
      </c>
      <c r="B371" s="11">
        <v>0.25800000000000001</v>
      </c>
      <c r="C371" s="11">
        <v>15.1</v>
      </c>
      <c r="D371" s="11">
        <v>56.5</v>
      </c>
      <c r="E371" s="5">
        <f t="shared" si="115"/>
        <v>267.60500000000002</v>
      </c>
      <c r="F371" s="5">
        <f t="shared" si="134"/>
        <v>369</v>
      </c>
      <c r="G371" s="5">
        <f t="shared" si="116"/>
        <v>1.9999999999999574E-2</v>
      </c>
      <c r="H371" s="5">
        <f t="shared" si="117"/>
        <v>7.37</v>
      </c>
      <c r="I371" s="8">
        <f t="shared" si="118"/>
        <v>15.625350890347477</v>
      </c>
      <c r="J371" s="5">
        <f t="shared" si="135"/>
        <v>113.61266598723954</v>
      </c>
      <c r="K371" s="5">
        <f t="shared" si="119"/>
        <v>43.893864000000001</v>
      </c>
      <c r="L371" s="8">
        <f t="shared" si="121"/>
        <v>69.718801987239544</v>
      </c>
      <c r="M371" s="8">
        <f t="shared" si="120"/>
        <v>266.29999999999995</v>
      </c>
      <c r="N371" s="8">
        <f t="shared" si="122"/>
        <v>275.99850000000004</v>
      </c>
      <c r="O371" s="8">
        <f t="shared" si="123"/>
        <v>369.5</v>
      </c>
      <c r="P371" s="8">
        <f t="shared" si="124"/>
        <v>2.0000000000000018E-2</v>
      </c>
      <c r="Q371" s="9">
        <f t="shared" si="125"/>
        <v>2.329154107416842</v>
      </c>
      <c r="R371" s="8">
        <f t="shared" si="126"/>
        <v>227.54447901592462</v>
      </c>
      <c r="S371" s="8">
        <f t="shared" si="127"/>
        <v>4.735270023091255</v>
      </c>
      <c r="T371" s="1" t="str">
        <f t="shared" si="128"/>
        <v>organic clay</v>
      </c>
      <c r="U371" s="10" t="str">
        <f t="shared" si="129"/>
        <v/>
      </c>
      <c r="V371" s="10" t="str">
        <f t="shared" si="130"/>
        <v/>
      </c>
      <c r="W371" s="10" t="str">
        <f t="shared" si="131"/>
        <v/>
      </c>
      <c r="X371" s="10">
        <f t="shared" si="132"/>
        <v>10.179155600850693</v>
      </c>
      <c r="Y371" s="1">
        <f t="shared" si="136"/>
        <v>8.1641541038525958</v>
      </c>
      <c r="Z371" s="2">
        <f t="shared" si="133"/>
        <v>1.032</v>
      </c>
      <c r="AA371" s="1">
        <f t="shared" si="137"/>
        <v>1.3479061976549416</v>
      </c>
    </row>
    <row r="372" spans="1:27" x14ac:dyDescent="0.2">
      <c r="A372" s="90">
        <v>7.38</v>
      </c>
      <c r="B372" s="11">
        <v>0.27460000000000001</v>
      </c>
      <c r="C372" s="11">
        <v>15</v>
      </c>
      <c r="D372" s="11">
        <v>57.6</v>
      </c>
      <c r="E372" s="5">
        <f t="shared" si="115"/>
        <v>284.39200000000005</v>
      </c>
      <c r="F372" s="5">
        <f t="shared" si="134"/>
        <v>370</v>
      </c>
      <c r="G372" s="5">
        <f t="shared" si="116"/>
        <v>2.0000000000000462E-2</v>
      </c>
      <c r="H372" s="5">
        <f t="shared" si="117"/>
        <v>7.3900000000000006</v>
      </c>
      <c r="I372" s="8">
        <f t="shared" si="118"/>
        <v>15.641036568640983</v>
      </c>
      <c r="J372" s="5">
        <f t="shared" si="135"/>
        <v>113.92548671861236</v>
      </c>
      <c r="K372" s="5">
        <f t="shared" si="119"/>
        <v>44.090064000000005</v>
      </c>
      <c r="L372" s="8">
        <f t="shared" si="121"/>
        <v>69.835422718612364</v>
      </c>
      <c r="M372" s="8">
        <f t="shared" si="120"/>
        <v>278.15000000000003</v>
      </c>
      <c r="N372" s="8">
        <f t="shared" si="122"/>
        <v>288.04399999999998</v>
      </c>
      <c r="O372" s="8">
        <f t="shared" si="123"/>
        <v>370.5</v>
      </c>
      <c r="P372" s="8">
        <f t="shared" si="124"/>
        <v>2.0000000000000018E-2</v>
      </c>
      <c r="Q372" s="9">
        <f t="shared" si="125"/>
        <v>2.4932692679897244</v>
      </c>
      <c r="R372" s="8">
        <f t="shared" si="126"/>
        <v>212.78610356685408</v>
      </c>
      <c r="S372" s="8">
        <f t="shared" si="127"/>
        <v>4.693894868813044</v>
      </c>
      <c r="T372" s="1" t="str">
        <f t="shared" si="128"/>
        <v>organic clay</v>
      </c>
      <c r="U372" s="10" t="str">
        <f t="shared" si="129"/>
        <v/>
      </c>
      <c r="V372" s="10" t="str">
        <f t="shared" si="130"/>
        <v/>
      </c>
      <c r="W372" s="10" t="str">
        <f t="shared" si="131"/>
        <v/>
      </c>
      <c r="X372" s="10">
        <f t="shared" si="132"/>
        <v>10.948300885425844</v>
      </c>
      <c r="Y372" s="1">
        <f t="shared" si="136"/>
        <v>8.1809045226130657</v>
      </c>
      <c r="Z372" s="2">
        <f t="shared" si="133"/>
        <v>1.0984</v>
      </c>
      <c r="AA372" s="1">
        <f t="shared" si="137"/>
        <v>1.3507537688442213</v>
      </c>
    </row>
    <row r="373" spans="1:27" x14ac:dyDescent="0.2">
      <c r="A373" s="11">
        <v>7.4</v>
      </c>
      <c r="B373" s="11">
        <v>0.28170000000000001</v>
      </c>
      <c r="C373" s="11">
        <v>15.3</v>
      </c>
      <c r="D373" s="11">
        <v>58.8</v>
      </c>
      <c r="E373" s="5">
        <f t="shared" si="115"/>
        <v>291.69599999999997</v>
      </c>
      <c r="F373" s="5">
        <f t="shared" si="134"/>
        <v>371</v>
      </c>
      <c r="G373" s="5">
        <f t="shared" si="116"/>
        <v>1.9999999999999574E-2</v>
      </c>
      <c r="H373" s="5">
        <f t="shared" si="117"/>
        <v>7.41</v>
      </c>
      <c r="I373" s="8">
        <f t="shared" si="118"/>
        <v>15.673539308056524</v>
      </c>
      <c r="J373" s="5">
        <f t="shared" si="135"/>
        <v>114.23895750477348</v>
      </c>
      <c r="K373" s="5">
        <f t="shared" si="119"/>
        <v>44.286264000000003</v>
      </c>
      <c r="L373" s="8">
        <f t="shared" si="121"/>
        <v>69.952693504773478</v>
      </c>
      <c r="M373" s="8">
        <f t="shared" si="120"/>
        <v>354.04999999999995</v>
      </c>
      <c r="N373" s="8">
        <f t="shared" si="122"/>
        <v>364.19899999999996</v>
      </c>
      <c r="O373" s="8">
        <f t="shared" si="123"/>
        <v>371.5</v>
      </c>
      <c r="P373" s="8">
        <f t="shared" si="124"/>
        <v>2.0000000000000018E-2</v>
      </c>
      <c r="Q373" s="9">
        <f t="shared" si="125"/>
        <v>3.5732725928297464</v>
      </c>
      <c r="R373" s="8">
        <f t="shared" si="126"/>
        <v>148.62375453752557</v>
      </c>
      <c r="S373" s="8">
        <f t="shared" si="127"/>
        <v>4.4737864995376126</v>
      </c>
      <c r="T373" s="1" t="str">
        <f t="shared" si="128"/>
        <v>organic clay</v>
      </c>
      <c r="U373" s="10" t="str">
        <f t="shared" si="129"/>
        <v/>
      </c>
      <c r="V373" s="10" t="str">
        <f t="shared" si="130"/>
        <v/>
      </c>
      <c r="W373" s="10" t="str">
        <f t="shared" si="131"/>
        <v/>
      </c>
      <c r="X373" s="10">
        <f t="shared" si="132"/>
        <v>15.987402833015098</v>
      </c>
      <c r="Y373" s="1">
        <f t="shared" si="136"/>
        <v>8.1976549413735356</v>
      </c>
      <c r="Z373" s="2">
        <f t="shared" si="133"/>
        <v>1.1268</v>
      </c>
      <c r="AA373" s="1">
        <f t="shared" si="137"/>
        <v>1.353601340033501</v>
      </c>
    </row>
    <row r="374" spans="1:27" x14ac:dyDescent="0.2">
      <c r="A374" s="11">
        <v>7.42</v>
      </c>
      <c r="B374" s="11">
        <v>0.4264</v>
      </c>
      <c r="C374" s="11">
        <v>15.4</v>
      </c>
      <c r="D374" s="11">
        <v>60.6</v>
      </c>
      <c r="E374" s="5">
        <f t="shared" si="115"/>
        <v>436.702</v>
      </c>
      <c r="F374" s="5">
        <f t="shared" si="134"/>
        <v>372</v>
      </c>
      <c r="G374" s="5">
        <f t="shared" si="116"/>
        <v>2.0000000000000462E-2</v>
      </c>
      <c r="H374" s="5">
        <f t="shared" si="117"/>
        <v>7.43</v>
      </c>
      <c r="I374" s="8">
        <f t="shared" si="118"/>
        <v>15.835765629496139</v>
      </c>
      <c r="J374" s="5">
        <f t="shared" si="135"/>
        <v>114.55567281736342</v>
      </c>
      <c r="K374" s="5">
        <f t="shared" si="119"/>
        <v>44.482464</v>
      </c>
      <c r="L374" s="8">
        <f t="shared" si="121"/>
        <v>70.073208817363422</v>
      </c>
      <c r="M374" s="8">
        <f t="shared" si="120"/>
        <v>533.44999999999993</v>
      </c>
      <c r="N374" s="8">
        <f t="shared" si="122"/>
        <v>543.73500000000001</v>
      </c>
      <c r="O374" s="8">
        <f t="shared" si="123"/>
        <v>372.5</v>
      </c>
      <c r="P374" s="8">
        <f t="shared" si="124"/>
        <v>2.0000000000000018E-2</v>
      </c>
      <c r="Q374" s="9">
        <f t="shared" si="125"/>
        <v>6.1247277586678797</v>
      </c>
      <c r="R374" s="8">
        <f t="shared" si="126"/>
        <v>86.793556074867325</v>
      </c>
      <c r="S374" s="8">
        <f t="shared" si="127"/>
        <v>4.144160526975063</v>
      </c>
      <c r="T374" s="1" t="str">
        <f t="shared" si="128"/>
        <v>organic clay</v>
      </c>
      <c r="U374" s="10" t="str">
        <f t="shared" si="129"/>
        <v/>
      </c>
      <c r="V374" s="10" t="str">
        <f t="shared" si="130"/>
        <v/>
      </c>
      <c r="W374" s="10" t="str">
        <f t="shared" si="131"/>
        <v/>
      </c>
      <c r="X374" s="10">
        <f t="shared" si="132"/>
        <v>27.926288478842434</v>
      </c>
      <c r="Y374" s="1">
        <f t="shared" si="136"/>
        <v>8.2144053601340037</v>
      </c>
      <c r="Z374" s="2">
        <f t="shared" si="133"/>
        <v>1.7056</v>
      </c>
      <c r="AA374" s="1">
        <f t="shared" si="137"/>
        <v>1.3564489112227807</v>
      </c>
    </row>
    <row r="375" spans="1:27" x14ac:dyDescent="0.2">
      <c r="A375" s="11">
        <v>7.44</v>
      </c>
      <c r="B375" s="11">
        <v>0.64049999999999996</v>
      </c>
      <c r="C375" s="11">
        <v>15.9</v>
      </c>
      <c r="D375" s="11">
        <v>60.4</v>
      </c>
      <c r="E375" s="5">
        <f t="shared" si="115"/>
        <v>650.76800000000003</v>
      </c>
      <c r="F375" s="5">
        <f t="shared" si="134"/>
        <v>373</v>
      </c>
      <c r="G375" s="5">
        <f t="shared" si="116"/>
        <v>1.9999999999999574E-2</v>
      </c>
      <c r="H375" s="5">
        <f t="shared" si="117"/>
        <v>7.45</v>
      </c>
      <c r="I375" s="8">
        <f t="shared" si="118"/>
        <v>16.025474545782959</v>
      </c>
      <c r="J375" s="5">
        <f t="shared" si="135"/>
        <v>114.87618230827907</v>
      </c>
      <c r="K375" s="5">
        <f t="shared" si="119"/>
        <v>44.678664000000005</v>
      </c>
      <c r="L375" s="8">
        <f t="shared" si="121"/>
        <v>70.197518308279058</v>
      </c>
      <c r="M375" s="8">
        <f t="shared" si="120"/>
        <v>696.65</v>
      </c>
      <c r="N375" s="8">
        <f t="shared" si="122"/>
        <v>706.952</v>
      </c>
      <c r="O375" s="8">
        <f t="shared" si="123"/>
        <v>373.5</v>
      </c>
      <c r="P375" s="8">
        <f t="shared" si="124"/>
        <v>2.0000000000000018E-2</v>
      </c>
      <c r="Q375" s="9">
        <f t="shared" si="125"/>
        <v>8.4344266287529397</v>
      </c>
      <c r="R375" s="8">
        <f t="shared" si="126"/>
        <v>63.083137132020504</v>
      </c>
      <c r="S375" s="8">
        <f t="shared" si="127"/>
        <v>3.9486110881254124</v>
      </c>
      <c r="T375" s="1" t="str">
        <f t="shared" si="128"/>
        <v>organic clay</v>
      </c>
      <c r="U375" s="10" t="str">
        <f t="shared" si="129"/>
        <v/>
      </c>
      <c r="V375" s="10" t="str">
        <f t="shared" si="130"/>
        <v/>
      </c>
      <c r="W375" s="10" t="str">
        <f t="shared" si="131"/>
        <v/>
      </c>
      <c r="X375" s="10">
        <f t="shared" si="132"/>
        <v>38.784921179448055</v>
      </c>
      <c r="Y375" s="1">
        <f t="shared" si="136"/>
        <v>8.2311557788944718</v>
      </c>
      <c r="Z375" s="2">
        <f t="shared" si="133"/>
        <v>2.5619999999999998</v>
      </c>
      <c r="AA375" s="1">
        <f t="shared" si="137"/>
        <v>1.3592964824120606</v>
      </c>
    </row>
    <row r="376" spans="1:27" x14ac:dyDescent="0.2">
      <c r="A376" s="11">
        <v>7.46</v>
      </c>
      <c r="B376" s="11">
        <v>0.75280000000000002</v>
      </c>
      <c r="C376" s="11">
        <v>16.600000000000001</v>
      </c>
      <c r="D376" s="11">
        <v>60.8</v>
      </c>
      <c r="E376" s="5">
        <f t="shared" si="115"/>
        <v>763.13600000000008</v>
      </c>
      <c r="F376" s="5">
        <f t="shared" si="134"/>
        <v>374</v>
      </c>
      <c r="G376" s="5">
        <f t="shared" si="116"/>
        <v>2.0000000000000462E-2</v>
      </c>
      <c r="H376" s="5">
        <f t="shared" si="117"/>
        <v>7.4700000000000006</v>
      </c>
      <c r="I376" s="8">
        <f t="shared" si="118"/>
        <v>16.136109546804736</v>
      </c>
      <c r="J376" s="5">
        <f t="shared" si="135"/>
        <v>115.19890449921517</v>
      </c>
      <c r="K376" s="5">
        <f t="shared" si="119"/>
        <v>44.874864000000009</v>
      </c>
      <c r="L376" s="8">
        <f t="shared" si="121"/>
        <v>70.324040499215158</v>
      </c>
      <c r="M376" s="8">
        <f t="shared" si="120"/>
        <v>645.35000000000014</v>
      </c>
      <c r="N376" s="8">
        <f t="shared" si="122"/>
        <v>655.69450000000006</v>
      </c>
      <c r="O376" s="8">
        <f t="shared" si="123"/>
        <v>374.5</v>
      </c>
      <c r="P376" s="8">
        <f t="shared" si="124"/>
        <v>2.0000000000000018E-2</v>
      </c>
      <c r="Q376" s="9">
        <f t="shared" si="125"/>
        <v>7.685786989256072</v>
      </c>
      <c r="R376" s="8">
        <f t="shared" si="126"/>
        <v>69.288261202760566</v>
      </c>
      <c r="S376" s="8">
        <f t="shared" si="127"/>
        <v>4.0057838568102859</v>
      </c>
      <c r="T376" s="1" t="str">
        <f t="shared" si="128"/>
        <v>organic clay</v>
      </c>
      <c r="U376" s="10" t="str">
        <f t="shared" si="129"/>
        <v/>
      </c>
      <c r="V376" s="10" t="str">
        <f t="shared" si="130"/>
        <v/>
      </c>
      <c r="W376" s="10" t="str">
        <f t="shared" si="131"/>
        <v/>
      </c>
      <c r="X376" s="10">
        <f t="shared" si="132"/>
        <v>35.343406366719002</v>
      </c>
      <c r="Y376" s="1">
        <f t="shared" si="136"/>
        <v>8.2479061976549417</v>
      </c>
      <c r="Z376" s="2">
        <f t="shared" si="133"/>
        <v>3.0112000000000001</v>
      </c>
      <c r="AA376" s="1">
        <f t="shared" si="137"/>
        <v>1.3621440536013403</v>
      </c>
    </row>
    <row r="377" spans="1:27" x14ac:dyDescent="0.2">
      <c r="A377" s="11">
        <v>7.48</v>
      </c>
      <c r="B377" s="11">
        <v>0.53790000000000004</v>
      </c>
      <c r="C377" s="11">
        <v>19.600000000000001</v>
      </c>
      <c r="D377" s="11">
        <v>60.9</v>
      </c>
      <c r="E377" s="5">
        <f t="shared" si="115"/>
        <v>548.25300000000004</v>
      </c>
      <c r="F377" s="5">
        <f t="shared" si="134"/>
        <v>375</v>
      </c>
      <c r="G377" s="5">
        <f t="shared" si="116"/>
        <v>1.9999999999999574E-2</v>
      </c>
      <c r="H377" s="5">
        <f t="shared" si="117"/>
        <v>7.49</v>
      </c>
      <c r="I377" s="8">
        <f t="shared" si="118"/>
        <v>16.20040499592001</v>
      </c>
      <c r="J377" s="5">
        <f t="shared" si="135"/>
        <v>115.52291259913356</v>
      </c>
      <c r="K377" s="5">
        <f t="shared" si="119"/>
        <v>45.071064000000007</v>
      </c>
      <c r="L377" s="8">
        <f t="shared" si="121"/>
        <v>70.451848599133555</v>
      </c>
      <c r="M377" s="8">
        <f t="shared" si="120"/>
        <v>546.20000000000005</v>
      </c>
      <c r="N377" s="8">
        <f t="shared" si="122"/>
        <v>556.90149999999994</v>
      </c>
      <c r="O377" s="8">
        <f t="shared" si="123"/>
        <v>375.5</v>
      </c>
      <c r="P377" s="8">
        <f t="shared" si="124"/>
        <v>1.9999999999999574E-2</v>
      </c>
      <c r="Q377" s="9">
        <f t="shared" si="125"/>
        <v>6.2649681474262211</v>
      </c>
      <c r="R377" s="8">
        <f t="shared" si="126"/>
        <v>85.074358094985143</v>
      </c>
      <c r="S377" s="8">
        <f t="shared" si="127"/>
        <v>4.1311734982325854</v>
      </c>
      <c r="T377" s="1" t="str">
        <f t="shared" si="128"/>
        <v>organic clay</v>
      </c>
      <c r="U377" s="10" t="str">
        <f t="shared" si="129"/>
        <v/>
      </c>
      <c r="V377" s="10" t="str">
        <f t="shared" si="130"/>
        <v/>
      </c>
      <c r="W377" s="10" t="str">
        <f t="shared" si="131"/>
        <v/>
      </c>
      <c r="X377" s="10">
        <f t="shared" si="132"/>
        <v>28.711805826724433</v>
      </c>
      <c r="Y377" s="1">
        <f t="shared" si="136"/>
        <v>8.2646566164154116</v>
      </c>
      <c r="Z377" s="2">
        <f t="shared" si="133"/>
        <v>2.1516000000000002</v>
      </c>
      <c r="AA377" s="1">
        <f t="shared" si="137"/>
        <v>1.36499162479062</v>
      </c>
    </row>
    <row r="378" spans="1:27" x14ac:dyDescent="0.2">
      <c r="A378" s="11">
        <v>7.5</v>
      </c>
      <c r="B378" s="11">
        <v>0.55449999999999999</v>
      </c>
      <c r="C378" s="11">
        <v>25.8</v>
      </c>
      <c r="D378" s="11">
        <v>65</v>
      </c>
      <c r="E378" s="5">
        <f t="shared" si="115"/>
        <v>565.54999999999995</v>
      </c>
      <c r="F378" s="5">
        <f t="shared" si="134"/>
        <v>376</v>
      </c>
      <c r="G378" s="5">
        <f t="shared" si="116"/>
        <v>1.9999999999999574E-2</v>
      </c>
      <c r="H378" s="5">
        <f t="shared" si="117"/>
        <v>7.51</v>
      </c>
      <c r="I378" s="8">
        <f t="shared" si="118"/>
        <v>16.528473767020046</v>
      </c>
      <c r="J378" s="5">
        <f t="shared" si="135"/>
        <v>115.85348207447396</v>
      </c>
      <c r="K378" s="5">
        <f t="shared" si="119"/>
        <v>45.267263999999997</v>
      </c>
      <c r="L378" s="8">
        <f t="shared" si="121"/>
        <v>70.586218074473962</v>
      </c>
      <c r="M378" s="8">
        <f t="shared" si="120"/>
        <v>656.3</v>
      </c>
      <c r="N378" s="8">
        <f t="shared" si="122"/>
        <v>667.64750000000004</v>
      </c>
      <c r="O378" s="8">
        <f t="shared" si="123"/>
        <v>376.5</v>
      </c>
      <c r="P378" s="8">
        <f t="shared" si="124"/>
        <v>2.0000000000000018E-2</v>
      </c>
      <c r="Q378" s="9">
        <f t="shared" si="125"/>
        <v>7.8173053179211331</v>
      </c>
      <c r="R378" s="8">
        <f t="shared" si="126"/>
        <v>68.231982908306023</v>
      </c>
      <c r="S378" s="8">
        <f t="shared" si="127"/>
        <v>3.9959326196655627</v>
      </c>
      <c r="T378" s="1" t="str">
        <f t="shared" si="128"/>
        <v>organic clay</v>
      </c>
      <c r="U378" s="10" t="str">
        <f t="shared" si="129"/>
        <v/>
      </c>
      <c r="V378" s="10" t="str">
        <f t="shared" si="130"/>
        <v/>
      </c>
      <c r="W378" s="10" t="str">
        <f t="shared" si="131"/>
        <v/>
      </c>
      <c r="X378" s="10">
        <f t="shared" si="132"/>
        <v>36.029767861701735</v>
      </c>
      <c r="Y378" s="1">
        <f t="shared" si="136"/>
        <v>8.2814070351758797</v>
      </c>
      <c r="Z378" s="2">
        <f t="shared" si="133"/>
        <v>2.218</v>
      </c>
      <c r="AA378" s="1">
        <f t="shared" si="137"/>
        <v>1.3678391959798997</v>
      </c>
    </row>
    <row r="379" spans="1:27" x14ac:dyDescent="0.2">
      <c r="A379" s="11">
        <v>7.52</v>
      </c>
      <c r="B379" s="11">
        <v>0.7581</v>
      </c>
      <c r="C379" s="11">
        <v>26.1</v>
      </c>
      <c r="D379" s="11">
        <v>68.5</v>
      </c>
      <c r="E379" s="5">
        <f t="shared" si="115"/>
        <v>769.745</v>
      </c>
      <c r="F379" s="5">
        <f t="shared" si="134"/>
        <v>377</v>
      </c>
      <c r="G379" s="5">
        <f t="shared" si="116"/>
        <v>2.0000000000000462E-2</v>
      </c>
      <c r="H379" s="5">
        <f t="shared" si="117"/>
        <v>7.5299999999999994</v>
      </c>
      <c r="I379" s="8">
        <f t="shared" si="118"/>
        <v>16.659971369098308</v>
      </c>
      <c r="J379" s="5">
        <f t="shared" si="135"/>
        <v>116.18668150185593</v>
      </c>
      <c r="K379" s="5">
        <f t="shared" si="119"/>
        <v>45.463463999999995</v>
      </c>
      <c r="L379" s="8">
        <f t="shared" si="121"/>
        <v>70.723217501855942</v>
      </c>
      <c r="M379" s="8">
        <f t="shared" si="120"/>
        <v>822.6</v>
      </c>
      <c r="N379" s="8">
        <f t="shared" si="122"/>
        <v>834.38100000000009</v>
      </c>
      <c r="O379" s="8">
        <f t="shared" si="123"/>
        <v>377.5</v>
      </c>
      <c r="P379" s="8">
        <f t="shared" si="124"/>
        <v>2.0000000000000018E-2</v>
      </c>
      <c r="Q379" s="9">
        <f t="shared" si="125"/>
        <v>10.155000632985866</v>
      </c>
      <c r="R379" s="8">
        <f t="shared" si="126"/>
        <v>52.562376264603586</v>
      </c>
      <c r="S379" s="8">
        <f t="shared" si="127"/>
        <v>3.8360806882094338</v>
      </c>
      <c r="T379" s="1" t="str">
        <f t="shared" si="128"/>
        <v>organic clay</v>
      </c>
      <c r="U379" s="10" t="str">
        <f t="shared" si="129"/>
        <v/>
      </c>
      <c r="V379" s="10" t="str">
        <f t="shared" si="130"/>
        <v/>
      </c>
      <c r="W379" s="10" t="str">
        <f t="shared" si="131"/>
        <v/>
      </c>
      <c r="X379" s="10">
        <f t="shared" si="132"/>
        <v>47.094221233209609</v>
      </c>
      <c r="Y379" s="1">
        <f t="shared" si="136"/>
        <v>8.2981574539363478</v>
      </c>
      <c r="Z379" s="2">
        <f t="shared" si="133"/>
        <v>3.0324</v>
      </c>
      <c r="AA379" s="1">
        <f t="shared" si="137"/>
        <v>1.3706867671691794</v>
      </c>
    </row>
    <row r="380" spans="1:27" x14ac:dyDescent="0.2">
      <c r="A380" s="11">
        <v>7.54</v>
      </c>
      <c r="B380" s="11">
        <v>0.8871</v>
      </c>
      <c r="C380" s="11">
        <v>26.7</v>
      </c>
      <c r="D380" s="11">
        <v>70.099999999999994</v>
      </c>
      <c r="E380" s="5">
        <f t="shared" si="115"/>
        <v>899.01700000000005</v>
      </c>
      <c r="F380" s="5">
        <f t="shared" si="134"/>
        <v>378</v>
      </c>
      <c r="G380" s="5">
        <f t="shared" si="116"/>
        <v>1.9999999999999574E-2</v>
      </c>
      <c r="H380" s="5">
        <f t="shared" si="117"/>
        <v>7.55</v>
      </c>
      <c r="I380" s="8">
        <f t="shared" si="118"/>
        <v>16.745642060524567</v>
      </c>
      <c r="J380" s="5">
        <f t="shared" si="135"/>
        <v>116.52159434306641</v>
      </c>
      <c r="K380" s="5">
        <f t="shared" si="119"/>
        <v>45.659663999999999</v>
      </c>
      <c r="L380" s="8">
        <f t="shared" si="121"/>
        <v>70.861930343066405</v>
      </c>
      <c r="M380" s="8">
        <f t="shared" si="120"/>
        <v>831.8</v>
      </c>
      <c r="N380" s="8">
        <f t="shared" si="122"/>
        <v>843.50450000000001</v>
      </c>
      <c r="O380" s="8">
        <f t="shared" si="123"/>
        <v>378.5</v>
      </c>
      <c r="P380" s="8">
        <f t="shared" si="124"/>
        <v>2.0000000000000018E-2</v>
      </c>
      <c r="Q380" s="9">
        <f t="shared" si="125"/>
        <v>10.259146231797033</v>
      </c>
      <c r="R380" s="8">
        <f t="shared" si="126"/>
        <v>52.064497948266173</v>
      </c>
      <c r="S380" s="8">
        <f t="shared" si="127"/>
        <v>3.830066722465546</v>
      </c>
      <c r="T380" s="1" t="str">
        <f t="shared" si="128"/>
        <v>organic clay</v>
      </c>
      <c r="U380" s="10" t="str">
        <f t="shared" si="129"/>
        <v/>
      </c>
      <c r="V380" s="10" t="str">
        <f t="shared" si="130"/>
        <v/>
      </c>
      <c r="W380" s="10" t="str">
        <f t="shared" si="131"/>
        <v/>
      </c>
      <c r="X380" s="10">
        <f t="shared" si="132"/>
        <v>47.685227043795564</v>
      </c>
      <c r="Y380" s="1">
        <f t="shared" si="136"/>
        <v>8.3149078726968177</v>
      </c>
      <c r="Z380" s="2">
        <f t="shared" si="133"/>
        <v>3.5484</v>
      </c>
      <c r="AA380" s="1">
        <f t="shared" si="137"/>
        <v>1.3735343383584591</v>
      </c>
    </row>
    <row r="381" spans="1:27" x14ac:dyDescent="0.2">
      <c r="A381" s="11">
        <v>7.56</v>
      </c>
      <c r="B381" s="11">
        <v>0.77649999999999997</v>
      </c>
      <c r="C381" s="11">
        <v>24.5</v>
      </c>
      <c r="D381" s="11">
        <v>67.599999999999994</v>
      </c>
      <c r="E381" s="5">
        <f t="shared" si="115"/>
        <v>787.99199999999996</v>
      </c>
      <c r="F381" s="5">
        <f t="shared" si="134"/>
        <v>379</v>
      </c>
      <c r="G381" s="5">
        <f t="shared" si="116"/>
        <v>2.0000000000000462E-2</v>
      </c>
      <c r="H381" s="5">
        <f t="shared" si="117"/>
        <v>7.57</v>
      </c>
      <c r="I381" s="8">
        <f t="shared" si="118"/>
        <v>16.596183312280459</v>
      </c>
      <c r="J381" s="5">
        <f t="shared" si="135"/>
        <v>116.85351800931203</v>
      </c>
      <c r="K381" s="5">
        <f t="shared" si="119"/>
        <v>45.855864000000004</v>
      </c>
      <c r="L381" s="8">
        <f t="shared" si="121"/>
        <v>70.997654009312015</v>
      </c>
      <c r="M381" s="8">
        <f t="shared" si="120"/>
        <v>692.69999999999993</v>
      </c>
      <c r="N381" s="8">
        <f t="shared" si="122"/>
        <v>704.10699999999997</v>
      </c>
      <c r="O381" s="8">
        <f t="shared" si="123"/>
        <v>379.5</v>
      </c>
      <c r="P381" s="8">
        <f t="shared" si="124"/>
        <v>2.0000000000000018E-2</v>
      </c>
      <c r="Q381" s="9">
        <f t="shared" si="125"/>
        <v>8.2714491089193469</v>
      </c>
      <c r="R381" s="8">
        <f t="shared" si="126"/>
        <v>64.622860764241111</v>
      </c>
      <c r="S381" s="8">
        <f t="shared" si="127"/>
        <v>3.962080271332483</v>
      </c>
      <c r="T381" s="1" t="str">
        <f t="shared" si="128"/>
        <v>organic clay</v>
      </c>
      <c r="U381" s="10" t="str">
        <f t="shared" si="129"/>
        <v/>
      </c>
      <c r="V381" s="10" t="str">
        <f t="shared" si="130"/>
        <v/>
      </c>
      <c r="W381" s="10" t="str">
        <f t="shared" si="131"/>
        <v/>
      </c>
      <c r="X381" s="10">
        <f t="shared" si="132"/>
        <v>38.389765466045866</v>
      </c>
      <c r="Y381" s="1">
        <f t="shared" si="136"/>
        <v>8.3316582914572876</v>
      </c>
      <c r="Z381" s="2">
        <f t="shared" si="133"/>
        <v>3.1059999999999999</v>
      </c>
      <c r="AA381" s="1">
        <f t="shared" si="137"/>
        <v>1.3763819095477388</v>
      </c>
    </row>
    <row r="382" spans="1:27" x14ac:dyDescent="0.2">
      <c r="A382" s="11">
        <v>7.58</v>
      </c>
      <c r="B382" s="11">
        <v>0.6089</v>
      </c>
      <c r="C382" s="11">
        <v>29</v>
      </c>
      <c r="D382" s="11">
        <v>66.599999999999994</v>
      </c>
      <c r="E382" s="5">
        <f t="shared" si="115"/>
        <v>620.22199999999998</v>
      </c>
      <c r="F382" s="5">
        <f t="shared" si="134"/>
        <v>380</v>
      </c>
      <c r="G382" s="5">
        <f t="shared" si="116"/>
        <v>1.9999999999999574E-2</v>
      </c>
      <c r="H382" s="5">
        <f t="shared" si="117"/>
        <v>7.59</v>
      </c>
      <c r="I382" s="8">
        <f t="shared" si="118"/>
        <v>16.698353470874554</v>
      </c>
      <c r="J382" s="5">
        <f t="shared" si="135"/>
        <v>117.18748507872951</v>
      </c>
      <c r="K382" s="5">
        <f t="shared" si="119"/>
        <v>46.052064000000001</v>
      </c>
      <c r="L382" s="8">
        <f t="shared" si="121"/>
        <v>71.135421078729507</v>
      </c>
      <c r="M382" s="8">
        <f t="shared" si="120"/>
        <v>558.45000000000005</v>
      </c>
      <c r="N382" s="8">
        <f t="shared" si="122"/>
        <v>570.06099999999992</v>
      </c>
      <c r="O382" s="8">
        <f t="shared" si="123"/>
        <v>380.5</v>
      </c>
      <c r="P382" s="8">
        <f t="shared" si="124"/>
        <v>2.0000000000000018E-2</v>
      </c>
      <c r="Q382" s="9">
        <f t="shared" si="125"/>
        <v>6.3663574075150295</v>
      </c>
      <c r="R382" s="8">
        <f t="shared" si="126"/>
        <v>84.019044493283715</v>
      </c>
      <c r="S382" s="8">
        <f t="shared" si="127"/>
        <v>4.1225293781462069</v>
      </c>
      <c r="T382" s="1" t="str">
        <f t="shared" si="128"/>
        <v>organic clay</v>
      </c>
      <c r="U382" s="10" t="str">
        <f t="shared" si="129"/>
        <v/>
      </c>
      <c r="V382" s="10" t="str">
        <f t="shared" si="130"/>
        <v/>
      </c>
      <c r="W382" s="10" t="str">
        <f t="shared" si="131"/>
        <v/>
      </c>
      <c r="X382" s="10">
        <f t="shared" si="132"/>
        <v>29.417500994751368</v>
      </c>
      <c r="Y382" s="1">
        <f t="shared" si="136"/>
        <v>8.3484087102177558</v>
      </c>
      <c r="Z382" s="2">
        <f t="shared" si="133"/>
        <v>2.4356</v>
      </c>
      <c r="AA382" s="1">
        <f t="shared" si="137"/>
        <v>1.3792294807370187</v>
      </c>
    </row>
    <row r="383" spans="1:27" x14ac:dyDescent="0.2">
      <c r="A383" s="11">
        <v>7.6</v>
      </c>
      <c r="B383" s="11">
        <v>0.50800000000000001</v>
      </c>
      <c r="C383" s="11">
        <v>31.8</v>
      </c>
      <c r="D383" s="11">
        <v>70</v>
      </c>
      <c r="E383" s="5">
        <f t="shared" si="115"/>
        <v>519.9</v>
      </c>
      <c r="F383" s="5">
        <f t="shared" si="134"/>
        <v>381</v>
      </c>
      <c r="G383" s="5">
        <f t="shared" si="116"/>
        <v>2.0000000000000462E-2</v>
      </c>
      <c r="H383" s="5">
        <f t="shared" si="117"/>
        <v>7.6099999999999994</v>
      </c>
      <c r="I383" s="8">
        <f t="shared" si="118"/>
        <v>16.736724319514874</v>
      </c>
      <c r="J383" s="5">
        <f t="shared" si="135"/>
        <v>117.52221956511981</v>
      </c>
      <c r="K383" s="5">
        <f t="shared" si="119"/>
        <v>46.248263999999999</v>
      </c>
      <c r="L383" s="8">
        <f t="shared" si="121"/>
        <v>71.27395556511982</v>
      </c>
      <c r="M383" s="8">
        <f t="shared" si="120"/>
        <v>426.4</v>
      </c>
      <c r="N383" s="8">
        <f t="shared" si="122"/>
        <v>438.64850000000001</v>
      </c>
      <c r="O383" s="8">
        <f t="shared" si="123"/>
        <v>381.5</v>
      </c>
      <c r="P383" s="8">
        <f t="shared" si="124"/>
        <v>2.0000000000000018E-2</v>
      </c>
      <c r="Q383" s="9">
        <f t="shared" si="125"/>
        <v>4.5055206756622548</v>
      </c>
      <c r="R383" s="8">
        <f t="shared" si="126"/>
        <v>118.80061621968767</v>
      </c>
      <c r="S383" s="8">
        <f t="shared" si="127"/>
        <v>4.3344114387398509</v>
      </c>
      <c r="T383" s="1" t="str">
        <f t="shared" si="128"/>
        <v>organic clay</v>
      </c>
      <c r="U383" s="10" t="str">
        <f t="shared" si="129"/>
        <v/>
      </c>
      <c r="V383" s="10" t="str">
        <f t="shared" si="130"/>
        <v/>
      </c>
      <c r="W383" s="10" t="str">
        <f t="shared" si="131"/>
        <v/>
      </c>
      <c r="X383" s="10">
        <f t="shared" si="132"/>
        <v>20.591852028992012</v>
      </c>
      <c r="Y383" s="1">
        <f t="shared" si="136"/>
        <v>8.3651591289782239</v>
      </c>
      <c r="Z383" s="2">
        <f t="shared" si="133"/>
        <v>2.032</v>
      </c>
      <c r="AA383" s="1">
        <f t="shared" si="137"/>
        <v>1.3820770519262984</v>
      </c>
    </row>
    <row r="384" spans="1:27" x14ac:dyDescent="0.2">
      <c r="A384" s="11">
        <v>7.62</v>
      </c>
      <c r="B384" s="11">
        <v>0.3448</v>
      </c>
      <c r="C384" s="11">
        <v>29.6</v>
      </c>
      <c r="D384" s="11">
        <v>74.099999999999994</v>
      </c>
      <c r="E384" s="5">
        <f t="shared" si="115"/>
        <v>357.39699999999999</v>
      </c>
      <c r="F384" s="5">
        <f t="shared" si="134"/>
        <v>382</v>
      </c>
      <c r="G384" s="5">
        <f t="shared" si="116"/>
        <v>1.9999999999999574E-2</v>
      </c>
      <c r="H384" s="5">
        <f t="shared" si="117"/>
        <v>7.63</v>
      </c>
      <c r="I384" s="8">
        <f t="shared" si="118"/>
        <v>16.51054728708041</v>
      </c>
      <c r="J384" s="5">
        <f t="shared" si="135"/>
        <v>117.85243051086141</v>
      </c>
      <c r="K384" s="5">
        <f t="shared" si="119"/>
        <v>46.444464000000004</v>
      </c>
      <c r="L384" s="8">
        <f t="shared" si="121"/>
        <v>71.407966510861399</v>
      </c>
      <c r="M384" s="8">
        <f t="shared" si="120"/>
        <v>339.55</v>
      </c>
      <c r="N384" s="8">
        <f t="shared" si="122"/>
        <v>352.30849999999998</v>
      </c>
      <c r="O384" s="8">
        <f t="shared" si="123"/>
        <v>382.5</v>
      </c>
      <c r="P384" s="8">
        <f t="shared" si="124"/>
        <v>2.0000000000000018E-2</v>
      </c>
      <c r="Q384" s="9">
        <f t="shared" si="125"/>
        <v>3.2833321118796595</v>
      </c>
      <c r="R384" s="8">
        <f t="shared" si="126"/>
        <v>163.14356921253417</v>
      </c>
      <c r="S384" s="8">
        <f t="shared" si="127"/>
        <v>4.5284426355316105</v>
      </c>
      <c r="T384" s="1" t="str">
        <f t="shared" si="128"/>
        <v>organic clay</v>
      </c>
      <c r="U384" s="10" t="str">
        <f t="shared" si="129"/>
        <v/>
      </c>
      <c r="V384" s="10" t="str">
        <f t="shared" si="130"/>
        <v/>
      </c>
      <c r="W384" s="10" t="str">
        <f t="shared" si="131"/>
        <v/>
      </c>
      <c r="X384" s="10">
        <f t="shared" si="132"/>
        <v>14.779837965942573</v>
      </c>
      <c r="Y384" s="1">
        <f t="shared" si="136"/>
        <v>8.3819095477386938</v>
      </c>
      <c r="Z384" s="2">
        <f t="shared" si="133"/>
        <v>1.3792</v>
      </c>
      <c r="AA384" s="1">
        <f t="shared" si="137"/>
        <v>1.3849246231155781</v>
      </c>
    </row>
    <row r="385" spans="1:27" x14ac:dyDescent="0.2">
      <c r="A385" s="11">
        <v>7.64</v>
      </c>
      <c r="B385" s="11">
        <v>0.33429999999999999</v>
      </c>
      <c r="C385" s="11">
        <v>25.3</v>
      </c>
      <c r="D385" s="11">
        <v>76</v>
      </c>
      <c r="E385" s="5">
        <f t="shared" si="115"/>
        <v>347.22</v>
      </c>
      <c r="F385" s="5">
        <f t="shared" si="134"/>
        <v>383</v>
      </c>
      <c r="G385" s="5">
        <f t="shared" si="116"/>
        <v>2.0000000000000462E-2</v>
      </c>
      <c r="H385" s="5">
        <f t="shared" si="117"/>
        <v>7.65</v>
      </c>
      <c r="I385" s="8">
        <f t="shared" si="118"/>
        <v>16.318905242980883</v>
      </c>
      <c r="J385" s="5">
        <f t="shared" si="135"/>
        <v>118.17880861572104</v>
      </c>
      <c r="K385" s="5">
        <f t="shared" si="119"/>
        <v>46.640664000000008</v>
      </c>
      <c r="L385" s="8">
        <f t="shared" si="121"/>
        <v>71.538144615721023</v>
      </c>
      <c r="M385" s="8">
        <f t="shared" si="120"/>
        <v>460.19999999999993</v>
      </c>
      <c r="N385" s="8">
        <f t="shared" si="122"/>
        <v>473.24749999999995</v>
      </c>
      <c r="O385" s="8">
        <f t="shared" si="123"/>
        <v>383.5</v>
      </c>
      <c r="P385" s="8">
        <f t="shared" si="124"/>
        <v>2.0000000000000018E-2</v>
      </c>
      <c r="Q385" s="9">
        <f t="shared" si="125"/>
        <v>4.9633477816847096</v>
      </c>
      <c r="R385" s="8">
        <f t="shared" si="126"/>
        <v>108.00726994680329</v>
      </c>
      <c r="S385" s="8">
        <f t="shared" si="127"/>
        <v>4.2756616242141616</v>
      </c>
      <c r="T385" s="1" t="str">
        <f t="shared" si="128"/>
        <v>organic clay</v>
      </c>
      <c r="U385" s="10" t="str">
        <f t="shared" si="129"/>
        <v/>
      </c>
      <c r="V385" s="10" t="str">
        <f t="shared" si="130"/>
        <v/>
      </c>
      <c r="W385" s="10" t="str">
        <f t="shared" si="131"/>
        <v/>
      </c>
      <c r="X385" s="10">
        <f t="shared" si="132"/>
        <v>22.801412758951926</v>
      </c>
      <c r="Y385" s="1">
        <f t="shared" si="136"/>
        <v>8.3986599664991637</v>
      </c>
      <c r="Z385" s="2">
        <f t="shared" si="133"/>
        <v>1.3371999999999999</v>
      </c>
      <c r="AA385" s="1">
        <f t="shared" si="137"/>
        <v>1.3877721943048578</v>
      </c>
    </row>
    <row r="386" spans="1:27" x14ac:dyDescent="0.2">
      <c r="A386" s="11">
        <v>7.66</v>
      </c>
      <c r="B386" s="11">
        <v>0.58609999999999995</v>
      </c>
      <c r="C386" s="11">
        <v>25.3</v>
      </c>
      <c r="D386" s="11">
        <v>77.5</v>
      </c>
      <c r="E386" s="5">
        <f t="shared" si="115"/>
        <v>599.27499999999986</v>
      </c>
      <c r="F386" s="5">
        <f t="shared" si="134"/>
        <v>384</v>
      </c>
      <c r="G386" s="5">
        <f t="shared" si="116"/>
        <v>1.9999999999999574E-2</v>
      </c>
      <c r="H386" s="5">
        <f t="shared" si="117"/>
        <v>7.67</v>
      </c>
      <c r="I386" s="8">
        <f t="shared" si="118"/>
        <v>16.528171461613582</v>
      </c>
      <c r="J386" s="5">
        <f t="shared" si="135"/>
        <v>118.50937204495331</v>
      </c>
      <c r="K386" s="5">
        <f t="shared" si="119"/>
        <v>46.836864000000006</v>
      </c>
      <c r="L386" s="8">
        <f t="shared" si="121"/>
        <v>71.672508044953304</v>
      </c>
      <c r="M386" s="8">
        <f t="shared" si="120"/>
        <v>781.35</v>
      </c>
      <c r="N386" s="8">
        <f t="shared" si="122"/>
        <v>794.66099999999994</v>
      </c>
      <c r="O386" s="8">
        <f t="shared" si="123"/>
        <v>384.5</v>
      </c>
      <c r="P386" s="8">
        <f t="shared" si="124"/>
        <v>2.0000000000000018E-2</v>
      </c>
      <c r="Q386" s="9">
        <f t="shared" si="125"/>
        <v>9.433904943454209</v>
      </c>
      <c r="R386" s="8">
        <f t="shared" si="126"/>
        <v>56.865943096651563</v>
      </c>
      <c r="S386" s="8">
        <f t="shared" si="127"/>
        <v>3.8828224806994367</v>
      </c>
      <c r="T386" s="1" t="str">
        <f t="shared" si="128"/>
        <v>organic clay</v>
      </c>
      <c r="U386" s="10" t="str">
        <f t="shared" si="129"/>
        <v/>
      </c>
      <c r="V386" s="10" t="str">
        <f t="shared" si="130"/>
        <v/>
      </c>
      <c r="W386" s="10" t="str">
        <f t="shared" si="131"/>
        <v/>
      </c>
      <c r="X386" s="10">
        <f t="shared" si="132"/>
        <v>44.189375197003109</v>
      </c>
      <c r="Y386" s="1">
        <f t="shared" si="136"/>
        <v>8.4154103852596318</v>
      </c>
      <c r="Z386" s="2">
        <f t="shared" si="133"/>
        <v>2.3443999999999998</v>
      </c>
      <c r="AA386" s="1">
        <f t="shared" si="137"/>
        <v>1.3906197654941375</v>
      </c>
    </row>
    <row r="387" spans="1:27" x14ac:dyDescent="0.2">
      <c r="A387" s="11">
        <v>7.68</v>
      </c>
      <c r="B387" s="11">
        <v>0.97660000000000002</v>
      </c>
      <c r="C387" s="11">
        <v>25</v>
      </c>
      <c r="D387" s="11">
        <v>79.099999999999994</v>
      </c>
      <c r="E387" s="5">
        <f t="shared" ref="E387:E450" si="138">+B387*1000+D387*(1-$F$1)</f>
        <v>990.04700000000003</v>
      </c>
      <c r="F387" s="5">
        <f t="shared" si="134"/>
        <v>385</v>
      </c>
      <c r="G387" s="5">
        <f t="shared" ref="G387:G450" si="139">+A388-A387</f>
        <v>2.0000000000000462E-2</v>
      </c>
      <c r="H387" s="5">
        <f t="shared" ref="H387:H450" si="140">+A387+G387/2</f>
        <v>7.6899999999999995</v>
      </c>
      <c r="I387" s="8">
        <f t="shared" ref="I387:I450" si="141">9.81*(0.27*LOG(C387/E387*100)+0.36*LOG(E387/100)+1.236)</f>
        <v>16.706948217498326</v>
      </c>
      <c r="J387" s="5">
        <f t="shared" si="135"/>
        <v>118.84351100930328</v>
      </c>
      <c r="K387" s="5">
        <f t="shared" ref="K387:K450" si="142">IF(H387&lt;$C$1,0,9.81*(H387-$C$1))</f>
        <v>47.033063999999996</v>
      </c>
      <c r="L387" s="8">
        <f t="shared" si="121"/>
        <v>71.810447009303289</v>
      </c>
      <c r="M387" s="8">
        <f t="shared" ref="M387:M450" si="143">AVERAGE(B387:B388)*1000</f>
        <v>1017.8499999999999</v>
      </c>
      <c r="N387" s="8">
        <f t="shared" si="122"/>
        <v>1030.7275</v>
      </c>
      <c r="O387" s="8">
        <f t="shared" si="123"/>
        <v>385.5</v>
      </c>
      <c r="P387" s="8">
        <f t="shared" si="124"/>
        <v>2.0000000000000018E-2</v>
      </c>
      <c r="Q387" s="9">
        <f t="shared" si="125"/>
        <v>12.698486459394397</v>
      </c>
      <c r="R387" s="8">
        <f t="shared" si="126"/>
        <v>42.275114450324338</v>
      </c>
      <c r="S387" s="8">
        <f t="shared" si="127"/>
        <v>3.7012603838720985</v>
      </c>
      <c r="T387" s="1" t="str">
        <f t="shared" si="128"/>
        <v>organic clay</v>
      </c>
      <c r="U387" s="10" t="str">
        <f t="shared" si="129"/>
        <v/>
      </c>
      <c r="V387" s="10" t="str">
        <f t="shared" si="130"/>
        <v/>
      </c>
      <c r="W387" s="10" t="str">
        <f t="shared" si="131"/>
        <v/>
      </c>
      <c r="X387" s="10">
        <f t="shared" si="132"/>
        <v>59.933765932713108</v>
      </c>
      <c r="Y387" s="1">
        <f t="shared" si="136"/>
        <v>8.4321608040200999</v>
      </c>
      <c r="Z387" s="2">
        <f t="shared" si="133"/>
        <v>3.9064000000000001</v>
      </c>
      <c r="AA387" s="1">
        <f t="shared" si="137"/>
        <v>1.3934673366834172</v>
      </c>
    </row>
    <row r="388" spans="1:27" x14ac:dyDescent="0.2">
      <c r="A388" s="11">
        <v>7.7</v>
      </c>
      <c r="B388" s="11">
        <v>1.0590999999999999</v>
      </c>
      <c r="C388" s="11">
        <v>23.5</v>
      </c>
      <c r="D388" s="11">
        <v>72.400000000000006</v>
      </c>
      <c r="E388" s="5">
        <f t="shared" si="138"/>
        <v>1071.4079999999999</v>
      </c>
      <c r="F388" s="5">
        <f t="shared" si="134"/>
        <v>386</v>
      </c>
      <c r="G388" s="5">
        <f t="shared" si="139"/>
        <v>1.9999999999999574E-2</v>
      </c>
      <c r="H388" s="5">
        <f t="shared" si="140"/>
        <v>7.71</v>
      </c>
      <c r="I388" s="8">
        <f t="shared" si="141"/>
        <v>16.666054614627335</v>
      </c>
      <c r="J388" s="5">
        <f t="shared" si="135"/>
        <v>119.17683210159582</v>
      </c>
      <c r="K388" s="5">
        <f t="shared" si="142"/>
        <v>47.229264000000001</v>
      </c>
      <c r="L388" s="8">
        <f t="shared" ref="L388:L451" si="144">+J388-K388</f>
        <v>71.94756810159582</v>
      </c>
      <c r="M388" s="8">
        <f t="shared" si="143"/>
        <v>1070.05</v>
      </c>
      <c r="N388" s="8">
        <f t="shared" ref="N388:N451" si="145">AVERAGE(E388:E389)</f>
        <v>1083.1824999999999</v>
      </c>
      <c r="O388" s="8">
        <f t="shared" ref="O388:O451" si="146">AVERAGE(F388:F389)</f>
        <v>386.5</v>
      </c>
      <c r="P388" s="8">
        <f t="shared" ref="P388:P451" si="147">AVERAGE(G388:G389)</f>
        <v>2.0000000000000018E-2</v>
      </c>
      <c r="Q388" s="9">
        <f t="shared" ref="Q388:Q451" si="148">(N388-J388)/L388</f>
        <v>13.398724839971655</v>
      </c>
      <c r="R388" s="8">
        <f t="shared" ref="R388:R451" si="149">+O388/(N388-J388)*100</f>
        <v>40.093125265808396</v>
      </c>
      <c r="S388" s="8">
        <f t="shared" ref="S388:S451" si="150">+SQRT((3.47-LOG(Q388))^2+(1.22+LOG(R388))^2)</f>
        <v>3.6686612425850398</v>
      </c>
      <c r="T388" s="1" t="str">
        <f t="shared" ref="T388:T451" si="151">(IF(S388&lt;1.31, "gravelly sand to dense sand", IF(S388&lt;2.05, "sands", IF(S388&lt;2.6, "sand mixtures", IF(S388&lt;2.95, "silt mixtures", IF(S388&lt;3.6, "clays","organic clay"))))))</f>
        <v>organic clay</v>
      </c>
      <c r="U388" s="10" t="str">
        <f t="shared" ref="U388:U451" si="152">IF(S388&lt;2.6,DEGREES(ATAN(0.373*(LOG(N388/L388)+0.29))),"")</f>
        <v/>
      </c>
      <c r="V388" s="10" t="str">
        <f t="shared" ref="V388:V451" si="153">IF(S388&lt;2.6, 17.6+11*LOG(Q388),"")</f>
        <v/>
      </c>
      <c r="W388" s="10" t="str">
        <f t="shared" ref="W388:W451" si="154">IF(S388&lt;2.6, IF(M388/100&lt;20, 30,IF(M388/100&lt;40,30+5/20*(M388/100-20),IF(M388/100&lt;120, 35+5/80*(M388/100-40), IF(M388/100&lt;200, 40+5/80*(M388/100-120),45)))),"")</f>
        <v/>
      </c>
      <c r="X388" s="10">
        <f t="shared" ref="X388:X451" si="155">IF(S388&gt;2.59, (M388-J388)/$I$1,"")</f>
        <v>63.391544526560281</v>
      </c>
      <c r="Y388" s="1">
        <f t="shared" si="136"/>
        <v>8.4489112227805698</v>
      </c>
      <c r="Z388" s="2">
        <f t="shared" ref="Z388:Z451" si="156">+B388*4</f>
        <v>4.2363999999999997</v>
      </c>
      <c r="AA388" s="1">
        <f t="shared" si="137"/>
        <v>1.3963149078726971</v>
      </c>
    </row>
    <row r="389" spans="1:27" x14ac:dyDescent="0.2">
      <c r="A389" s="11">
        <v>7.72</v>
      </c>
      <c r="B389" s="11">
        <v>1.081</v>
      </c>
      <c r="C389" s="11">
        <v>30.1</v>
      </c>
      <c r="D389" s="11">
        <v>82.1</v>
      </c>
      <c r="E389" s="5">
        <f t="shared" si="138"/>
        <v>1094.9570000000001</v>
      </c>
      <c r="F389" s="5">
        <f t="shared" ref="F389:F452" si="157">+F388+1</f>
        <v>387</v>
      </c>
      <c r="G389" s="5">
        <f t="shared" si="139"/>
        <v>2.0000000000000462E-2</v>
      </c>
      <c r="H389" s="5">
        <f t="shared" si="140"/>
        <v>7.73</v>
      </c>
      <c r="I389" s="8">
        <f t="shared" si="141"/>
        <v>16.959122744998233</v>
      </c>
      <c r="J389" s="5">
        <f t="shared" ref="J389:J452" si="158">+J388+I389*G389</f>
        <v>119.51601455649579</v>
      </c>
      <c r="K389" s="5">
        <f t="shared" si="142"/>
        <v>47.425464000000005</v>
      </c>
      <c r="L389" s="8">
        <f t="shared" si="144"/>
        <v>72.090550556495785</v>
      </c>
      <c r="M389" s="8">
        <f t="shared" si="143"/>
        <v>943.24999999999989</v>
      </c>
      <c r="N389" s="8">
        <f t="shared" si="145"/>
        <v>957.20700000000011</v>
      </c>
      <c r="O389" s="8">
        <f t="shared" si="146"/>
        <v>387.5</v>
      </c>
      <c r="P389" s="8">
        <f t="shared" si="147"/>
        <v>2.0000000000000018E-2</v>
      </c>
      <c r="Q389" s="9">
        <f t="shared" si="148"/>
        <v>11.619983187491741</v>
      </c>
      <c r="R389" s="8">
        <f t="shared" si="149"/>
        <v>46.258107910143416</v>
      </c>
      <c r="S389" s="8">
        <f t="shared" si="150"/>
        <v>3.7559746544005179</v>
      </c>
      <c r="T389" s="1" t="str">
        <f t="shared" si="151"/>
        <v>organic clay</v>
      </c>
      <c r="U389" s="10" t="str">
        <f t="shared" si="152"/>
        <v/>
      </c>
      <c r="V389" s="10" t="str">
        <f t="shared" si="153"/>
        <v/>
      </c>
      <c r="W389" s="10" t="str">
        <f t="shared" si="154"/>
        <v/>
      </c>
      <c r="X389" s="10">
        <f t="shared" si="155"/>
        <v>54.915599029566941</v>
      </c>
      <c r="Y389" s="1">
        <f t="shared" ref="Y389:Y452" si="159">+($Y$600-$Y$3)/($A$600-$A$3)*(A389-$A$3)+$Y$3</f>
        <v>8.4656616415410397</v>
      </c>
      <c r="Z389" s="2">
        <f t="shared" si="156"/>
        <v>4.3239999999999998</v>
      </c>
      <c r="AA389" s="1">
        <f t="shared" ref="AA389:AA452" si="160">+($AA$600-$AA$3)/($A$600-$A$3)*(A389-$A$3)+$AA$3</f>
        <v>1.3991624790619768</v>
      </c>
    </row>
    <row r="390" spans="1:27" x14ac:dyDescent="0.2">
      <c r="A390" s="11">
        <v>7.74</v>
      </c>
      <c r="B390" s="11">
        <v>0.80549999999999999</v>
      </c>
      <c r="C390" s="11">
        <v>30.8</v>
      </c>
      <c r="D390" s="11">
        <v>82.1</v>
      </c>
      <c r="E390" s="5">
        <f t="shared" si="138"/>
        <v>819.45699999999999</v>
      </c>
      <c r="F390" s="5">
        <f t="shared" si="157"/>
        <v>388</v>
      </c>
      <c r="G390" s="5">
        <f t="shared" si="139"/>
        <v>1.9999999999999574E-2</v>
      </c>
      <c r="H390" s="5">
        <f t="shared" si="140"/>
        <v>7.75</v>
      </c>
      <c r="I390" s="8">
        <f t="shared" si="141"/>
        <v>16.874436537788601</v>
      </c>
      <c r="J390" s="5">
        <f t="shared" si="158"/>
        <v>119.85350328725156</v>
      </c>
      <c r="K390" s="5">
        <f t="shared" si="142"/>
        <v>47.621664000000003</v>
      </c>
      <c r="L390" s="8">
        <f t="shared" si="144"/>
        <v>72.231839287251546</v>
      </c>
      <c r="M390" s="8">
        <f t="shared" si="143"/>
        <v>710.3</v>
      </c>
      <c r="N390" s="8">
        <f t="shared" si="145"/>
        <v>722.56549999999993</v>
      </c>
      <c r="O390" s="8">
        <f t="shared" si="146"/>
        <v>388.5</v>
      </c>
      <c r="P390" s="8">
        <f t="shared" si="147"/>
        <v>2.0000000000000018E-2</v>
      </c>
      <c r="Q390" s="9">
        <f t="shared" si="148"/>
        <v>8.3441319321232239</v>
      </c>
      <c r="R390" s="8">
        <f t="shared" si="149"/>
        <v>64.458647267503864</v>
      </c>
      <c r="S390" s="8">
        <f t="shared" si="150"/>
        <v>3.9587880078211235</v>
      </c>
      <c r="T390" s="1" t="str">
        <f t="shared" si="151"/>
        <v>organic clay</v>
      </c>
      <c r="U390" s="10" t="str">
        <f t="shared" si="152"/>
        <v/>
      </c>
      <c r="V390" s="10" t="str">
        <f t="shared" si="153"/>
        <v/>
      </c>
      <c r="W390" s="10" t="str">
        <f t="shared" si="154"/>
        <v/>
      </c>
      <c r="X390" s="10">
        <f t="shared" si="155"/>
        <v>39.363099780849893</v>
      </c>
      <c r="Y390" s="1">
        <f t="shared" si="159"/>
        <v>8.4824120603015079</v>
      </c>
      <c r="Z390" s="2">
        <f t="shared" si="156"/>
        <v>3.222</v>
      </c>
      <c r="AA390" s="1">
        <f t="shared" si="160"/>
        <v>1.4020100502512565</v>
      </c>
    </row>
    <row r="391" spans="1:27" x14ac:dyDescent="0.2">
      <c r="A391" s="11">
        <v>7.76</v>
      </c>
      <c r="B391" s="11">
        <v>0.61509999999999998</v>
      </c>
      <c r="C391" s="11">
        <v>32.6</v>
      </c>
      <c r="D391" s="11">
        <v>62.2</v>
      </c>
      <c r="E391" s="5">
        <f t="shared" si="138"/>
        <v>625.67399999999998</v>
      </c>
      <c r="F391" s="5">
        <f t="shared" si="157"/>
        <v>389</v>
      </c>
      <c r="G391" s="5">
        <f t="shared" si="139"/>
        <v>2.0000000000000462E-2</v>
      </c>
      <c r="H391" s="5">
        <f t="shared" si="140"/>
        <v>7.77</v>
      </c>
      <c r="I391" s="8">
        <f t="shared" si="141"/>
        <v>16.836315201998062</v>
      </c>
      <c r="J391" s="5">
        <f t="shared" si="158"/>
        <v>120.19022959129153</v>
      </c>
      <c r="K391" s="5">
        <f t="shared" si="142"/>
        <v>47.817864</v>
      </c>
      <c r="L391" s="8">
        <f t="shared" si="144"/>
        <v>72.372365591291526</v>
      </c>
      <c r="M391" s="8">
        <f t="shared" si="143"/>
        <v>586.6</v>
      </c>
      <c r="N391" s="8">
        <f t="shared" si="145"/>
        <v>598.19399999999996</v>
      </c>
      <c r="O391" s="8">
        <f t="shared" si="146"/>
        <v>389.5</v>
      </c>
      <c r="P391" s="8">
        <f t="shared" si="147"/>
        <v>2.0000000000000018E-2</v>
      </c>
      <c r="Q391" s="9">
        <f t="shared" si="148"/>
        <v>6.6047830066539372</v>
      </c>
      <c r="R391" s="8">
        <f t="shared" si="149"/>
        <v>81.484712906545724</v>
      </c>
      <c r="S391" s="8">
        <f t="shared" si="150"/>
        <v>4.102058931474458</v>
      </c>
      <c r="T391" s="1" t="str">
        <f t="shared" si="151"/>
        <v>organic clay</v>
      </c>
      <c r="U391" s="10" t="str">
        <f t="shared" si="152"/>
        <v/>
      </c>
      <c r="V391" s="10" t="str">
        <f t="shared" si="153"/>
        <v/>
      </c>
      <c r="W391" s="10" t="str">
        <f t="shared" si="154"/>
        <v/>
      </c>
      <c r="X391" s="10">
        <f t="shared" si="155"/>
        <v>31.0939846939139</v>
      </c>
      <c r="Y391" s="1">
        <f t="shared" si="159"/>
        <v>8.499162479061976</v>
      </c>
      <c r="Z391" s="2">
        <f t="shared" si="156"/>
        <v>2.4603999999999999</v>
      </c>
      <c r="AA391" s="1">
        <f t="shared" si="160"/>
        <v>1.4048576214405362</v>
      </c>
    </row>
    <row r="392" spans="1:27" x14ac:dyDescent="0.2">
      <c r="A392" s="11">
        <v>7.78</v>
      </c>
      <c r="B392" s="11">
        <v>0.55810000000000004</v>
      </c>
      <c r="C392" s="11">
        <v>35.700000000000003</v>
      </c>
      <c r="D392" s="11">
        <v>74.2</v>
      </c>
      <c r="E392" s="5">
        <f t="shared" si="138"/>
        <v>570.71400000000006</v>
      </c>
      <c r="F392" s="5">
        <f t="shared" si="157"/>
        <v>390</v>
      </c>
      <c r="G392" s="5">
        <f t="shared" si="139"/>
        <v>1.9999999999999574E-2</v>
      </c>
      <c r="H392" s="5">
        <f t="shared" si="140"/>
        <v>7.79</v>
      </c>
      <c r="I392" s="8">
        <f t="shared" si="141"/>
        <v>16.905554220813077</v>
      </c>
      <c r="J392" s="5">
        <f t="shared" si="158"/>
        <v>120.52834067570778</v>
      </c>
      <c r="K392" s="5">
        <f t="shared" si="142"/>
        <v>48.014064000000005</v>
      </c>
      <c r="L392" s="8">
        <f t="shared" si="144"/>
        <v>72.514276675707777</v>
      </c>
      <c r="M392" s="8">
        <f t="shared" si="143"/>
        <v>604.15</v>
      </c>
      <c r="N392" s="8">
        <f t="shared" si="145"/>
        <v>617.18050000000005</v>
      </c>
      <c r="O392" s="8">
        <f t="shared" si="146"/>
        <v>390.5</v>
      </c>
      <c r="P392" s="8">
        <f t="shared" si="147"/>
        <v>2.0000000000000018E-2</v>
      </c>
      <c r="Q392" s="9">
        <f t="shared" si="148"/>
        <v>6.8490259034835042</v>
      </c>
      <c r="R392" s="8">
        <f t="shared" si="149"/>
        <v>78.626457706593897</v>
      </c>
      <c r="S392" s="8">
        <f t="shared" si="150"/>
        <v>4.080034308832901</v>
      </c>
      <c r="T392" s="1" t="str">
        <f t="shared" si="151"/>
        <v>organic clay</v>
      </c>
      <c r="U392" s="10" t="str">
        <f t="shared" si="152"/>
        <v/>
      </c>
      <c r="V392" s="10" t="str">
        <f t="shared" si="153"/>
        <v/>
      </c>
      <c r="W392" s="10" t="str">
        <f t="shared" si="154"/>
        <v/>
      </c>
      <c r="X392" s="10">
        <f t="shared" si="155"/>
        <v>32.241443954952814</v>
      </c>
      <c r="Y392" s="1">
        <f t="shared" si="159"/>
        <v>8.5159128978224459</v>
      </c>
      <c r="Z392" s="2">
        <f t="shared" si="156"/>
        <v>2.2324000000000002</v>
      </c>
      <c r="AA392" s="1">
        <f t="shared" si="160"/>
        <v>1.4077051926298159</v>
      </c>
    </row>
    <row r="393" spans="1:27" x14ac:dyDescent="0.2">
      <c r="A393" s="11">
        <v>7.8</v>
      </c>
      <c r="B393" s="11">
        <v>0.6502</v>
      </c>
      <c r="C393" s="11">
        <v>36.9</v>
      </c>
      <c r="D393" s="11">
        <v>79.099999999999994</v>
      </c>
      <c r="E393" s="5">
        <f t="shared" si="138"/>
        <v>663.64700000000005</v>
      </c>
      <c r="F393" s="5">
        <f t="shared" si="157"/>
        <v>391</v>
      </c>
      <c r="G393" s="5">
        <f t="shared" si="139"/>
        <v>2.0000000000000462E-2</v>
      </c>
      <c r="H393" s="5">
        <f t="shared" si="140"/>
        <v>7.8100000000000005</v>
      </c>
      <c r="I393" s="8">
        <f t="shared" si="141"/>
        <v>17.001431032993146</v>
      </c>
      <c r="J393" s="5">
        <f t="shared" si="158"/>
        <v>120.86836929636765</v>
      </c>
      <c r="K393" s="5">
        <f t="shared" si="142"/>
        <v>48.210264000000009</v>
      </c>
      <c r="L393" s="8">
        <f t="shared" si="144"/>
        <v>72.658105296367637</v>
      </c>
      <c r="M393" s="8">
        <f t="shared" si="143"/>
        <v>690.55</v>
      </c>
      <c r="N393" s="8">
        <f t="shared" si="145"/>
        <v>704.10750000000007</v>
      </c>
      <c r="O393" s="8">
        <f t="shared" si="146"/>
        <v>391.5</v>
      </c>
      <c r="P393" s="8">
        <f t="shared" si="147"/>
        <v>2.0000000000000018E-2</v>
      </c>
      <c r="Q393" s="9">
        <f t="shared" si="148"/>
        <v>8.0271723068560394</v>
      </c>
      <c r="R393" s="8">
        <f t="shared" si="149"/>
        <v>67.12512576577052</v>
      </c>
      <c r="S393" s="8">
        <f t="shared" si="150"/>
        <v>3.9830864937132162</v>
      </c>
      <c r="T393" s="1" t="str">
        <f t="shared" si="151"/>
        <v>organic clay</v>
      </c>
      <c r="U393" s="10" t="str">
        <f t="shared" si="152"/>
        <v/>
      </c>
      <c r="V393" s="10" t="str">
        <f t="shared" si="153"/>
        <v/>
      </c>
      <c r="W393" s="10" t="str">
        <f t="shared" si="154"/>
        <v/>
      </c>
      <c r="X393" s="10">
        <f t="shared" si="155"/>
        <v>37.978775380242155</v>
      </c>
      <c r="Y393" s="1">
        <f t="shared" si="159"/>
        <v>8.5326633165829158</v>
      </c>
      <c r="Z393" s="2">
        <f t="shared" si="156"/>
        <v>2.6008</v>
      </c>
      <c r="AA393" s="1">
        <f t="shared" si="160"/>
        <v>1.4105527638190956</v>
      </c>
    </row>
    <row r="394" spans="1:27" x14ac:dyDescent="0.2">
      <c r="A394" s="11">
        <v>7.82</v>
      </c>
      <c r="B394" s="11">
        <v>0.73089999999999999</v>
      </c>
      <c r="C394" s="11">
        <v>35.5</v>
      </c>
      <c r="D394" s="11">
        <v>80.400000000000006</v>
      </c>
      <c r="E394" s="5">
        <f t="shared" si="138"/>
        <v>744.56799999999998</v>
      </c>
      <c r="F394" s="5">
        <f t="shared" si="157"/>
        <v>392</v>
      </c>
      <c r="G394" s="5">
        <f t="shared" si="139"/>
        <v>1.9999999999999574E-2</v>
      </c>
      <c r="H394" s="5">
        <f t="shared" si="140"/>
        <v>7.83</v>
      </c>
      <c r="I394" s="8">
        <f t="shared" si="141"/>
        <v>17.001054204538427</v>
      </c>
      <c r="J394" s="5">
        <f t="shared" si="158"/>
        <v>121.20839038045841</v>
      </c>
      <c r="K394" s="5">
        <f t="shared" si="142"/>
        <v>48.406464000000007</v>
      </c>
      <c r="L394" s="8">
        <f t="shared" si="144"/>
        <v>72.801926380458411</v>
      </c>
      <c r="M394" s="8">
        <f t="shared" si="143"/>
        <v>651.5</v>
      </c>
      <c r="N394" s="8">
        <f t="shared" si="145"/>
        <v>665.16800000000001</v>
      </c>
      <c r="O394" s="8">
        <f t="shared" si="146"/>
        <v>392.5</v>
      </c>
      <c r="P394" s="8">
        <f t="shared" si="147"/>
        <v>2.0000000000000018E-2</v>
      </c>
      <c r="Q394" s="9">
        <f t="shared" si="148"/>
        <v>7.4717749469545902</v>
      </c>
      <c r="R394" s="8">
        <f t="shared" si="149"/>
        <v>72.156092669182527</v>
      </c>
      <c r="S394" s="8">
        <f t="shared" si="150"/>
        <v>4.0271544251555182</v>
      </c>
      <c r="T394" s="1" t="str">
        <f t="shared" si="151"/>
        <v>organic clay</v>
      </c>
      <c r="U394" s="10" t="str">
        <f t="shared" si="152"/>
        <v/>
      </c>
      <c r="V394" s="10" t="str">
        <f t="shared" si="153"/>
        <v/>
      </c>
      <c r="W394" s="10" t="str">
        <f t="shared" si="154"/>
        <v/>
      </c>
      <c r="X394" s="10">
        <f t="shared" si="155"/>
        <v>35.352773974636101</v>
      </c>
      <c r="Y394" s="1">
        <f t="shared" si="159"/>
        <v>8.5494137353433839</v>
      </c>
      <c r="Z394" s="2">
        <f t="shared" si="156"/>
        <v>2.9236</v>
      </c>
      <c r="AA394" s="1">
        <f t="shared" si="160"/>
        <v>1.4134003350083755</v>
      </c>
    </row>
    <row r="395" spans="1:27" x14ac:dyDescent="0.2">
      <c r="A395" s="11">
        <v>7.84</v>
      </c>
      <c r="B395" s="11">
        <v>0.57210000000000005</v>
      </c>
      <c r="C395" s="11">
        <v>40.9</v>
      </c>
      <c r="D395" s="11">
        <v>80.400000000000006</v>
      </c>
      <c r="E395" s="5">
        <f t="shared" si="138"/>
        <v>585.76800000000003</v>
      </c>
      <c r="F395" s="5">
        <f t="shared" si="157"/>
        <v>393</v>
      </c>
      <c r="G395" s="5">
        <f t="shared" si="139"/>
        <v>2.0000000000000462E-2</v>
      </c>
      <c r="H395" s="5">
        <f t="shared" si="140"/>
        <v>7.85</v>
      </c>
      <c r="I395" s="8">
        <f t="shared" si="141"/>
        <v>17.0719564960011</v>
      </c>
      <c r="J395" s="5">
        <f t="shared" si="158"/>
        <v>121.54982951037844</v>
      </c>
      <c r="K395" s="5">
        <f t="shared" si="142"/>
        <v>48.602663999999997</v>
      </c>
      <c r="L395" s="8">
        <f t="shared" si="144"/>
        <v>72.947165510378454</v>
      </c>
      <c r="M395" s="8">
        <f t="shared" si="143"/>
        <v>672.15</v>
      </c>
      <c r="N395" s="8">
        <f t="shared" si="145"/>
        <v>685.97950000000003</v>
      </c>
      <c r="O395" s="8">
        <f t="shared" si="146"/>
        <v>393.5</v>
      </c>
      <c r="P395" s="8">
        <f t="shared" si="147"/>
        <v>2.0000000000000018E-2</v>
      </c>
      <c r="Q395" s="9">
        <f t="shared" si="148"/>
        <v>7.7375133980952029</v>
      </c>
      <c r="R395" s="8">
        <f t="shared" si="149"/>
        <v>69.71639170893576</v>
      </c>
      <c r="S395" s="8">
        <f t="shared" si="150"/>
        <v>4.0059504961380901</v>
      </c>
      <c r="T395" s="1" t="str">
        <f t="shared" si="151"/>
        <v>organic clay</v>
      </c>
      <c r="U395" s="10" t="str">
        <f t="shared" si="152"/>
        <v/>
      </c>
      <c r="V395" s="10" t="str">
        <f t="shared" si="153"/>
        <v/>
      </c>
      <c r="W395" s="10" t="str">
        <f t="shared" si="154"/>
        <v/>
      </c>
      <c r="X395" s="10">
        <f t="shared" si="155"/>
        <v>36.706678032641435</v>
      </c>
      <c r="Y395" s="1">
        <f t="shared" si="159"/>
        <v>8.566164154103852</v>
      </c>
      <c r="Z395" s="2">
        <f t="shared" si="156"/>
        <v>2.2884000000000002</v>
      </c>
      <c r="AA395" s="1">
        <f t="shared" si="160"/>
        <v>1.4162479061976552</v>
      </c>
    </row>
    <row r="396" spans="1:27" x14ac:dyDescent="0.2">
      <c r="A396" s="11">
        <v>7.86</v>
      </c>
      <c r="B396" s="11">
        <v>0.7722</v>
      </c>
      <c r="C396" s="11">
        <v>37.200000000000003</v>
      </c>
      <c r="D396" s="11">
        <v>82.3</v>
      </c>
      <c r="E396" s="5">
        <f t="shared" si="138"/>
        <v>786.19100000000003</v>
      </c>
      <c r="F396" s="5">
        <f t="shared" si="157"/>
        <v>394</v>
      </c>
      <c r="G396" s="5">
        <f t="shared" si="139"/>
        <v>1.9999999999999574E-2</v>
      </c>
      <c r="H396" s="5">
        <f t="shared" si="140"/>
        <v>7.87</v>
      </c>
      <c r="I396" s="8">
        <f t="shared" si="141"/>
        <v>17.075718815999142</v>
      </c>
      <c r="J396" s="5">
        <f t="shared" si="158"/>
        <v>121.89134388669842</v>
      </c>
      <c r="K396" s="5">
        <f t="shared" si="142"/>
        <v>48.798864000000002</v>
      </c>
      <c r="L396" s="8">
        <f t="shared" si="144"/>
        <v>73.092479886698413</v>
      </c>
      <c r="M396" s="8">
        <f t="shared" si="143"/>
        <v>818.69999999999993</v>
      </c>
      <c r="N396" s="8">
        <f t="shared" si="145"/>
        <v>832.74199999999996</v>
      </c>
      <c r="O396" s="8">
        <f t="shared" si="146"/>
        <v>394.5</v>
      </c>
      <c r="P396" s="8">
        <f t="shared" si="147"/>
        <v>2.0000000000000018E-2</v>
      </c>
      <c r="Q396" s="9">
        <f t="shared" si="148"/>
        <v>9.7253596705871814</v>
      </c>
      <c r="R396" s="8">
        <f t="shared" si="149"/>
        <v>55.496889059228948</v>
      </c>
      <c r="S396" s="8">
        <f t="shared" si="150"/>
        <v>3.8662230688829999</v>
      </c>
      <c r="T396" s="1" t="str">
        <f t="shared" si="151"/>
        <v>organic clay</v>
      </c>
      <c r="U396" s="10" t="str">
        <f t="shared" si="152"/>
        <v/>
      </c>
      <c r="V396" s="10" t="str">
        <f t="shared" si="153"/>
        <v/>
      </c>
      <c r="W396" s="10" t="str">
        <f t="shared" si="154"/>
        <v/>
      </c>
      <c r="X396" s="10">
        <f t="shared" si="155"/>
        <v>46.45391040755343</v>
      </c>
      <c r="Y396" s="1">
        <f t="shared" si="159"/>
        <v>8.5829145728643219</v>
      </c>
      <c r="Z396" s="2">
        <f t="shared" si="156"/>
        <v>3.0888</v>
      </c>
      <c r="AA396" s="1">
        <f t="shared" si="160"/>
        <v>1.4190954773869349</v>
      </c>
    </row>
    <row r="397" spans="1:27" x14ac:dyDescent="0.2">
      <c r="A397" s="11">
        <v>7.88</v>
      </c>
      <c r="B397" s="11">
        <v>0.86519999999999997</v>
      </c>
      <c r="C397" s="11">
        <v>35.5</v>
      </c>
      <c r="D397" s="11">
        <v>82.9</v>
      </c>
      <c r="E397" s="5">
        <f t="shared" si="138"/>
        <v>879.29299999999989</v>
      </c>
      <c r="F397" s="5">
        <f t="shared" si="157"/>
        <v>395</v>
      </c>
      <c r="G397" s="5">
        <f t="shared" si="139"/>
        <v>2.0000000000000462E-2</v>
      </c>
      <c r="H397" s="5">
        <f t="shared" si="140"/>
        <v>7.8900000000000006</v>
      </c>
      <c r="I397" s="8">
        <f t="shared" si="141"/>
        <v>17.064825408108273</v>
      </c>
      <c r="J397" s="5">
        <f t="shared" si="158"/>
        <v>122.2326403948606</v>
      </c>
      <c r="K397" s="5">
        <f t="shared" si="142"/>
        <v>48.995064000000006</v>
      </c>
      <c r="L397" s="8">
        <f t="shared" si="144"/>
        <v>73.237576394860582</v>
      </c>
      <c r="M397" s="8">
        <f t="shared" si="143"/>
        <v>838.85</v>
      </c>
      <c r="N397" s="8">
        <f t="shared" si="145"/>
        <v>852.59449999999993</v>
      </c>
      <c r="O397" s="8">
        <f t="shared" si="146"/>
        <v>395.5</v>
      </c>
      <c r="P397" s="8">
        <f t="shared" si="147"/>
        <v>2.0000000000000018E-2</v>
      </c>
      <c r="Q397" s="9">
        <f t="shared" si="148"/>
        <v>9.9725017614918254</v>
      </c>
      <c r="R397" s="8">
        <f t="shared" si="149"/>
        <v>54.151239525818326</v>
      </c>
      <c r="S397" s="8">
        <f t="shared" si="150"/>
        <v>3.8510533185037872</v>
      </c>
      <c r="T397" s="1" t="str">
        <f t="shared" si="151"/>
        <v>organic clay</v>
      </c>
      <c r="U397" s="10" t="str">
        <f t="shared" si="152"/>
        <v/>
      </c>
      <c r="V397" s="10" t="str">
        <f t="shared" si="153"/>
        <v/>
      </c>
      <c r="W397" s="10" t="str">
        <f t="shared" si="154"/>
        <v/>
      </c>
      <c r="X397" s="10">
        <f t="shared" si="155"/>
        <v>47.774490640342627</v>
      </c>
      <c r="Y397" s="1">
        <f t="shared" si="159"/>
        <v>8.5996649916247918</v>
      </c>
      <c r="Z397" s="2">
        <f t="shared" si="156"/>
        <v>3.4607999999999999</v>
      </c>
      <c r="AA397" s="1">
        <f t="shared" si="160"/>
        <v>1.4219430485762146</v>
      </c>
    </row>
    <row r="398" spans="1:27" x14ac:dyDescent="0.2">
      <c r="A398" s="11">
        <v>7.9</v>
      </c>
      <c r="B398" s="11">
        <v>0.8125</v>
      </c>
      <c r="C398" s="11">
        <v>32.5</v>
      </c>
      <c r="D398" s="11">
        <v>78.8</v>
      </c>
      <c r="E398" s="5">
        <f t="shared" si="138"/>
        <v>825.89599999999996</v>
      </c>
      <c r="F398" s="5">
        <f t="shared" si="157"/>
        <v>396</v>
      </c>
      <c r="G398" s="5">
        <f t="shared" si="139"/>
        <v>1.9999999999999574E-2</v>
      </c>
      <c r="H398" s="5">
        <f t="shared" si="140"/>
        <v>7.91</v>
      </c>
      <c r="I398" s="8">
        <f t="shared" si="141"/>
        <v>16.939238860981071</v>
      </c>
      <c r="J398" s="5">
        <f t="shared" si="158"/>
        <v>122.57142517208021</v>
      </c>
      <c r="K398" s="5">
        <f t="shared" si="142"/>
        <v>49.191264000000004</v>
      </c>
      <c r="L398" s="8">
        <f t="shared" si="144"/>
        <v>73.380161172080207</v>
      </c>
      <c r="M398" s="8">
        <f t="shared" si="143"/>
        <v>719.94999999999993</v>
      </c>
      <c r="N398" s="8">
        <f t="shared" si="145"/>
        <v>733.346</v>
      </c>
      <c r="O398" s="8">
        <f t="shared" si="146"/>
        <v>396.5</v>
      </c>
      <c r="P398" s="8">
        <f t="shared" si="147"/>
        <v>2.0000000000000018E-2</v>
      </c>
      <c r="Q398" s="9">
        <f t="shared" si="148"/>
        <v>8.3234291812963228</v>
      </c>
      <c r="R398" s="8">
        <f t="shared" si="149"/>
        <v>64.917568009721151</v>
      </c>
      <c r="S398" s="8">
        <f t="shared" si="150"/>
        <v>3.9618403782827789</v>
      </c>
      <c r="T398" s="1" t="str">
        <f t="shared" si="151"/>
        <v>organic clay</v>
      </c>
      <c r="U398" s="10" t="str">
        <f t="shared" si="152"/>
        <v/>
      </c>
      <c r="V398" s="10" t="str">
        <f t="shared" si="153"/>
        <v/>
      </c>
      <c r="W398" s="10" t="str">
        <f t="shared" si="154"/>
        <v/>
      </c>
      <c r="X398" s="10">
        <f t="shared" si="155"/>
        <v>39.825238321861313</v>
      </c>
      <c r="Y398" s="1">
        <f t="shared" si="159"/>
        <v>8.6164154103852599</v>
      </c>
      <c r="Z398" s="2">
        <f t="shared" si="156"/>
        <v>3.25</v>
      </c>
      <c r="AA398" s="1">
        <f t="shared" si="160"/>
        <v>1.4247906197654943</v>
      </c>
    </row>
    <row r="399" spans="1:27" x14ac:dyDescent="0.2">
      <c r="A399" s="11">
        <v>7.92</v>
      </c>
      <c r="B399" s="11">
        <v>0.62739999999999996</v>
      </c>
      <c r="C399" s="11">
        <v>43.8</v>
      </c>
      <c r="D399" s="11">
        <v>78.8</v>
      </c>
      <c r="E399" s="5">
        <f t="shared" si="138"/>
        <v>640.79599999999994</v>
      </c>
      <c r="F399" s="5">
        <f t="shared" si="157"/>
        <v>397</v>
      </c>
      <c r="G399" s="5">
        <f t="shared" si="139"/>
        <v>2.0000000000000462E-2</v>
      </c>
      <c r="H399" s="5">
        <f t="shared" si="140"/>
        <v>7.93</v>
      </c>
      <c r="I399" s="8">
        <f t="shared" si="141"/>
        <v>17.185185380951335</v>
      </c>
      <c r="J399" s="5">
        <f t="shared" si="158"/>
        <v>122.91512887969924</v>
      </c>
      <c r="K399" s="5">
        <f t="shared" si="142"/>
        <v>49.387464000000001</v>
      </c>
      <c r="L399" s="8">
        <f t="shared" si="144"/>
        <v>73.527664879699245</v>
      </c>
      <c r="M399" s="8">
        <f t="shared" si="143"/>
        <v>535.25</v>
      </c>
      <c r="N399" s="8">
        <f t="shared" si="145"/>
        <v>549.02</v>
      </c>
      <c r="O399" s="8">
        <f t="shared" si="146"/>
        <v>397.5</v>
      </c>
      <c r="P399" s="8">
        <f t="shared" si="147"/>
        <v>2.0000000000000018E-2</v>
      </c>
      <c r="Q399" s="9">
        <f t="shared" si="148"/>
        <v>5.7951639266317425</v>
      </c>
      <c r="R399" s="8">
        <f t="shared" si="149"/>
        <v>93.286894128881045</v>
      </c>
      <c r="S399" s="8">
        <f t="shared" si="150"/>
        <v>4.1835928153824549</v>
      </c>
      <c r="T399" s="1" t="str">
        <f t="shared" si="151"/>
        <v>organic clay</v>
      </c>
      <c r="U399" s="10" t="str">
        <f t="shared" si="152"/>
        <v/>
      </c>
      <c r="V399" s="10" t="str">
        <f t="shared" si="153"/>
        <v/>
      </c>
      <c r="W399" s="10" t="str">
        <f t="shared" si="154"/>
        <v/>
      </c>
      <c r="X399" s="10">
        <f t="shared" si="155"/>
        <v>27.488991408020052</v>
      </c>
      <c r="Y399" s="1">
        <f t="shared" si="159"/>
        <v>8.6331658291457281</v>
      </c>
      <c r="Z399" s="2">
        <f t="shared" si="156"/>
        <v>2.5095999999999998</v>
      </c>
      <c r="AA399" s="1">
        <f t="shared" si="160"/>
        <v>1.427638190954774</v>
      </c>
    </row>
    <row r="400" spans="1:27" x14ac:dyDescent="0.2">
      <c r="A400" s="11">
        <v>7.94</v>
      </c>
      <c r="B400" s="11">
        <v>0.44309999999999999</v>
      </c>
      <c r="C400" s="11">
        <v>45</v>
      </c>
      <c r="D400" s="11">
        <v>83.2</v>
      </c>
      <c r="E400" s="5">
        <f t="shared" si="138"/>
        <v>457.24399999999997</v>
      </c>
      <c r="F400" s="5">
        <f t="shared" si="157"/>
        <v>398</v>
      </c>
      <c r="G400" s="5">
        <f t="shared" si="139"/>
        <v>1.9999999999999574E-2</v>
      </c>
      <c r="H400" s="5">
        <f t="shared" si="140"/>
        <v>7.95</v>
      </c>
      <c r="I400" s="8">
        <f t="shared" si="141"/>
        <v>17.086868667973061</v>
      </c>
      <c r="J400" s="5">
        <f t="shared" si="158"/>
        <v>123.25686625305869</v>
      </c>
      <c r="K400" s="5">
        <f t="shared" si="142"/>
        <v>49.583664000000006</v>
      </c>
      <c r="L400" s="8">
        <f t="shared" si="144"/>
        <v>73.67320225305869</v>
      </c>
      <c r="M400" s="8">
        <f t="shared" si="143"/>
        <v>787.05000000000007</v>
      </c>
      <c r="N400" s="8">
        <f t="shared" si="145"/>
        <v>802.34999999999991</v>
      </c>
      <c r="O400" s="8">
        <f t="shared" si="146"/>
        <v>398.5</v>
      </c>
      <c r="P400" s="8">
        <f t="shared" si="147"/>
        <v>2.0000000000000018E-2</v>
      </c>
      <c r="Q400" s="9">
        <f t="shared" si="148"/>
        <v>9.2176410550791186</v>
      </c>
      <c r="R400" s="8">
        <f t="shared" si="149"/>
        <v>58.681199999954337</v>
      </c>
      <c r="S400" s="8">
        <f t="shared" si="150"/>
        <v>3.8997507839597918</v>
      </c>
      <c r="T400" s="1" t="str">
        <f t="shared" si="151"/>
        <v>organic clay</v>
      </c>
      <c r="U400" s="10" t="str">
        <f t="shared" si="152"/>
        <v/>
      </c>
      <c r="V400" s="10" t="str">
        <f t="shared" si="153"/>
        <v/>
      </c>
      <c r="W400" s="10" t="str">
        <f t="shared" si="154"/>
        <v/>
      </c>
      <c r="X400" s="10">
        <f t="shared" si="155"/>
        <v>44.25287558312943</v>
      </c>
      <c r="Y400" s="1">
        <f t="shared" si="159"/>
        <v>8.649916247906198</v>
      </c>
      <c r="Z400" s="2">
        <f t="shared" si="156"/>
        <v>1.7724</v>
      </c>
      <c r="AA400" s="1">
        <f t="shared" si="160"/>
        <v>1.4304857621440539</v>
      </c>
    </row>
    <row r="401" spans="1:27" x14ac:dyDescent="0.2">
      <c r="A401" s="11">
        <v>7.96</v>
      </c>
      <c r="B401" s="11">
        <v>1.131</v>
      </c>
      <c r="C401" s="11">
        <v>44.4</v>
      </c>
      <c r="D401" s="11">
        <v>96.8</v>
      </c>
      <c r="E401" s="5">
        <f t="shared" si="138"/>
        <v>1147.4559999999999</v>
      </c>
      <c r="F401" s="5">
        <f t="shared" si="157"/>
        <v>399</v>
      </c>
      <c r="G401" s="5">
        <f t="shared" si="139"/>
        <v>2.0000000000000462E-2</v>
      </c>
      <c r="H401" s="5">
        <f t="shared" si="140"/>
        <v>7.9700000000000006</v>
      </c>
      <c r="I401" s="8">
        <f t="shared" si="141"/>
        <v>17.424224223721613</v>
      </c>
      <c r="J401" s="5">
        <f t="shared" si="158"/>
        <v>123.60535073753313</v>
      </c>
      <c r="K401" s="5">
        <f t="shared" si="142"/>
        <v>49.779864000000011</v>
      </c>
      <c r="L401" s="8">
        <f t="shared" si="144"/>
        <v>73.825486737533112</v>
      </c>
      <c r="M401" s="8">
        <f t="shared" si="143"/>
        <v>1373.65</v>
      </c>
      <c r="N401" s="8">
        <f t="shared" si="145"/>
        <v>1390.8879999999999</v>
      </c>
      <c r="O401" s="8">
        <f t="shared" si="146"/>
        <v>399.5</v>
      </c>
      <c r="P401" s="8">
        <f t="shared" si="147"/>
        <v>2.0000000000000018E-2</v>
      </c>
      <c r="Q401" s="9">
        <f t="shared" si="148"/>
        <v>17.165923385889119</v>
      </c>
      <c r="R401" s="8">
        <f t="shared" si="149"/>
        <v>31.524143428658242</v>
      </c>
      <c r="S401" s="8">
        <f t="shared" si="150"/>
        <v>3.519621318518896</v>
      </c>
      <c r="T401" s="1" t="str">
        <f t="shared" si="151"/>
        <v>clays</v>
      </c>
      <c r="U401" s="10" t="str">
        <f t="shared" si="152"/>
        <v/>
      </c>
      <c r="V401" s="10" t="str">
        <f t="shared" si="153"/>
        <v/>
      </c>
      <c r="W401" s="10" t="str">
        <f t="shared" si="154"/>
        <v/>
      </c>
      <c r="X401" s="10">
        <f t="shared" si="155"/>
        <v>83.336309950831122</v>
      </c>
      <c r="Y401" s="1">
        <f t="shared" si="159"/>
        <v>8.6666666666666679</v>
      </c>
      <c r="Z401" s="2">
        <f t="shared" si="156"/>
        <v>4.524</v>
      </c>
      <c r="AA401" s="1">
        <f t="shared" si="160"/>
        <v>1.4333333333333336</v>
      </c>
    </row>
    <row r="402" spans="1:27" x14ac:dyDescent="0.2">
      <c r="A402" s="11">
        <v>7.98</v>
      </c>
      <c r="B402" s="11">
        <v>1.6163000000000001</v>
      </c>
      <c r="C402" s="11">
        <v>39.6</v>
      </c>
      <c r="D402" s="11">
        <v>106</v>
      </c>
      <c r="E402" s="5">
        <f t="shared" si="138"/>
        <v>1634.3200000000002</v>
      </c>
      <c r="F402" s="5">
        <f t="shared" si="157"/>
        <v>400</v>
      </c>
      <c r="G402" s="5">
        <f t="shared" si="139"/>
        <v>1.9999999999999574E-2</v>
      </c>
      <c r="H402" s="5">
        <f t="shared" si="140"/>
        <v>7.99</v>
      </c>
      <c r="I402" s="8">
        <f t="shared" si="141"/>
        <v>17.428230560507423</v>
      </c>
      <c r="J402" s="5">
        <f t="shared" si="158"/>
        <v>123.95391534874327</v>
      </c>
      <c r="K402" s="5">
        <f t="shared" si="142"/>
        <v>49.976064000000008</v>
      </c>
      <c r="L402" s="8">
        <f t="shared" si="144"/>
        <v>73.977851348743258</v>
      </c>
      <c r="M402" s="8">
        <f t="shared" si="143"/>
        <v>1922.4999999999998</v>
      </c>
      <c r="N402" s="8">
        <f t="shared" si="145"/>
        <v>1940.7070000000001</v>
      </c>
      <c r="O402" s="8">
        <f t="shared" si="146"/>
        <v>400.5</v>
      </c>
      <c r="P402" s="8">
        <f t="shared" si="147"/>
        <v>1.9999999999999574E-2</v>
      </c>
      <c r="Q402" s="9">
        <f t="shared" si="148"/>
        <v>24.558067739583247</v>
      </c>
      <c r="R402" s="8">
        <f t="shared" si="149"/>
        <v>22.044822897707085</v>
      </c>
      <c r="S402" s="8">
        <f t="shared" si="150"/>
        <v>3.3009291106026377</v>
      </c>
      <c r="T402" s="1" t="str">
        <f t="shared" si="151"/>
        <v>clays</v>
      </c>
      <c r="U402" s="10" t="str">
        <f t="shared" si="152"/>
        <v/>
      </c>
      <c r="V402" s="10" t="str">
        <f t="shared" si="153"/>
        <v/>
      </c>
      <c r="W402" s="10" t="str">
        <f t="shared" si="154"/>
        <v/>
      </c>
      <c r="X402" s="10">
        <f t="shared" si="155"/>
        <v>119.90307231008377</v>
      </c>
      <c r="Y402" s="1">
        <f t="shared" si="159"/>
        <v>8.683417085427136</v>
      </c>
      <c r="Z402" s="2">
        <f t="shared" si="156"/>
        <v>6.4652000000000003</v>
      </c>
      <c r="AA402" s="1">
        <f t="shared" si="160"/>
        <v>1.4361809045226133</v>
      </c>
    </row>
    <row r="403" spans="1:27" x14ac:dyDescent="0.2">
      <c r="A403" s="11">
        <v>8</v>
      </c>
      <c r="B403" s="11">
        <v>2.2286999999999999</v>
      </c>
      <c r="C403" s="11">
        <v>41.4</v>
      </c>
      <c r="D403" s="11">
        <v>108.2</v>
      </c>
      <c r="E403" s="5">
        <f t="shared" si="138"/>
        <v>2247.0940000000001</v>
      </c>
      <c r="F403" s="5">
        <f t="shared" si="157"/>
        <v>401</v>
      </c>
      <c r="G403" s="5">
        <f t="shared" si="139"/>
        <v>1.9999999999999574E-2</v>
      </c>
      <c r="H403" s="5">
        <f t="shared" si="140"/>
        <v>8.01</v>
      </c>
      <c r="I403" s="8">
        <f t="shared" si="141"/>
        <v>17.601455196430276</v>
      </c>
      <c r="J403" s="5">
        <f t="shared" si="158"/>
        <v>124.30594445267187</v>
      </c>
      <c r="K403" s="5">
        <f t="shared" si="142"/>
        <v>50.172263999999998</v>
      </c>
      <c r="L403" s="8">
        <f t="shared" si="144"/>
        <v>74.133680452671868</v>
      </c>
      <c r="M403" s="8">
        <f t="shared" si="143"/>
        <v>2653.4</v>
      </c>
      <c r="N403" s="8">
        <f t="shared" si="145"/>
        <v>2671.4965000000002</v>
      </c>
      <c r="O403" s="8">
        <f t="shared" si="146"/>
        <v>401.5</v>
      </c>
      <c r="P403" s="8">
        <f t="shared" si="147"/>
        <v>1.9999999999999574E-2</v>
      </c>
      <c r="Q403" s="9">
        <f t="shared" si="148"/>
        <v>34.359423948653074</v>
      </c>
      <c r="R403" s="8">
        <f t="shared" si="149"/>
        <v>15.762464222615948</v>
      </c>
      <c r="S403" s="8">
        <f t="shared" si="150"/>
        <v>3.0959788301827453</v>
      </c>
      <c r="T403" s="1" t="str">
        <f t="shared" si="151"/>
        <v>clays</v>
      </c>
      <c r="U403" s="10" t="str">
        <f t="shared" si="152"/>
        <v/>
      </c>
      <c r="V403" s="10" t="str">
        <f t="shared" si="153"/>
        <v/>
      </c>
      <c r="W403" s="10" t="str">
        <f t="shared" si="154"/>
        <v/>
      </c>
      <c r="X403" s="10">
        <f t="shared" si="155"/>
        <v>168.60627036982186</v>
      </c>
      <c r="Y403" s="1">
        <f t="shared" si="159"/>
        <v>8.7001675041876041</v>
      </c>
      <c r="Z403" s="2">
        <f t="shared" si="156"/>
        <v>8.9147999999999996</v>
      </c>
      <c r="AA403" s="1">
        <f t="shared" si="160"/>
        <v>1.439028475711893</v>
      </c>
    </row>
    <row r="404" spans="1:27" x14ac:dyDescent="0.2">
      <c r="A404" s="11">
        <v>8.02</v>
      </c>
      <c r="B404" s="11">
        <v>3.0781000000000001</v>
      </c>
      <c r="C404" s="11">
        <v>39</v>
      </c>
      <c r="D404" s="11">
        <v>104.7</v>
      </c>
      <c r="E404" s="5">
        <f t="shared" si="138"/>
        <v>3095.8989999999999</v>
      </c>
      <c r="F404" s="5">
        <f t="shared" si="157"/>
        <v>402</v>
      </c>
      <c r="G404" s="5">
        <f t="shared" si="139"/>
        <v>1.9999999999999574E-2</v>
      </c>
      <c r="H404" s="5">
        <f t="shared" si="140"/>
        <v>8.0299999999999994</v>
      </c>
      <c r="I404" s="8">
        <f t="shared" si="141"/>
        <v>17.655628476140119</v>
      </c>
      <c r="J404" s="5">
        <f t="shared" si="158"/>
        <v>124.65905702219466</v>
      </c>
      <c r="K404" s="5">
        <f t="shared" si="142"/>
        <v>50.368463999999996</v>
      </c>
      <c r="L404" s="8">
        <f t="shared" si="144"/>
        <v>74.290593022194656</v>
      </c>
      <c r="M404" s="8">
        <f t="shared" si="143"/>
        <v>3048.2500000000005</v>
      </c>
      <c r="N404" s="8">
        <f t="shared" si="145"/>
        <v>3064.9949999999999</v>
      </c>
      <c r="O404" s="8">
        <f t="shared" si="146"/>
        <v>402.5</v>
      </c>
      <c r="P404" s="8">
        <f t="shared" si="147"/>
        <v>2.0000000000000462E-2</v>
      </c>
      <c r="Q404" s="9">
        <f t="shared" si="148"/>
        <v>39.578846033701282</v>
      </c>
      <c r="R404" s="8">
        <f t="shared" si="149"/>
        <v>13.688912008890075</v>
      </c>
      <c r="S404" s="8">
        <f t="shared" si="150"/>
        <v>3.0097954882855018</v>
      </c>
      <c r="T404" s="1" t="str">
        <f t="shared" si="151"/>
        <v>clays</v>
      </c>
      <c r="U404" s="10" t="str">
        <f t="shared" si="152"/>
        <v/>
      </c>
      <c r="V404" s="10" t="str">
        <f t="shared" si="153"/>
        <v/>
      </c>
      <c r="W404" s="10" t="str">
        <f t="shared" si="154"/>
        <v/>
      </c>
      <c r="X404" s="10">
        <f t="shared" si="155"/>
        <v>194.90606286518704</v>
      </c>
      <c r="Y404" s="1">
        <f t="shared" si="159"/>
        <v>8.716917922948074</v>
      </c>
      <c r="Z404" s="2">
        <f t="shared" si="156"/>
        <v>12.3124</v>
      </c>
      <c r="AA404" s="1">
        <f t="shared" si="160"/>
        <v>1.4418760469011727</v>
      </c>
    </row>
    <row r="405" spans="1:27" x14ac:dyDescent="0.2">
      <c r="A405" s="11">
        <v>8.0399999999999991</v>
      </c>
      <c r="B405" s="11">
        <v>3.0184000000000002</v>
      </c>
      <c r="C405" s="11">
        <v>43.5</v>
      </c>
      <c r="D405" s="11">
        <v>92.3</v>
      </c>
      <c r="E405" s="5">
        <f t="shared" si="138"/>
        <v>3034.0909999999999</v>
      </c>
      <c r="F405" s="5">
        <f t="shared" si="157"/>
        <v>403</v>
      </c>
      <c r="G405" s="5">
        <f t="shared" si="139"/>
        <v>2.000000000000135E-2</v>
      </c>
      <c r="H405" s="5">
        <f t="shared" si="140"/>
        <v>8.0500000000000007</v>
      </c>
      <c r="I405" s="8">
        <f t="shared" si="141"/>
        <v>17.773509547801943</v>
      </c>
      <c r="J405" s="5">
        <f t="shared" si="158"/>
        <v>125.01452721315073</v>
      </c>
      <c r="K405" s="5">
        <f t="shared" si="142"/>
        <v>50.564664000000008</v>
      </c>
      <c r="L405" s="8">
        <f t="shared" si="144"/>
        <v>74.449863213150721</v>
      </c>
      <c r="M405" s="8">
        <f t="shared" si="143"/>
        <v>2797.2999999999997</v>
      </c>
      <c r="N405" s="8">
        <f t="shared" si="145"/>
        <v>2812.3620000000001</v>
      </c>
      <c r="O405" s="8">
        <f t="shared" si="146"/>
        <v>403.5</v>
      </c>
      <c r="P405" s="8">
        <f t="shared" si="147"/>
        <v>2.0000000000000462E-2</v>
      </c>
      <c r="Q405" s="9">
        <f t="shared" si="148"/>
        <v>36.0960699832711</v>
      </c>
      <c r="R405" s="8">
        <f t="shared" si="149"/>
        <v>15.014805643334242</v>
      </c>
      <c r="S405" s="8">
        <f t="shared" si="150"/>
        <v>3.0661239866764283</v>
      </c>
      <c r="T405" s="1" t="str">
        <f t="shared" si="151"/>
        <v>clays</v>
      </c>
      <c r="U405" s="10" t="str">
        <f t="shared" si="152"/>
        <v/>
      </c>
      <c r="V405" s="10" t="str">
        <f t="shared" si="153"/>
        <v/>
      </c>
      <c r="W405" s="10" t="str">
        <f t="shared" si="154"/>
        <v/>
      </c>
      <c r="X405" s="10">
        <f t="shared" si="155"/>
        <v>178.1523648524566</v>
      </c>
      <c r="Y405" s="1">
        <f t="shared" si="159"/>
        <v>8.7336683417085421</v>
      </c>
      <c r="Z405" s="2">
        <f t="shared" si="156"/>
        <v>12.073600000000001</v>
      </c>
      <c r="AA405" s="1">
        <f t="shared" si="160"/>
        <v>1.4447236180904524</v>
      </c>
    </row>
    <row r="406" spans="1:27" x14ac:dyDescent="0.2">
      <c r="A406" s="11">
        <v>8.06</v>
      </c>
      <c r="B406" s="11">
        <v>2.5762</v>
      </c>
      <c r="C406" s="11">
        <v>33.4</v>
      </c>
      <c r="D406" s="11">
        <v>84.9</v>
      </c>
      <c r="E406" s="5">
        <f t="shared" si="138"/>
        <v>2590.6329999999998</v>
      </c>
      <c r="F406" s="5">
        <f t="shared" si="157"/>
        <v>404</v>
      </c>
      <c r="G406" s="5">
        <f t="shared" si="139"/>
        <v>1.9999999999999574E-2</v>
      </c>
      <c r="H406" s="5">
        <f t="shared" si="140"/>
        <v>8.07</v>
      </c>
      <c r="I406" s="8">
        <f t="shared" si="141"/>
        <v>17.409003329886747</v>
      </c>
      <c r="J406" s="5">
        <f t="shared" si="158"/>
        <v>125.36270727974846</v>
      </c>
      <c r="K406" s="5">
        <f t="shared" si="142"/>
        <v>50.760864000000005</v>
      </c>
      <c r="L406" s="8">
        <f t="shared" si="144"/>
        <v>74.601843279748465</v>
      </c>
      <c r="M406" s="8">
        <f t="shared" si="143"/>
        <v>2600.75</v>
      </c>
      <c r="N406" s="8">
        <f t="shared" si="145"/>
        <v>2614.4265</v>
      </c>
      <c r="O406" s="8">
        <f t="shared" si="146"/>
        <v>404.5</v>
      </c>
      <c r="P406" s="8">
        <f t="shared" si="147"/>
        <v>1.9999999999999574E-2</v>
      </c>
      <c r="Q406" s="9">
        <f t="shared" si="148"/>
        <v>33.364641988624115</v>
      </c>
      <c r="R406" s="8">
        <f t="shared" si="149"/>
        <v>16.251090116012232</v>
      </c>
      <c r="S406" s="8">
        <f t="shared" si="150"/>
        <v>3.1143030188473335</v>
      </c>
      <c r="T406" s="1" t="str">
        <f t="shared" si="151"/>
        <v>clays</v>
      </c>
      <c r="U406" s="10" t="str">
        <f t="shared" si="152"/>
        <v/>
      </c>
      <c r="V406" s="10" t="str">
        <f t="shared" si="153"/>
        <v/>
      </c>
      <c r="W406" s="10" t="str">
        <f t="shared" si="154"/>
        <v/>
      </c>
      <c r="X406" s="10">
        <f t="shared" si="155"/>
        <v>165.02581951468343</v>
      </c>
      <c r="Y406" s="1">
        <f t="shared" si="159"/>
        <v>8.750418760469012</v>
      </c>
      <c r="Z406" s="2">
        <f t="shared" si="156"/>
        <v>10.3048</v>
      </c>
      <c r="AA406" s="1">
        <f t="shared" si="160"/>
        <v>1.4475711892797323</v>
      </c>
    </row>
    <row r="407" spans="1:27" x14ac:dyDescent="0.2">
      <c r="A407" s="11">
        <v>8.08</v>
      </c>
      <c r="B407" s="11">
        <v>2.6253000000000002</v>
      </c>
      <c r="C407" s="11">
        <v>25.7</v>
      </c>
      <c r="D407" s="11">
        <v>76</v>
      </c>
      <c r="E407" s="5">
        <f t="shared" si="138"/>
        <v>2638.2200000000003</v>
      </c>
      <c r="F407" s="5">
        <f t="shared" si="157"/>
        <v>405</v>
      </c>
      <c r="G407" s="5">
        <f t="shared" si="139"/>
        <v>1.9999999999999574E-2</v>
      </c>
      <c r="H407" s="5">
        <f t="shared" si="140"/>
        <v>8.09</v>
      </c>
      <c r="I407" s="8">
        <f t="shared" si="141"/>
        <v>17.114525353035727</v>
      </c>
      <c r="J407" s="5">
        <f t="shared" si="158"/>
        <v>125.70499778680917</v>
      </c>
      <c r="K407" s="5">
        <f t="shared" si="142"/>
        <v>50.957064000000003</v>
      </c>
      <c r="L407" s="8">
        <f t="shared" si="144"/>
        <v>74.74793378680917</v>
      </c>
      <c r="M407" s="8">
        <f t="shared" si="143"/>
        <v>2679.7000000000003</v>
      </c>
      <c r="N407" s="8">
        <f t="shared" si="145"/>
        <v>2692.5775000000003</v>
      </c>
      <c r="O407" s="8">
        <f t="shared" si="146"/>
        <v>405.5</v>
      </c>
      <c r="P407" s="8">
        <f t="shared" si="147"/>
        <v>1.9999999999999574E-2</v>
      </c>
      <c r="Q407" s="9">
        <f t="shared" si="148"/>
        <v>34.340380692451589</v>
      </c>
      <c r="R407" s="8">
        <f t="shared" si="149"/>
        <v>15.79743441290413</v>
      </c>
      <c r="S407" s="8">
        <f t="shared" si="150"/>
        <v>3.0968808248329793</v>
      </c>
      <c r="T407" s="1" t="str">
        <f t="shared" si="151"/>
        <v>clays</v>
      </c>
      <c r="U407" s="10" t="str">
        <f t="shared" si="152"/>
        <v/>
      </c>
      <c r="V407" s="10" t="str">
        <f t="shared" si="153"/>
        <v/>
      </c>
      <c r="W407" s="10" t="str">
        <f t="shared" si="154"/>
        <v/>
      </c>
      <c r="X407" s="10">
        <f t="shared" si="155"/>
        <v>170.26633348087941</v>
      </c>
      <c r="Y407" s="1">
        <f t="shared" si="159"/>
        <v>8.7671691792294801</v>
      </c>
      <c r="Z407" s="2">
        <f t="shared" si="156"/>
        <v>10.501200000000001</v>
      </c>
      <c r="AA407" s="1">
        <f t="shared" si="160"/>
        <v>1.450418760469012</v>
      </c>
    </row>
    <row r="408" spans="1:27" x14ac:dyDescent="0.2">
      <c r="A408" s="11">
        <v>8.1</v>
      </c>
      <c r="B408" s="11">
        <v>2.7341000000000002</v>
      </c>
      <c r="C408" s="11">
        <v>27.2</v>
      </c>
      <c r="D408" s="11">
        <v>75.5</v>
      </c>
      <c r="E408" s="5">
        <f t="shared" si="138"/>
        <v>2746.9350000000004</v>
      </c>
      <c r="F408" s="5">
        <f t="shared" si="157"/>
        <v>406</v>
      </c>
      <c r="G408" s="5">
        <f t="shared" si="139"/>
        <v>1.9999999999999574E-2</v>
      </c>
      <c r="H408" s="5">
        <f t="shared" si="140"/>
        <v>8.11</v>
      </c>
      <c r="I408" s="8">
        <f t="shared" si="141"/>
        <v>17.195261893418508</v>
      </c>
      <c r="J408" s="5">
        <f t="shared" si="158"/>
        <v>126.04890302467754</v>
      </c>
      <c r="K408" s="5">
        <f t="shared" si="142"/>
        <v>51.153264</v>
      </c>
      <c r="L408" s="8">
        <f t="shared" si="144"/>
        <v>74.895639024677536</v>
      </c>
      <c r="M408" s="8">
        <f t="shared" si="143"/>
        <v>2708.25</v>
      </c>
      <c r="N408" s="8">
        <f t="shared" si="145"/>
        <v>2721.1020000000003</v>
      </c>
      <c r="O408" s="8">
        <f t="shared" si="146"/>
        <v>406.5</v>
      </c>
      <c r="P408" s="8">
        <f t="shared" si="147"/>
        <v>2.0000000000000462E-2</v>
      </c>
      <c r="Q408" s="9">
        <f t="shared" si="148"/>
        <v>34.648921229182285</v>
      </c>
      <c r="R408" s="8">
        <f t="shared" si="149"/>
        <v>15.664419370601632</v>
      </c>
      <c r="S408" s="8">
        <f t="shared" si="150"/>
        <v>3.091586788393256</v>
      </c>
      <c r="T408" s="1" t="str">
        <f t="shared" si="151"/>
        <v>clays</v>
      </c>
      <c r="U408" s="10" t="str">
        <f t="shared" si="152"/>
        <v/>
      </c>
      <c r="V408" s="10" t="str">
        <f t="shared" si="153"/>
        <v/>
      </c>
      <c r="W408" s="10" t="str">
        <f t="shared" si="154"/>
        <v/>
      </c>
      <c r="X408" s="10">
        <f t="shared" si="155"/>
        <v>172.14673979835482</v>
      </c>
      <c r="Y408" s="1">
        <f t="shared" si="159"/>
        <v>8.78391959798995</v>
      </c>
      <c r="Z408" s="2">
        <f t="shared" si="156"/>
        <v>10.936400000000001</v>
      </c>
      <c r="AA408" s="1">
        <f t="shared" si="160"/>
        <v>1.4532663316582917</v>
      </c>
    </row>
    <row r="409" spans="1:27" x14ac:dyDescent="0.2">
      <c r="A409" s="11">
        <v>8.1199999999999992</v>
      </c>
      <c r="B409" s="11">
        <v>2.6823999999999999</v>
      </c>
      <c r="C409" s="11">
        <v>35.6</v>
      </c>
      <c r="D409" s="11">
        <v>75.7</v>
      </c>
      <c r="E409" s="5">
        <f t="shared" si="138"/>
        <v>2695.2690000000002</v>
      </c>
      <c r="F409" s="5">
        <f t="shared" si="157"/>
        <v>407</v>
      </c>
      <c r="G409" s="5">
        <f t="shared" si="139"/>
        <v>2.000000000000135E-2</v>
      </c>
      <c r="H409" s="5">
        <f t="shared" si="140"/>
        <v>8.129999999999999</v>
      </c>
      <c r="I409" s="8">
        <f t="shared" si="141"/>
        <v>17.497564218053359</v>
      </c>
      <c r="J409" s="5">
        <f t="shared" si="158"/>
        <v>126.39885430903864</v>
      </c>
      <c r="K409" s="5">
        <f t="shared" si="142"/>
        <v>51.34946399999999</v>
      </c>
      <c r="L409" s="8">
        <f t="shared" si="144"/>
        <v>75.049390309038642</v>
      </c>
      <c r="M409" s="8">
        <f t="shared" si="143"/>
        <v>2686.75</v>
      </c>
      <c r="N409" s="8">
        <f t="shared" si="145"/>
        <v>2699.7380000000003</v>
      </c>
      <c r="O409" s="8">
        <f t="shared" si="146"/>
        <v>407.5</v>
      </c>
      <c r="P409" s="8">
        <f t="shared" si="147"/>
        <v>2.0000000000000462E-2</v>
      </c>
      <c r="Q409" s="9">
        <f t="shared" si="148"/>
        <v>34.288608276422458</v>
      </c>
      <c r="R409" s="8">
        <f t="shared" si="149"/>
        <v>15.835456460620664</v>
      </c>
      <c r="S409" s="8">
        <f t="shared" si="150"/>
        <v>3.0981054286185117</v>
      </c>
      <c r="T409" s="1" t="str">
        <f t="shared" si="151"/>
        <v>clays</v>
      </c>
      <c r="U409" s="10" t="str">
        <f t="shared" si="152"/>
        <v/>
      </c>
      <c r="V409" s="10" t="str">
        <f t="shared" si="153"/>
        <v/>
      </c>
      <c r="W409" s="10" t="str">
        <f t="shared" si="154"/>
        <v/>
      </c>
      <c r="X409" s="10">
        <f t="shared" si="155"/>
        <v>170.69007637939742</v>
      </c>
      <c r="Y409" s="1">
        <f t="shared" si="159"/>
        <v>8.8006700167504182</v>
      </c>
      <c r="Z409" s="2">
        <f t="shared" si="156"/>
        <v>10.7296</v>
      </c>
      <c r="AA409" s="1">
        <f t="shared" si="160"/>
        <v>1.4561139028475711</v>
      </c>
    </row>
    <row r="410" spans="1:27" x14ac:dyDescent="0.2">
      <c r="A410" s="11">
        <v>8.14</v>
      </c>
      <c r="B410" s="11">
        <v>2.6911</v>
      </c>
      <c r="C410" s="11">
        <v>33.299999999999997</v>
      </c>
      <c r="D410" s="11">
        <v>77.099999999999994</v>
      </c>
      <c r="E410" s="5">
        <f t="shared" si="138"/>
        <v>2704.2069999999999</v>
      </c>
      <c r="F410" s="5">
        <f t="shared" si="157"/>
        <v>408</v>
      </c>
      <c r="G410" s="5">
        <f t="shared" si="139"/>
        <v>1.9999999999999574E-2</v>
      </c>
      <c r="H410" s="5">
        <f t="shared" si="140"/>
        <v>8.15</v>
      </c>
      <c r="I410" s="8">
        <f t="shared" si="141"/>
        <v>17.422006097827584</v>
      </c>
      <c r="J410" s="5">
        <f t="shared" si="158"/>
        <v>126.74729443099518</v>
      </c>
      <c r="K410" s="5">
        <f t="shared" si="142"/>
        <v>51.545664000000009</v>
      </c>
      <c r="L410" s="8">
        <f t="shared" si="144"/>
        <v>75.201630430995181</v>
      </c>
      <c r="M410" s="8">
        <f t="shared" si="143"/>
        <v>2767.4500000000003</v>
      </c>
      <c r="N410" s="8">
        <f t="shared" si="145"/>
        <v>2780.6079999999997</v>
      </c>
      <c r="O410" s="8">
        <f t="shared" si="146"/>
        <v>408.5</v>
      </c>
      <c r="P410" s="8">
        <f t="shared" si="147"/>
        <v>1.9999999999999574E-2</v>
      </c>
      <c r="Q410" s="9">
        <f t="shared" si="148"/>
        <v>35.289935741541939</v>
      </c>
      <c r="R410" s="8">
        <f t="shared" si="149"/>
        <v>15.392669221213515</v>
      </c>
      <c r="S410" s="8">
        <f t="shared" si="150"/>
        <v>3.0806795641689382</v>
      </c>
      <c r="T410" s="1" t="str">
        <f t="shared" si="151"/>
        <v>clays</v>
      </c>
      <c r="U410" s="10" t="str">
        <f t="shared" si="152"/>
        <v/>
      </c>
      <c r="V410" s="10" t="str">
        <f t="shared" si="153"/>
        <v/>
      </c>
      <c r="W410" s="10" t="str">
        <f t="shared" si="154"/>
        <v/>
      </c>
      <c r="X410" s="10">
        <f t="shared" si="155"/>
        <v>176.04684703793367</v>
      </c>
      <c r="Y410" s="1">
        <f t="shared" si="159"/>
        <v>8.8174204355108898</v>
      </c>
      <c r="Z410" s="2">
        <f t="shared" si="156"/>
        <v>10.7644</v>
      </c>
      <c r="AA410" s="1">
        <f t="shared" si="160"/>
        <v>1.4589614740368513</v>
      </c>
    </row>
    <row r="411" spans="1:27" x14ac:dyDescent="0.2">
      <c r="A411" s="11">
        <v>8.16</v>
      </c>
      <c r="B411" s="11">
        <v>2.8437999999999999</v>
      </c>
      <c r="C411" s="11">
        <v>31.9</v>
      </c>
      <c r="D411" s="11">
        <v>77.7</v>
      </c>
      <c r="E411" s="5">
        <f t="shared" si="138"/>
        <v>2857.0089999999996</v>
      </c>
      <c r="F411" s="5">
        <f t="shared" si="157"/>
        <v>409</v>
      </c>
      <c r="G411" s="5">
        <f t="shared" si="139"/>
        <v>1.9999999999999574E-2</v>
      </c>
      <c r="H411" s="5">
        <f t="shared" si="140"/>
        <v>8.17</v>
      </c>
      <c r="I411" s="8">
        <f t="shared" si="141"/>
        <v>17.393674741337556</v>
      </c>
      <c r="J411" s="5">
        <f t="shared" si="158"/>
        <v>127.09516792582193</v>
      </c>
      <c r="K411" s="5">
        <f t="shared" si="142"/>
        <v>51.741864</v>
      </c>
      <c r="L411" s="8">
        <f t="shared" si="144"/>
        <v>75.353303925821933</v>
      </c>
      <c r="M411" s="8">
        <f t="shared" si="143"/>
        <v>2578.35</v>
      </c>
      <c r="N411" s="8">
        <f t="shared" si="145"/>
        <v>2591.3464999999997</v>
      </c>
      <c r="O411" s="8">
        <f t="shared" si="146"/>
        <v>409.5</v>
      </c>
      <c r="P411" s="8">
        <f t="shared" si="147"/>
        <v>1.9999999999999574E-2</v>
      </c>
      <c r="Q411" s="9">
        <f t="shared" si="148"/>
        <v>32.70263151964771</v>
      </c>
      <c r="R411" s="8">
        <f t="shared" si="149"/>
        <v>16.617623156779263</v>
      </c>
      <c r="S411" s="8">
        <f t="shared" si="150"/>
        <v>3.127304494122038</v>
      </c>
      <c r="T411" s="1" t="str">
        <f t="shared" si="151"/>
        <v>clays</v>
      </c>
      <c r="U411" s="10" t="str">
        <f t="shared" si="152"/>
        <v/>
      </c>
      <c r="V411" s="10" t="str">
        <f t="shared" si="153"/>
        <v/>
      </c>
      <c r="W411" s="10" t="str">
        <f t="shared" si="154"/>
        <v/>
      </c>
      <c r="X411" s="10">
        <f t="shared" si="155"/>
        <v>163.41698880494519</v>
      </c>
      <c r="Y411" s="1">
        <f t="shared" si="159"/>
        <v>8.8341708542713562</v>
      </c>
      <c r="Z411" s="2">
        <f t="shared" si="156"/>
        <v>11.3752</v>
      </c>
      <c r="AA411" s="1">
        <f t="shared" si="160"/>
        <v>1.4618090452261308</v>
      </c>
    </row>
    <row r="412" spans="1:27" x14ac:dyDescent="0.2">
      <c r="A412" s="11">
        <v>8.18</v>
      </c>
      <c r="B412" s="11">
        <v>2.3129</v>
      </c>
      <c r="C412" s="11">
        <v>27.7</v>
      </c>
      <c r="D412" s="11">
        <v>75.2</v>
      </c>
      <c r="E412" s="5">
        <f t="shared" si="138"/>
        <v>2325.6840000000002</v>
      </c>
      <c r="F412" s="5">
        <f t="shared" si="157"/>
        <v>410</v>
      </c>
      <c r="G412" s="5">
        <f t="shared" si="139"/>
        <v>1.9999999999999574E-2</v>
      </c>
      <c r="H412" s="5">
        <f t="shared" si="140"/>
        <v>8.19</v>
      </c>
      <c r="I412" s="8">
        <f t="shared" si="141"/>
        <v>17.152383781827552</v>
      </c>
      <c r="J412" s="5">
        <f t="shared" si="158"/>
        <v>127.43821560145847</v>
      </c>
      <c r="K412" s="5">
        <f t="shared" si="142"/>
        <v>51.938063999999997</v>
      </c>
      <c r="L412" s="8">
        <f t="shared" si="144"/>
        <v>75.500151601458469</v>
      </c>
      <c r="M412" s="8">
        <f t="shared" si="143"/>
        <v>2260.6999999999998</v>
      </c>
      <c r="N412" s="8">
        <f t="shared" si="145"/>
        <v>2273.4585000000002</v>
      </c>
      <c r="O412" s="8">
        <f t="shared" si="146"/>
        <v>410.5</v>
      </c>
      <c r="P412" s="8">
        <f t="shared" si="147"/>
        <v>2.0000000000000462E-2</v>
      </c>
      <c r="Q412" s="9">
        <f t="shared" si="148"/>
        <v>28.424052652592106</v>
      </c>
      <c r="R412" s="8">
        <f t="shared" si="149"/>
        <v>19.128430564441263</v>
      </c>
      <c r="S412" s="8">
        <f t="shared" si="150"/>
        <v>3.2130860033612012</v>
      </c>
      <c r="T412" s="1" t="str">
        <f t="shared" si="151"/>
        <v>clays</v>
      </c>
      <c r="U412" s="10" t="str">
        <f t="shared" si="152"/>
        <v/>
      </c>
      <c r="V412" s="10" t="str">
        <f t="shared" si="153"/>
        <v/>
      </c>
      <c r="W412" s="10" t="str">
        <f t="shared" si="154"/>
        <v/>
      </c>
      <c r="X412" s="10">
        <f t="shared" si="155"/>
        <v>142.21745229323608</v>
      </c>
      <c r="Y412" s="1">
        <f t="shared" si="159"/>
        <v>8.8509212730318261</v>
      </c>
      <c r="Z412" s="2">
        <f t="shared" si="156"/>
        <v>9.2515999999999998</v>
      </c>
      <c r="AA412" s="1">
        <f t="shared" si="160"/>
        <v>1.4646566164154105</v>
      </c>
    </row>
    <row r="413" spans="1:27" x14ac:dyDescent="0.2">
      <c r="A413" s="11">
        <v>8.1999999999999993</v>
      </c>
      <c r="B413" s="11">
        <v>2.2084999999999999</v>
      </c>
      <c r="C413" s="11">
        <v>31.6</v>
      </c>
      <c r="D413" s="11">
        <v>74.900000000000006</v>
      </c>
      <c r="E413" s="5">
        <f t="shared" si="138"/>
        <v>2221.2330000000002</v>
      </c>
      <c r="F413" s="5">
        <f t="shared" si="157"/>
        <v>411</v>
      </c>
      <c r="G413" s="5">
        <f t="shared" si="139"/>
        <v>2.000000000000135E-2</v>
      </c>
      <c r="H413" s="5">
        <f t="shared" si="140"/>
        <v>8.2100000000000009</v>
      </c>
      <c r="I413" s="8">
        <f t="shared" si="141"/>
        <v>17.286289121625092</v>
      </c>
      <c r="J413" s="5">
        <f t="shared" si="158"/>
        <v>127.78394138389099</v>
      </c>
      <c r="K413" s="5">
        <f t="shared" si="142"/>
        <v>52.134264000000009</v>
      </c>
      <c r="L413" s="8">
        <f t="shared" si="144"/>
        <v>75.649677383890975</v>
      </c>
      <c r="M413" s="8">
        <f t="shared" si="143"/>
        <v>2169.0499999999997</v>
      </c>
      <c r="N413" s="8">
        <f t="shared" si="145"/>
        <v>2181.7915000000003</v>
      </c>
      <c r="O413" s="8">
        <f t="shared" si="146"/>
        <v>411.5</v>
      </c>
      <c r="P413" s="8">
        <f t="shared" si="147"/>
        <v>2.0000000000000462E-2</v>
      </c>
      <c r="Q413" s="9">
        <f t="shared" si="148"/>
        <v>27.151570629876797</v>
      </c>
      <c r="R413" s="8">
        <f t="shared" si="149"/>
        <v>20.034006120077219</v>
      </c>
      <c r="S413" s="8">
        <f t="shared" si="150"/>
        <v>3.2412102406644498</v>
      </c>
      <c r="T413" s="1" t="str">
        <f t="shared" si="151"/>
        <v>clays</v>
      </c>
      <c r="U413" s="10" t="str">
        <f t="shared" si="152"/>
        <v/>
      </c>
      <c r="V413" s="10" t="str">
        <f t="shared" si="153"/>
        <v/>
      </c>
      <c r="W413" s="10" t="str">
        <f t="shared" si="154"/>
        <v/>
      </c>
      <c r="X413" s="10">
        <f t="shared" si="155"/>
        <v>136.08440390774058</v>
      </c>
      <c r="Y413" s="1">
        <f t="shared" si="159"/>
        <v>8.8676716917922942</v>
      </c>
      <c r="Z413" s="2">
        <f t="shared" si="156"/>
        <v>8.8339999999999996</v>
      </c>
      <c r="AA413" s="1">
        <f t="shared" si="160"/>
        <v>1.4675041876046901</v>
      </c>
    </row>
    <row r="414" spans="1:27" x14ac:dyDescent="0.2">
      <c r="A414" s="11">
        <v>8.2200000000000006</v>
      </c>
      <c r="B414" s="11">
        <v>2.1295999999999999</v>
      </c>
      <c r="C414" s="11">
        <v>34</v>
      </c>
      <c r="D414" s="11">
        <v>75</v>
      </c>
      <c r="E414" s="5">
        <f t="shared" si="138"/>
        <v>2142.35</v>
      </c>
      <c r="F414" s="5">
        <f t="shared" si="157"/>
        <v>412</v>
      </c>
      <c r="G414" s="5">
        <f t="shared" si="139"/>
        <v>1.9999999999999574E-2</v>
      </c>
      <c r="H414" s="5">
        <f t="shared" si="140"/>
        <v>8.23</v>
      </c>
      <c r="I414" s="8">
        <f t="shared" si="141"/>
        <v>17.356631362786512</v>
      </c>
      <c r="J414" s="5">
        <f t="shared" si="158"/>
        <v>128.13107401114672</v>
      </c>
      <c r="K414" s="5">
        <f t="shared" si="142"/>
        <v>52.330464000000006</v>
      </c>
      <c r="L414" s="8">
        <f t="shared" si="144"/>
        <v>75.800610011146716</v>
      </c>
      <c r="M414" s="8">
        <f t="shared" si="143"/>
        <v>2032.2</v>
      </c>
      <c r="N414" s="8">
        <f t="shared" si="145"/>
        <v>2045.0010000000002</v>
      </c>
      <c r="O414" s="8">
        <f t="shared" si="146"/>
        <v>412.5</v>
      </c>
      <c r="P414" s="8">
        <f t="shared" si="147"/>
        <v>1.9999999999999574E-2</v>
      </c>
      <c r="Q414" s="9">
        <f t="shared" si="148"/>
        <v>25.288317939749717</v>
      </c>
      <c r="R414" s="8">
        <f t="shared" si="149"/>
        <v>21.519457027696028</v>
      </c>
      <c r="S414" s="8">
        <f t="shared" si="150"/>
        <v>3.2847781743533879</v>
      </c>
      <c r="T414" s="1" t="str">
        <f t="shared" si="151"/>
        <v>clays</v>
      </c>
      <c r="U414" s="10" t="str">
        <f t="shared" si="152"/>
        <v/>
      </c>
      <c r="V414" s="10" t="str">
        <f t="shared" si="153"/>
        <v/>
      </c>
      <c r="W414" s="10" t="str">
        <f t="shared" si="154"/>
        <v/>
      </c>
      <c r="X414" s="10">
        <f t="shared" si="155"/>
        <v>126.93792839925689</v>
      </c>
      <c r="Y414" s="1">
        <f t="shared" si="159"/>
        <v>8.8844221105527659</v>
      </c>
      <c r="Z414" s="2">
        <f t="shared" si="156"/>
        <v>8.5183999999999997</v>
      </c>
      <c r="AA414" s="1">
        <f t="shared" si="160"/>
        <v>1.4703517587939701</v>
      </c>
    </row>
    <row r="415" spans="1:27" x14ac:dyDescent="0.2">
      <c r="A415" s="11">
        <v>8.24</v>
      </c>
      <c r="B415" s="11">
        <v>1.9348000000000001</v>
      </c>
      <c r="C415" s="11">
        <v>33.700000000000003</v>
      </c>
      <c r="D415" s="11">
        <v>75.599999999999994</v>
      </c>
      <c r="E415" s="5">
        <f t="shared" si="138"/>
        <v>1947.6520000000003</v>
      </c>
      <c r="F415" s="5">
        <f t="shared" si="157"/>
        <v>413</v>
      </c>
      <c r="G415" s="5">
        <f t="shared" si="139"/>
        <v>1.9999999999999574E-2</v>
      </c>
      <c r="H415" s="5">
        <f t="shared" si="140"/>
        <v>8.25</v>
      </c>
      <c r="I415" s="8">
        <f t="shared" si="141"/>
        <v>17.309902899220717</v>
      </c>
      <c r="J415" s="5">
        <f t="shared" si="158"/>
        <v>128.47727206913112</v>
      </c>
      <c r="K415" s="5">
        <f t="shared" si="142"/>
        <v>52.526664000000004</v>
      </c>
      <c r="L415" s="8">
        <f t="shared" si="144"/>
        <v>75.950608069131107</v>
      </c>
      <c r="M415" s="8">
        <f t="shared" si="143"/>
        <v>1803.6000000000001</v>
      </c>
      <c r="N415" s="8">
        <f t="shared" si="145"/>
        <v>1816.1885000000002</v>
      </c>
      <c r="O415" s="8">
        <f t="shared" si="146"/>
        <v>413.5</v>
      </c>
      <c r="P415" s="8">
        <f t="shared" si="147"/>
        <v>1.9999999999999574E-2</v>
      </c>
      <c r="Q415" s="9">
        <f t="shared" si="148"/>
        <v>22.221168083271895</v>
      </c>
      <c r="R415" s="8">
        <f t="shared" si="149"/>
        <v>24.500636907354721</v>
      </c>
      <c r="S415" s="8">
        <f t="shared" si="150"/>
        <v>3.3639151941218732</v>
      </c>
      <c r="T415" s="1" t="str">
        <f t="shared" si="151"/>
        <v>clays</v>
      </c>
      <c r="U415" s="10" t="str">
        <f t="shared" si="152"/>
        <v/>
      </c>
      <c r="V415" s="10" t="str">
        <f t="shared" si="153"/>
        <v/>
      </c>
      <c r="W415" s="10" t="str">
        <f t="shared" si="154"/>
        <v/>
      </c>
      <c r="X415" s="10">
        <f t="shared" si="155"/>
        <v>111.67484852872461</v>
      </c>
      <c r="Y415" s="1">
        <f t="shared" si="159"/>
        <v>8.9011725293132322</v>
      </c>
      <c r="Z415" s="2">
        <f t="shared" si="156"/>
        <v>7.7392000000000003</v>
      </c>
      <c r="AA415" s="1">
        <f t="shared" si="160"/>
        <v>1.4731993299832498</v>
      </c>
    </row>
    <row r="416" spans="1:27" x14ac:dyDescent="0.2">
      <c r="A416" s="11">
        <v>8.26</v>
      </c>
      <c r="B416" s="11">
        <v>1.6724000000000001</v>
      </c>
      <c r="C416" s="11">
        <v>34.4</v>
      </c>
      <c r="D416" s="11">
        <v>72.5</v>
      </c>
      <c r="E416" s="5">
        <f t="shared" si="138"/>
        <v>1684.7250000000001</v>
      </c>
      <c r="F416" s="5">
        <f t="shared" si="157"/>
        <v>414</v>
      </c>
      <c r="G416" s="5">
        <f t="shared" si="139"/>
        <v>1.9999999999999574E-2</v>
      </c>
      <c r="H416" s="5">
        <f t="shared" si="140"/>
        <v>8.27</v>
      </c>
      <c r="I416" s="8">
        <f t="shared" si="141"/>
        <v>17.277944819039952</v>
      </c>
      <c r="J416" s="5">
        <f t="shared" si="158"/>
        <v>128.82283096551191</v>
      </c>
      <c r="K416" s="5">
        <f t="shared" si="142"/>
        <v>52.722864000000001</v>
      </c>
      <c r="L416" s="8">
        <f t="shared" si="144"/>
        <v>76.099966965511911</v>
      </c>
      <c r="M416" s="8">
        <f t="shared" si="143"/>
        <v>1577.2</v>
      </c>
      <c r="N416" s="8">
        <f t="shared" si="145"/>
        <v>1589.44</v>
      </c>
      <c r="O416" s="8">
        <f t="shared" si="146"/>
        <v>414.5</v>
      </c>
      <c r="P416" s="8">
        <f t="shared" si="147"/>
        <v>2.0000000000000462E-2</v>
      </c>
      <c r="Q416" s="9">
        <f t="shared" si="148"/>
        <v>19.193400828891711</v>
      </c>
      <c r="R416" s="8">
        <f t="shared" si="149"/>
        <v>28.378414877458752</v>
      </c>
      <c r="S416" s="8">
        <f t="shared" si="150"/>
        <v>3.4535735159512244</v>
      </c>
      <c r="T416" s="1" t="str">
        <f t="shared" si="151"/>
        <v>clays</v>
      </c>
      <c r="U416" s="10" t="str">
        <f t="shared" si="152"/>
        <v/>
      </c>
      <c r="V416" s="10" t="str">
        <f t="shared" si="153"/>
        <v/>
      </c>
      <c r="W416" s="10" t="str">
        <f t="shared" si="154"/>
        <v/>
      </c>
      <c r="X416" s="10">
        <f t="shared" si="155"/>
        <v>96.558477935632538</v>
      </c>
      <c r="Y416" s="1">
        <f t="shared" si="159"/>
        <v>8.9179229480737021</v>
      </c>
      <c r="Z416" s="2">
        <f t="shared" si="156"/>
        <v>6.6896000000000004</v>
      </c>
      <c r="AA416" s="1">
        <f t="shared" si="160"/>
        <v>1.4760469011725295</v>
      </c>
    </row>
    <row r="417" spans="1:27" x14ac:dyDescent="0.2">
      <c r="A417" s="11">
        <v>8.2799999999999994</v>
      </c>
      <c r="B417" s="11">
        <v>1.482</v>
      </c>
      <c r="C417" s="11">
        <v>38.299999999999997</v>
      </c>
      <c r="D417" s="11">
        <v>71.5</v>
      </c>
      <c r="E417" s="5">
        <f t="shared" si="138"/>
        <v>1494.155</v>
      </c>
      <c r="F417" s="5">
        <f t="shared" si="157"/>
        <v>415</v>
      </c>
      <c r="G417" s="5">
        <f t="shared" si="139"/>
        <v>2.000000000000135E-2</v>
      </c>
      <c r="H417" s="5">
        <f t="shared" si="140"/>
        <v>8.2899999999999991</v>
      </c>
      <c r="I417" s="8">
        <f t="shared" si="141"/>
        <v>17.355452514174686</v>
      </c>
      <c r="J417" s="5">
        <f t="shared" si="158"/>
        <v>129.16994001579542</v>
      </c>
      <c r="K417" s="5">
        <f t="shared" si="142"/>
        <v>52.919063999999992</v>
      </c>
      <c r="L417" s="8">
        <f t="shared" si="144"/>
        <v>76.250876015795427</v>
      </c>
      <c r="M417" s="8">
        <f t="shared" si="143"/>
        <v>1268.8000000000002</v>
      </c>
      <c r="N417" s="8">
        <f t="shared" si="145"/>
        <v>1282.5445</v>
      </c>
      <c r="O417" s="8">
        <f t="shared" si="146"/>
        <v>415.5</v>
      </c>
      <c r="P417" s="8">
        <f t="shared" si="147"/>
        <v>2.0000000000000462E-2</v>
      </c>
      <c r="Q417" s="9">
        <f t="shared" si="148"/>
        <v>15.126049958367457</v>
      </c>
      <c r="R417" s="8">
        <f t="shared" si="149"/>
        <v>36.024723833486519</v>
      </c>
      <c r="S417" s="8">
        <f t="shared" si="150"/>
        <v>3.5992872033233381</v>
      </c>
      <c r="T417" s="1" t="str">
        <f t="shared" si="151"/>
        <v>clays</v>
      </c>
      <c r="U417" s="10" t="str">
        <f t="shared" si="152"/>
        <v/>
      </c>
      <c r="V417" s="10" t="str">
        <f t="shared" si="153"/>
        <v/>
      </c>
      <c r="W417" s="10" t="str">
        <f t="shared" si="154"/>
        <v/>
      </c>
      <c r="X417" s="10">
        <f t="shared" si="155"/>
        <v>75.975337332280318</v>
      </c>
      <c r="Y417" s="1">
        <f t="shared" si="159"/>
        <v>8.9346733668341702</v>
      </c>
      <c r="Z417" s="2">
        <f t="shared" si="156"/>
        <v>5.9279999999999999</v>
      </c>
      <c r="AA417" s="1">
        <f t="shared" si="160"/>
        <v>1.4788944723618092</v>
      </c>
    </row>
    <row r="418" spans="1:27" x14ac:dyDescent="0.2">
      <c r="A418" s="11">
        <v>8.3000000000000007</v>
      </c>
      <c r="B418" s="11">
        <v>1.0556000000000001</v>
      </c>
      <c r="C418" s="11">
        <v>44</v>
      </c>
      <c r="D418" s="11">
        <v>90.2</v>
      </c>
      <c r="E418" s="5">
        <f t="shared" si="138"/>
        <v>1070.9340000000002</v>
      </c>
      <c r="F418" s="5">
        <f t="shared" si="157"/>
        <v>416</v>
      </c>
      <c r="G418" s="5">
        <f t="shared" si="139"/>
        <v>1.9999999999999574E-2</v>
      </c>
      <c r="H418" s="5">
        <f t="shared" si="140"/>
        <v>8.31</v>
      </c>
      <c r="I418" s="8">
        <f t="shared" si="141"/>
        <v>17.387350598008958</v>
      </c>
      <c r="J418" s="5">
        <f t="shared" si="158"/>
        <v>129.51768702775558</v>
      </c>
      <c r="K418" s="5">
        <f t="shared" si="142"/>
        <v>53.11526400000001</v>
      </c>
      <c r="L418" s="8">
        <f t="shared" si="144"/>
        <v>76.402423027755574</v>
      </c>
      <c r="M418" s="8">
        <f t="shared" si="143"/>
        <v>924.85</v>
      </c>
      <c r="N418" s="8">
        <f t="shared" si="145"/>
        <v>940.73650000000009</v>
      </c>
      <c r="O418" s="8">
        <f t="shared" si="146"/>
        <v>416.5</v>
      </c>
      <c r="P418" s="8">
        <f t="shared" si="147"/>
        <v>1.9999999999999574E-2</v>
      </c>
      <c r="Q418" s="9">
        <f t="shared" si="148"/>
        <v>10.617710549278572</v>
      </c>
      <c r="R418" s="8">
        <f t="shared" si="149"/>
        <v>51.342497651647832</v>
      </c>
      <c r="S418" s="8">
        <f t="shared" si="150"/>
        <v>3.8158459679088486</v>
      </c>
      <c r="T418" s="1" t="str">
        <f t="shared" si="151"/>
        <v>organic clay</v>
      </c>
      <c r="U418" s="10" t="str">
        <f t="shared" si="152"/>
        <v/>
      </c>
      <c r="V418" s="10" t="str">
        <f t="shared" si="153"/>
        <v/>
      </c>
      <c r="W418" s="10" t="str">
        <f t="shared" si="154"/>
        <v/>
      </c>
      <c r="X418" s="10">
        <f t="shared" si="155"/>
        <v>53.022154198149629</v>
      </c>
      <c r="Y418" s="1">
        <f t="shared" si="159"/>
        <v>8.9514237855946419</v>
      </c>
      <c r="Z418" s="2">
        <f t="shared" si="156"/>
        <v>4.2224000000000004</v>
      </c>
      <c r="AA418" s="1">
        <f t="shared" si="160"/>
        <v>1.4817420435510891</v>
      </c>
    </row>
    <row r="419" spans="1:27" x14ac:dyDescent="0.2">
      <c r="A419" s="11">
        <v>8.32</v>
      </c>
      <c r="B419" s="11">
        <v>0.79410000000000003</v>
      </c>
      <c r="C419" s="11">
        <v>43</v>
      </c>
      <c r="D419" s="11">
        <v>96.7</v>
      </c>
      <c r="E419" s="5">
        <f t="shared" si="138"/>
        <v>810.53899999999999</v>
      </c>
      <c r="F419" s="5">
        <f t="shared" si="157"/>
        <v>417</v>
      </c>
      <c r="G419" s="5">
        <f t="shared" si="139"/>
        <v>1.9999999999999574E-2</v>
      </c>
      <c r="H419" s="5">
        <f t="shared" si="140"/>
        <v>8.33</v>
      </c>
      <c r="I419" s="8">
        <f t="shared" si="141"/>
        <v>17.254084388957033</v>
      </c>
      <c r="J419" s="5">
        <f t="shared" si="158"/>
        <v>129.86276871553471</v>
      </c>
      <c r="K419" s="5">
        <f t="shared" si="142"/>
        <v>53.311464000000001</v>
      </c>
      <c r="L419" s="8">
        <f t="shared" si="144"/>
        <v>76.551304715534712</v>
      </c>
      <c r="M419" s="8">
        <f t="shared" si="143"/>
        <v>704.6</v>
      </c>
      <c r="N419" s="8">
        <f t="shared" si="145"/>
        <v>720.85200000000009</v>
      </c>
      <c r="O419" s="8">
        <f t="shared" si="146"/>
        <v>417.5</v>
      </c>
      <c r="P419" s="8">
        <f t="shared" si="147"/>
        <v>1.9999999999999574E-2</v>
      </c>
      <c r="Q419" s="9">
        <f t="shared" si="148"/>
        <v>7.7201718962281092</v>
      </c>
      <c r="R419" s="8">
        <f t="shared" si="149"/>
        <v>70.644265225036136</v>
      </c>
      <c r="S419" s="8">
        <f t="shared" si="150"/>
        <v>4.0109704010533562</v>
      </c>
      <c r="T419" s="1" t="str">
        <f t="shared" si="151"/>
        <v>organic clay</v>
      </c>
      <c r="U419" s="10" t="str">
        <f t="shared" si="152"/>
        <v/>
      </c>
      <c r="V419" s="10" t="str">
        <f t="shared" si="153"/>
        <v/>
      </c>
      <c r="W419" s="10" t="str">
        <f t="shared" si="154"/>
        <v/>
      </c>
      <c r="X419" s="10">
        <f t="shared" si="155"/>
        <v>38.315815418964355</v>
      </c>
      <c r="Y419" s="1">
        <f t="shared" si="159"/>
        <v>8.9681742043551083</v>
      </c>
      <c r="Z419" s="2">
        <f t="shared" si="156"/>
        <v>3.1764000000000001</v>
      </c>
      <c r="AA419" s="1">
        <f t="shared" si="160"/>
        <v>1.4845896147403688</v>
      </c>
    </row>
    <row r="420" spans="1:27" x14ac:dyDescent="0.2">
      <c r="A420" s="11">
        <v>8.34</v>
      </c>
      <c r="B420" s="11">
        <v>0.61509999999999998</v>
      </c>
      <c r="C420" s="11">
        <v>46</v>
      </c>
      <c r="D420" s="11">
        <v>94.5</v>
      </c>
      <c r="E420" s="5">
        <f t="shared" si="138"/>
        <v>631.16500000000008</v>
      </c>
      <c r="F420" s="5">
        <f t="shared" si="157"/>
        <v>418</v>
      </c>
      <c r="G420" s="5">
        <f t="shared" si="139"/>
        <v>1.9999999999999574E-2</v>
      </c>
      <c r="H420" s="5">
        <f t="shared" si="140"/>
        <v>8.35</v>
      </c>
      <c r="I420" s="8">
        <f t="shared" si="141"/>
        <v>17.235752842188305</v>
      </c>
      <c r="J420" s="5">
        <f t="shared" si="158"/>
        <v>130.20748377237848</v>
      </c>
      <c r="K420" s="5">
        <f t="shared" si="142"/>
        <v>53.507663999999998</v>
      </c>
      <c r="L420" s="8">
        <f t="shared" si="144"/>
        <v>76.699819772378476</v>
      </c>
      <c r="M420" s="8">
        <f t="shared" si="143"/>
        <v>554.1</v>
      </c>
      <c r="N420" s="8">
        <f t="shared" si="145"/>
        <v>569.83349999999996</v>
      </c>
      <c r="O420" s="8">
        <f t="shared" si="146"/>
        <v>418.5</v>
      </c>
      <c r="P420" s="8">
        <f t="shared" si="147"/>
        <v>2.0000000000000462E-2</v>
      </c>
      <c r="Q420" s="9">
        <f t="shared" si="148"/>
        <v>5.7317737842448198</v>
      </c>
      <c r="R420" s="8">
        <f t="shared" si="149"/>
        <v>95.194548218756196</v>
      </c>
      <c r="S420" s="8">
        <f t="shared" si="150"/>
        <v>4.1933871203030639</v>
      </c>
      <c r="T420" s="1" t="str">
        <f t="shared" si="151"/>
        <v>organic clay</v>
      </c>
      <c r="U420" s="10" t="str">
        <f t="shared" si="152"/>
        <v/>
      </c>
      <c r="V420" s="10" t="str">
        <f t="shared" si="153"/>
        <v/>
      </c>
      <c r="W420" s="10" t="str">
        <f t="shared" si="154"/>
        <v/>
      </c>
      <c r="X420" s="10">
        <f t="shared" si="155"/>
        <v>28.259501081841435</v>
      </c>
      <c r="Y420" s="1">
        <f t="shared" si="159"/>
        <v>8.9849246231155782</v>
      </c>
      <c r="Z420" s="2">
        <f t="shared" si="156"/>
        <v>2.4603999999999999</v>
      </c>
      <c r="AA420" s="1">
        <f t="shared" si="160"/>
        <v>1.4874371859296485</v>
      </c>
    </row>
    <row r="421" spans="1:27" x14ac:dyDescent="0.2">
      <c r="A421" s="11">
        <v>8.36</v>
      </c>
      <c r="B421" s="11">
        <v>0.49309999999999998</v>
      </c>
      <c r="C421" s="11">
        <v>53.5</v>
      </c>
      <c r="D421" s="11">
        <v>90.6</v>
      </c>
      <c r="E421" s="5">
        <f t="shared" si="138"/>
        <v>508.50199999999995</v>
      </c>
      <c r="F421" s="5">
        <f t="shared" si="157"/>
        <v>419</v>
      </c>
      <c r="G421" s="5">
        <f t="shared" si="139"/>
        <v>2.000000000000135E-2</v>
      </c>
      <c r="H421" s="5">
        <f t="shared" si="140"/>
        <v>8.370000000000001</v>
      </c>
      <c r="I421" s="8">
        <f t="shared" si="141"/>
        <v>17.326636456716837</v>
      </c>
      <c r="J421" s="5">
        <f t="shared" si="158"/>
        <v>130.55401650151285</v>
      </c>
      <c r="K421" s="5">
        <f t="shared" si="142"/>
        <v>53.70386400000001</v>
      </c>
      <c r="L421" s="8">
        <f t="shared" si="144"/>
        <v>76.850152501512838</v>
      </c>
      <c r="M421" s="8">
        <f t="shared" si="143"/>
        <v>473.34999999999997</v>
      </c>
      <c r="N421" s="8">
        <f t="shared" si="145"/>
        <v>489.91649999999998</v>
      </c>
      <c r="O421" s="8">
        <f t="shared" si="146"/>
        <v>419.5</v>
      </c>
      <c r="P421" s="8">
        <f t="shared" si="147"/>
        <v>2.0000000000000462E-2</v>
      </c>
      <c r="Q421" s="9">
        <f t="shared" si="148"/>
        <v>4.6761453530155697</v>
      </c>
      <c r="R421" s="8">
        <f t="shared" si="149"/>
        <v>116.73450047318757</v>
      </c>
      <c r="S421" s="8">
        <f t="shared" si="150"/>
        <v>4.3181368635579123</v>
      </c>
      <c r="T421" s="1" t="str">
        <f t="shared" si="151"/>
        <v>organic clay</v>
      </c>
      <c r="U421" s="10" t="str">
        <f t="shared" si="152"/>
        <v/>
      </c>
      <c r="V421" s="10" t="str">
        <f t="shared" si="153"/>
        <v/>
      </c>
      <c r="W421" s="10" t="str">
        <f t="shared" si="154"/>
        <v/>
      </c>
      <c r="X421" s="10">
        <f t="shared" si="155"/>
        <v>22.853065566565807</v>
      </c>
      <c r="Y421" s="1">
        <f t="shared" si="159"/>
        <v>9.0016750418760481</v>
      </c>
      <c r="Z421" s="2">
        <f t="shared" si="156"/>
        <v>1.9723999999999999</v>
      </c>
      <c r="AA421" s="1">
        <f t="shared" si="160"/>
        <v>1.4902847571189282</v>
      </c>
    </row>
    <row r="422" spans="1:27" x14ac:dyDescent="0.2">
      <c r="A422" s="11">
        <v>8.3800000000000008</v>
      </c>
      <c r="B422" s="11">
        <v>0.4536</v>
      </c>
      <c r="C422" s="11">
        <v>48.5</v>
      </c>
      <c r="D422" s="11">
        <v>104.3</v>
      </c>
      <c r="E422" s="5">
        <f t="shared" si="138"/>
        <v>471.33100000000002</v>
      </c>
      <c r="F422" s="5">
        <f t="shared" si="157"/>
        <v>420</v>
      </c>
      <c r="G422" s="5">
        <f t="shared" si="139"/>
        <v>1.9999999999999574E-2</v>
      </c>
      <c r="H422" s="5">
        <f t="shared" si="140"/>
        <v>8.39</v>
      </c>
      <c r="I422" s="8">
        <f t="shared" si="141"/>
        <v>17.184663672641257</v>
      </c>
      <c r="J422" s="5">
        <f t="shared" si="158"/>
        <v>130.89770977496568</v>
      </c>
      <c r="K422" s="5">
        <f t="shared" si="142"/>
        <v>53.900064000000008</v>
      </c>
      <c r="L422" s="8">
        <f t="shared" si="144"/>
        <v>76.997645774965662</v>
      </c>
      <c r="M422" s="8">
        <f t="shared" si="143"/>
        <v>438.7</v>
      </c>
      <c r="N422" s="8">
        <f t="shared" si="145"/>
        <v>458.53899999999999</v>
      </c>
      <c r="O422" s="8">
        <f t="shared" si="146"/>
        <v>420.5</v>
      </c>
      <c r="P422" s="8">
        <f t="shared" si="147"/>
        <v>1.9999999999999574E-2</v>
      </c>
      <c r="Q422" s="9">
        <f t="shared" si="148"/>
        <v>4.2552117915735126</v>
      </c>
      <c r="R422" s="8">
        <f t="shared" si="149"/>
        <v>128.34157737298233</v>
      </c>
      <c r="S422" s="8">
        <f t="shared" si="150"/>
        <v>4.3760436725820453</v>
      </c>
      <c r="T422" s="1" t="str">
        <f t="shared" si="151"/>
        <v>organic clay</v>
      </c>
      <c r="U422" s="10" t="str">
        <f t="shared" si="152"/>
        <v/>
      </c>
      <c r="V422" s="10" t="str">
        <f t="shared" si="153"/>
        <v/>
      </c>
      <c r="W422" s="10" t="str">
        <f t="shared" si="154"/>
        <v/>
      </c>
      <c r="X422" s="10">
        <f t="shared" si="155"/>
        <v>20.520152681668954</v>
      </c>
      <c r="Y422" s="1">
        <f t="shared" si="159"/>
        <v>9.018425460636518</v>
      </c>
      <c r="Z422" s="2">
        <f t="shared" si="156"/>
        <v>1.8144</v>
      </c>
      <c r="AA422" s="1">
        <f t="shared" si="160"/>
        <v>1.4931323283082081</v>
      </c>
    </row>
    <row r="423" spans="1:27" x14ac:dyDescent="0.2">
      <c r="A423" s="11">
        <v>8.4</v>
      </c>
      <c r="B423" s="11">
        <v>0.42380000000000001</v>
      </c>
      <c r="C423" s="11">
        <v>43.3</v>
      </c>
      <c r="D423" s="11">
        <v>129.1</v>
      </c>
      <c r="E423" s="5">
        <f t="shared" si="138"/>
        <v>445.74700000000001</v>
      </c>
      <c r="F423" s="5">
        <f t="shared" si="157"/>
        <v>421</v>
      </c>
      <c r="G423" s="5">
        <f t="shared" si="139"/>
        <v>1.9999999999999574E-2</v>
      </c>
      <c r="H423" s="5">
        <f t="shared" si="140"/>
        <v>8.41</v>
      </c>
      <c r="I423" s="8">
        <f t="shared" si="141"/>
        <v>17.0328056649786</v>
      </c>
      <c r="J423" s="5">
        <f t="shared" si="158"/>
        <v>131.23836588826524</v>
      </c>
      <c r="K423" s="5">
        <f t="shared" si="142"/>
        <v>54.096264000000005</v>
      </c>
      <c r="L423" s="8">
        <f t="shared" si="144"/>
        <v>77.142101888265231</v>
      </c>
      <c r="M423" s="8">
        <f t="shared" si="143"/>
        <v>402.3</v>
      </c>
      <c r="N423" s="8">
        <f t="shared" si="145"/>
        <v>426.02350000000001</v>
      </c>
      <c r="O423" s="8">
        <f t="shared" si="146"/>
        <v>421.5</v>
      </c>
      <c r="P423" s="8">
        <f t="shared" si="147"/>
        <v>1.9999999999999574E-2</v>
      </c>
      <c r="Q423" s="9">
        <f t="shared" si="148"/>
        <v>3.8213261875948077</v>
      </c>
      <c r="R423" s="8">
        <f t="shared" si="149"/>
        <v>142.98550070039673</v>
      </c>
      <c r="S423" s="8">
        <f t="shared" si="150"/>
        <v>4.4420607190758501</v>
      </c>
      <c r="T423" s="1" t="str">
        <f t="shared" si="151"/>
        <v>organic clay</v>
      </c>
      <c r="U423" s="10" t="str">
        <f t="shared" si="152"/>
        <v/>
      </c>
      <c r="V423" s="10" t="str">
        <f t="shared" si="153"/>
        <v/>
      </c>
      <c r="W423" s="10" t="str">
        <f t="shared" si="154"/>
        <v/>
      </c>
      <c r="X423" s="10">
        <f t="shared" si="155"/>
        <v>18.070775607448983</v>
      </c>
      <c r="Y423" s="1">
        <f t="shared" si="159"/>
        <v>9.0351758793969843</v>
      </c>
      <c r="Z423" s="2">
        <f t="shared" si="156"/>
        <v>1.6952</v>
      </c>
      <c r="AA423" s="1">
        <f t="shared" si="160"/>
        <v>1.4959798994974876</v>
      </c>
    </row>
    <row r="424" spans="1:27" x14ac:dyDescent="0.2">
      <c r="A424" s="11">
        <v>8.42</v>
      </c>
      <c r="B424" s="11">
        <v>0.38080000000000003</v>
      </c>
      <c r="C424" s="11">
        <v>37.6</v>
      </c>
      <c r="D424" s="11">
        <v>150</v>
      </c>
      <c r="E424" s="5">
        <f t="shared" si="138"/>
        <v>406.3</v>
      </c>
      <c r="F424" s="5">
        <f t="shared" si="157"/>
        <v>422</v>
      </c>
      <c r="G424" s="5">
        <f t="shared" si="139"/>
        <v>1.9999999999999574E-2</v>
      </c>
      <c r="H424" s="5">
        <f t="shared" si="140"/>
        <v>8.43</v>
      </c>
      <c r="I424" s="8">
        <f t="shared" si="141"/>
        <v>16.834910904291885</v>
      </c>
      <c r="J424" s="5">
        <f t="shared" si="158"/>
        <v>131.57506410635108</v>
      </c>
      <c r="K424" s="5">
        <f t="shared" si="142"/>
        <v>54.292464000000002</v>
      </c>
      <c r="L424" s="8">
        <f t="shared" si="144"/>
        <v>77.282600106351083</v>
      </c>
      <c r="M424" s="8">
        <f t="shared" si="143"/>
        <v>411.1</v>
      </c>
      <c r="N424" s="8">
        <f t="shared" si="145"/>
        <v>438.75900000000001</v>
      </c>
      <c r="O424" s="8">
        <f t="shared" si="146"/>
        <v>422.5</v>
      </c>
      <c r="P424" s="8">
        <f t="shared" si="147"/>
        <v>2.0000000000000462E-2</v>
      </c>
      <c r="Q424" s="9">
        <f t="shared" si="148"/>
        <v>3.9748136769586324</v>
      </c>
      <c r="R424" s="8">
        <f t="shared" si="149"/>
        <v>137.53974431341194</v>
      </c>
      <c r="S424" s="8">
        <f t="shared" si="150"/>
        <v>4.4181288160113441</v>
      </c>
      <c r="T424" s="1" t="str">
        <f t="shared" si="151"/>
        <v>organic clay</v>
      </c>
      <c r="U424" s="10" t="str">
        <f t="shared" si="152"/>
        <v/>
      </c>
      <c r="V424" s="10" t="str">
        <f t="shared" si="153"/>
        <v/>
      </c>
      <c r="W424" s="10" t="str">
        <f t="shared" si="154"/>
        <v/>
      </c>
      <c r="X424" s="10">
        <f t="shared" si="155"/>
        <v>18.634995726243265</v>
      </c>
      <c r="Y424" s="1">
        <f t="shared" si="159"/>
        <v>9.0519262981574542</v>
      </c>
      <c r="Z424" s="2">
        <f t="shared" si="156"/>
        <v>1.5232000000000001</v>
      </c>
      <c r="AA424" s="1">
        <f t="shared" si="160"/>
        <v>1.4988274706867672</v>
      </c>
    </row>
    <row r="425" spans="1:27" x14ac:dyDescent="0.2">
      <c r="A425" s="11">
        <v>8.44</v>
      </c>
      <c r="B425" s="11">
        <v>0.44140000000000001</v>
      </c>
      <c r="C425" s="11">
        <v>33.799999999999997</v>
      </c>
      <c r="D425" s="11">
        <v>175.4</v>
      </c>
      <c r="E425" s="5">
        <f t="shared" si="138"/>
        <v>471.21800000000002</v>
      </c>
      <c r="F425" s="5">
        <f t="shared" si="157"/>
        <v>423</v>
      </c>
      <c r="G425" s="5">
        <f t="shared" si="139"/>
        <v>2.000000000000135E-2</v>
      </c>
      <c r="H425" s="5">
        <f t="shared" si="140"/>
        <v>8.4499999999999993</v>
      </c>
      <c r="I425" s="8">
        <f t="shared" si="141"/>
        <v>16.769189254513027</v>
      </c>
      <c r="J425" s="5">
        <f t="shared" si="158"/>
        <v>131.91044789144135</v>
      </c>
      <c r="K425" s="5">
        <f t="shared" si="142"/>
        <v>54.488663999999993</v>
      </c>
      <c r="L425" s="8">
        <f t="shared" si="144"/>
        <v>77.421783891441351</v>
      </c>
      <c r="M425" s="8">
        <f t="shared" si="143"/>
        <v>847.65</v>
      </c>
      <c r="N425" s="8">
        <f t="shared" si="145"/>
        <v>877.94400000000007</v>
      </c>
      <c r="O425" s="8">
        <f t="shared" si="146"/>
        <v>423.5</v>
      </c>
      <c r="P425" s="8">
        <f t="shared" si="147"/>
        <v>2.0000000000000462E-2</v>
      </c>
      <c r="Q425" s="9">
        <f t="shared" si="148"/>
        <v>9.6359643838047706</v>
      </c>
      <c r="R425" s="8">
        <f t="shared" si="149"/>
        <v>56.766883848995384</v>
      </c>
      <c r="S425" s="8">
        <f t="shared" si="150"/>
        <v>3.8763331307640674</v>
      </c>
      <c r="T425" s="1" t="str">
        <f t="shared" si="151"/>
        <v>organic clay</v>
      </c>
      <c r="U425" s="10" t="str">
        <f t="shared" si="152"/>
        <v/>
      </c>
      <c r="V425" s="10" t="str">
        <f t="shared" si="153"/>
        <v/>
      </c>
      <c r="W425" s="10" t="str">
        <f t="shared" si="154"/>
        <v/>
      </c>
      <c r="X425" s="10">
        <f t="shared" si="155"/>
        <v>47.715970140570576</v>
      </c>
      <c r="Y425" s="1">
        <f t="shared" si="159"/>
        <v>9.0686767169179241</v>
      </c>
      <c r="Z425" s="2">
        <f t="shared" si="156"/>
        <v>1.7656000000000001</v>
      </c>
      <c r="AA425" s="1">
        <f t="shared" si="160"/>
        <v>1.5016750418760469</v>
      </c>
    </row>
    <row r="426" spans="1:27" x14ac:dyDescent="0.2">
      <c r="A426" s="11">
        <v>8.4600000000000009</v>
      </c>
      <c r="B426" s="11">
        <v>1.2539</v>
      </c>
      <c r="C426" s="11">
        <v>30.6</v>
      </c>
      <c r="D426" s="11">
        <v>181</v>
      </c>
      <c r="E426" s="5">
        <f t="shared" si="138"/>
        <v>1284.67</v>
      </c>
      <c r="F426" s="5">
        <f t="shared" si="157"/>
        <v>424</v>
      </c>
      <c r="G426" s="5">
        <f t="shared" si="139"/>
        <v>1.9999999999999574E-2</v>
      </c>
      <c r="H426" s="5">
        <f t="shared" si="140"/>
        <v>8.4700000000000006</v>
      </c>
      <c r="I426" s="8">
        <f t="shared" si="141"/>
        <v>17.039342430480247</v>
      </c>
      <c r="J426" s="5">
        <f t="shared" si="158"/>
        <v>132.25123474005096</v>
      </c>
      <c r="K426" s="5">
        <f t="shared" si="142"/>
        <v>54.684864000000012</v>
      </c>
      <c r="L426" s="8">
        <f t="shared" si="144"/>
        <v>77.566370740050957</v>
      </c>
      <c r="M426" s="8">
        <f t="shared" si="143"/>
        <v>2745.5499999999997</v>
      </c>
      <c r="N426" s="8">
        <f t="shared" si="145"/>
        <v>2776.3879999999999</v>
      </c>
      <c r="O426" s="8">
        <f t="shared" si="146"/>
        <v>424.5</v>
      </c>
      <c r="P426" s="8">
        <f t="shared" si="147"/>
        <v>1.9999999999999574E-2</v>
      </c>
      <c r="Q426" s="9">
        <f t="shared" si="148"/>
        <v>34.088700296695251</v>
      </c>
      <c r="R426" s="8">
        <f t="shared" si="149"/>
        <v>16.054388924858308</v>
      </c>
      <c r="S426" s="8">
        <f t="shared" si="150"/>
        <v>3.1043491232993028</v>
      </c>
      <c r="T426" s="1" t="str">
        <f t="shared" si="151"/>
        <v>clays</v>
      </c>
      <c r="U426" s="10" t="str">
        <f t="shared" si="152"/>
        <v/>
      </c>
      <c r="V426" s="10" t="str">
        <f t="shared" si="153"/>
        <v/>
      </c>
      <c r="W426" s="10" t="str">
        <f t="shared" si="154"/>
        <v/>
      </c>
      <c r="X426" s="10">
        <f t="shared" si="155"/>
        <v>174.21991768399658</v>
      </c>
      <c r="Y426" s="1">
        <f t="shared" si="159"/>
        <v>9.085427135678394</v>
      </c>
      <c r="Z426" s="2">
        <f t="shared" si="156"/>
        <v>5.0156000000000001</v>
      </c>
      <c r="AA426" s="1">
        <f t="shared" si="160"/>
        <v>1.5045226130653269</v>
      </c>
    </row>
    <row r="427" spans="1:27" x14ac:dyDescent="0.2">
      <c r="A427" s="11">
        <v>8.48</v>
      </c>
      <c r="B427" s="11">
        <v>4.2371999999999996</v>
      </c>
      <c r="C427" s="11">
        <v>26.2</v>
      </c>
      <c r="D427" s="11">
        <v>181.8</v>
      </c>
      <c r="E427" s="5">
        <f t="shared" si="138"/>
        <v>4268.1059999999998</v>
      </c>
      <c r="F427" s="5">
        <f t="shared" si="157"/>
        <v>425</v>
      </c>
      <c r="G427" s="5">
        <f t="shared" si="139"/>
        <v>1.9999999999999574E-2</v>
      </c>
      <c r="H427" s="5">
        <f t="shared" si="140"/>
        <v>8.49</v>
      </c>
      <c r="I427" s="8">
        <f t="shared" si="141"/>
        <v>17.321149285530385</v>
      </c>
      <c r="J427" s="5">
        <f t="shared" si="158"/>
        <v>132.59765772576156</v>
      </c>
      <c r="K427" s="5">
        <f t="shared" si="142"/>
        <v>54.881064000000002</v>
      </c>
      <c r="L427" s="8">
        <f t="shared" si="144"/>
        <v>77.716593725761555</v>
      </c>
      <c r="M427" s="8">
        <f t="shared" si="143"/>
        <v>4580.2499999999991</v>
      </c>
      <c r="N427" s="8">
        <f t="shared" si="145"/>
        <v>4605.9369999999999</v>
      </c>
      <c r="O427" s="8">
        <f t="shared" si="146"/>
        <v>425.5</v>
      </c>
      <c r="P427" s="8">
        <f t="shared" si="147"/>
        <v>1.9999999999999574E-2</v>
      </c>
      <c r="Q427" s="9">
        <f t="shared" si="148"/>
        <v>57.559642385502706</v>
      </c>
      <c r="R427" s="8">
        <f t="shared" si="149"/>
        <v>9.5119097265640598</v>
      </c>
      <c r="S427" s="8">
        <f t="shared" si="150"/>
        <v>2.7849734513613305</v>
      </c>
      <c r="T427" s="1" t="str">
        <f t="shared" si="151"/>
        <v>silt mixtures</v>
      </c>
      <c r="U427" s="10" t="str">
        <f t="shared" si="152"/>
        <v/>
      </c>
      <c r="V427" s="10" t="str">
        <f t="shared" si="153"/>
        <v/>
      </c>
      <c r="W427" s="10" t="str">
        <f t="shared" si="154"/>
        <v/>
      </c>
      <c r="X427" s="10">
        <f t="shared" si="155"/>
        <v>296.51015615161583</v>
      </c>
      <c r="Y427" s="1">
        <f t="shared" si="159"/>
        <v>9.1021775544388603</v>
      </c>
      <c r="Z427" s="2">
        <f t="shared" si="156"/>
        <v>16.948799999999999</v>
      </c>
      <c r="AA427" s="1">
        <f t="shared" si="160"/>
        <v>1.5073701842546066</v>
      </c>
    </row>
    <row r="428" spans="1:27" x14ac:dyDescent="0.2">
      <c r="A428" s="11">
        <v>8.5</v>
      </c>
      <c r="B428" s="11">
        <v>4.9233000000000002</v>
      </c>
      <c r="C428" s="11">
        <v>27</v>
      </c>
      <c r="D428" s="11">
        <v>120.4</v>
      </c>
      <c r="E428" s="5">
        <f t="shared" si="138"/>
        <v>4943.768</v>
      </c>
      <c r="F428" s="5">
        <f t="shared" si="157"/>
        <v>426</v>
      </c>
      <c r="G428" s="5">
        <f t="shared" si="139"/>
        <v>1.9999999999999574E-2</v>
      </c>
      <c r="H428" s="5">
        <f t="shared" si="140"/>
        <v>8.51</v>
      </c>
      <c r="I428" s="8">
        <f t="shared" si="141"/>
        <v>17.412097082803459</v>
      </c>
      <c r="J428" s="5">
        <f t="shared" si="158"/>
        <v>132.94589966741762</v>
      </c>
      <c r="K428" s="5">
        <f t="shared" si="142"/>
        <v>55.077264</v>
      </c>
      <c r="L428" s="8">
        <f t="shared" si="144"/>
        <v>77.868635667417621</v>
      </c>
      <c r="M428" s="8">
        <f t="shared" si="143"/>
        <v>4777.6499999999996</v>
      </c>
      <c r="N428" s="8">
        <f t="shared" si="145"/>
        <v>4796.7919999999995</v>
      </c>
      <c r="O428" s="8">
        <f t="shared" si="146"/>
        <v>426.5</v>
      </c>
      <c r="P428" s="8">
        <f t="shared" si="147"/>
        <v>1.9999999999999574E-2</v>
      </c>
      <c r="Q428" s="9">
        <f t="shared" si="148"/>
        <v>59.893769299518667</v>
      </c>
      <c r="R428" s="8">
        <f t="shared" si="149"/>
        <v>9.1448129038731789</v>
      </c>
      <c r="S428" s="8">
        <f t="shared" si="150"/>
        <v>2.7608840087007391</v>
      </c>
      <c r="T428" s="1" t="str">
        <f t="shared" si="151"/>
        <v>silt mixtures</v>
      </c>
      <c r="U428" s="10" t="str">
        <f t="shared" si="152"/>
        <v/>
      </c>
      <c r="V428" s="10" t="str">
        <f t="shared" si="153"/>
        <v/>
      </c>
      <c r="W428" s="10" t="str">
        <f t="shared" si="154"/>
        <v/>
      </c>
      <c r="X428" s="10">
        <f t="shared" si="155"/>
        <v>309.64694002217215</v>
      </c>
      <c r="Y428" s="1">
        <f t="shared" si="159"/>
        <v>9.1189279731993302</v>
      </c>
      <c r="Z428" s="2">
        <f t="shared" si="156"/>
        <v>19.693200000000001</v>
      </c>
      <c r="AA428" s="1">
        <f t="shared" si="160"/>
        <v>1.5102177554438863</v>
      </c>
    </row>
    <row r="429" spans="1:27" x14ac:dyDescent="0.2">
      <c r="A429" s="11">
        <v>8.52</v>
      </c>
      <c r="B429" s="11">
        <v>4.6319999999999997</v>
      </c>
      <c r="C429" s="11">
        <v>30.2</v>
      </c>
      <c r="D429" s="11">
        <v>104.8</v>
      </c>
      <c r="E429" s="5">
        <f t="shared" si="138"/>
        <v>4649.8159999999998</v>
      </c>
      <c r="F429" s="5">
        <f t="shared" si="157"/>
        <v>427</v>
      </c>
      <c r="G429" s="5">
        <f t="shared" si="139"/>
        <v>1.9999999999999574E-2</v>
      </c>
      <c r="H429" s="5">
        <f t="shared" si="140"/>
        <v>8.5299999999999994</v>
      </c>
      <c r="I429" s="8">
        <f t="shared" si="141"/>
        <v>17.517433428992852</v>
      </c>
      <c r="J429" s="5">
        <f t="shared" si="158"/>
        <v>133.29624833599746</v>
      </c>
      <c r="K429" s="5">
        <f t="shared" si="142"/>
        <v>55.273463999999997</v>
      </c>
      <c r="L429" s="8">
        <f t="shared" si="144"/>
        <v>78.022784335997471</v>
      </c>
      <c r="M429" s="8">
        <f t="shared" si="143"/>
        <v>4377.5499999999993</v>
      </c>
      <c r="N429" s="8">
        <f t="shared" si="145"/>
        <v>4394.652</v>
      </c>
      <c r="O429" s="8">
        <f t="shared" si="146"/>
        <v>427.5</v>
      </c>
      <c r="P429" s="8">
        <f t="shared" si="147"/>
        <v>2.0000000000000462E-2</v>
      </c>
      <c r="Q429" s="9">
        <f t="shared" si="148"/>
        <v>54.616812100845983</v>
      </c>
      <c r="R429" s="8">
        <f t="shared" si="149"/>
        <v>10.032018562004989</v>
      </c>
      <c r="S429" s="8">
        <f t="shared" si="150"/>
        <v>2.8172192115321253</v>
      </c>
      <c r="T429" s="1" t="str">
        <f t="shared" si="151"/>
        <v>silt mixtures</v>
      </c>
      <c r="U429" s="10" t="str">
        <f t="shared" si="152"/>
        <v/>
      </c>
      <c r="V429" s="10" t="str">
        <f t="shared" si="153"/>
        <v/>
      </c>
      <c r="W429" s="10" t="str">
        <f t="shared" si="154"/>
        <v/>
      </c>
      <c r="X429" s="10">
        <f t="shared" si="155"/>
        <v>282.9502501109335</v>
      </c>
      <c r="Y429" s="1">
        <f t="shared" si="159"/>
        <v>9.1356783919598001</v>
      </c>
      <c r="Z429" s="2">
        <f t="shared" si="156"/>
        <v>18.527999999999999</v>
      </c>
      <c r="AA429" s="1">
        <f t="shared" si="160"/>
        <v>1.513065326633166</v>
      </c>
    </row>
    <row r="430" spans="1:27" x14ac:dyDescent="0.2">
      <c r="A430" s="11">
        <v>8.5399999999999991</v>
      </c>
      <c r="B430" s="11">
        <v>4.1231</v>
      </c>
      <c r="C430" s="11">
        <v>28.4</v>
      </c>
      <c r="D430" s="11">
        <v>96.4</v>
      </c>
      <c r="E430" s="5">
        <f t="shared" si="138"/>
        <v>4139.4880000000003</v>
      </c>
      <c r="F430" s="5">
        <f t="shared" si="157"/>
        <v>428</v>
      </c>
      <c r="G430" s="5">
        <f t="shared" si="139"/>
        <v>2.000000000000135E-2</v>
      </c>
      <c r="H430" s="5">
        <f t="shared" si="140"/>
        <v>8.5500000000000007</v>
      </c>
      <c r="I430" s="8">
        <f t="shared" si="141"/>
        <v>17.402166465100056</v>
      </c>
      <c r="J430" s="5">
        <f t="shared" si="158"/>
        <v>133.64429166529948</v>
      </c>
      <c r="K430" s="5">
        <f t="shared" si="142"/>
        <v>55.469664000000009</v>
      </c>
      <c r="L430" s="8">
        <f t="shared" si="144"/>
        <v>78.174627665299468</v>
      </c>
      <c r="M430" s="8">
        <f t="shared" si="143"/>
        <v>3880.95</v>
      </c>
      <c r="N430" s="8">
        <f t="shared" si="145"/>
        <v>3896.692</v>
      </c>
      <c r="O430" s="8">
        <f t="shared" si="146"/>
        <v>428.5</v>
      </c>
      <c r="P430" s="8">
        <f t="shared" si="147"/>
        <v>2.0000000000000462E-2</v>
      </c>
      <c r="Q430" s="9">
        <f t="shared" si="148"/>
        <v>48.136432762378995</v>
      </c>
      <c r="R430" s="8">
        <f t="shared" si="149"/>
        <v>11.387046702887231</v>
      </c>
      <c r="S430" s="8">
        <f t="shared" si="150"/>
        <v>2.8943560686879799</v>
      </c>
      <c r="T430" s="1" t="str">
        <f t="shared" si="151"/>
        <v>silt mixtures</v>
      </c>
      <c r="U430" s="10" t="str">
        <f t="shared" si="152"/>
        <v/>
      </c>
      <c r="V430" s="10" t="str">
        <f t="shared" si="153"/>
        <v/>
      </c>
      <c r="W430" s="10" t="str">
        <f t="shared" si="154"/>
        <v/>
      </c>
      <c r="X430" s="10">
        <f t="shared" si="155"/>
        <v>249.82038055564669</v>
      </c>
      <c r="Y430" s="1">
        <f t="shared" si="159"/>
        <v>9.1524288107202665</v>
      </c>
      <c r="Z430" s="2">
        <f t="shared" si="156"/>
        <v>16.4924</v>
      </c>
      <c r="AA430" s="1">
        <f t="shared" si="160"/>
        <v>1.5159128978224456</v>
      </c>
    </row>
    <row r="431" spans="1:27" x14ac:dyDescent="0.2">
      <c r="A431" s="11">
        <v>8.56</v>
      </c>
      <c r="B431" s="11">
        <v>3.6387999999999998</v>
      </c>
      <c r="C431" s="11">
        <v>25.7</v>
      </c>
      <c r="D431" s="11">
        <v>88.8</v>
      </c>
      <c r="E431" s="5">
        <f t="shared" si="138"/>
        <v>3653.8959999999997</v>
      </c>
      <c r="F431" s="5">
        <f t="shared" si="157"/>
        <v>429</v>
      </c>
      <c r="G431" s="5">
        <f t="shared" si="139"/>
        <v>1.9999999999999574E-2</v>
      </c>
      <c r="H431" s="5">
        <f t="shared" si="140"/>
        <v>8.57</v>
      </c>
      <c r="I431" s="8">
        <f t="shared" si="141"/>
        <v>17.239407296827725</v>
      </c>
      <c r="J431" s="5">
        <f t="shared" si="158"/>
        <v>133.98907981123602</v>
      </c>
      <c r="K431" s="5">
        <f t="shared" si="142"/>
        <v>55.665864000000006</v>
      </c>
      <c r="L431" s="8">
        <f t="shared" si="144"/>
        <v>78.323215811236025</v>
      </c>
      <c r="M431" s="8">
        <f t="shared" si="143"/>
        <v>3414.6</v>
      </c>
      <c r="N431" s="8">
        <f t="shared" si="145"/>
        <v>3429.3815</v>
      </c>
      <c r="O431" s="8">
        <f t="shared" si="146"/>
        <v>429.5</v>
      </c>
      <c r="P431" s="8">
        <f t="shared" si="147"/>
        <v>1.9999999999999574E-2</v>
      </c>
      <c r="Q431" s="9">
        <f t="shared" si="148"/>
        <v>42.074273713822876</v>
      </c>
      <c r="R431" s="8">
        <f t="shared" si="149"/>
        <v>13.033349150429791</v>
      </c>
      <c r="S431" s="8">
        <f t="shared" si="150"/>
        <v>2.9765989437568314</v>
      </c>
      <c r="T431" s="1" t="str">
        <f t="shared" si="151"/>
        <v>clays</v>
      </c>
      <c r="U431" s="10" t="str">
        <f t="shared" si="152"/>
        <v/>
      </c>
      <c r="V431" s="10" t="str">
        <f t="shared" si="153"/>
        <v/>
      </c>
      <c r="W431" s="10" t="str">
        <f t="shared" si="154"/>
        <v/>
      </c>
      <c r="X431" s="10">
        <f t="shared" si="155"/>
        <v>218.70739467925094</v>
      </c>
      <c r="Y431" s="1">
        <f t="shared" si="159"/>
        <v>9.1691792294807382</v>
      </c>
      <c r="Z431" s="2">
        <f t="shared" si="156"/>
        <v>14.555199999999999</v>
      </c>
      <c r="AA431" s="1">
        <f t="shared" si="160"/>
        <v>1.5187604690117256</v>
      </c>
    </row>
    <row r="432" spans="1:27" x14ac:dyDescent="0.2">
      <c r="A432" s="11">
        <v>8.58</v>
      </c>
      <c r="B432" s="11">
        <v>3.1903999999999999</v>
      </c>
      <c r="C432" s="11">
        <v>26.3</v>
      </c>
      <c r="D432" s="11">
        <v>85.1</v>
      </c>
      <c r="E432" s="5">
        <f t="shared" si="138"/>
        <v>3204.8670000000002</v>
      </c>
      <c r="F432" s="5">
        <f t="shared" si="157"/>
        <v>430</v>
      </c>
      <c r="G432" s="5">
        <f t="shared" si="139"/>
        <v>1.9999999999999574E-2</v>
      </c>
      <c r="H432" s="5">
        <f t="shared" si="140"/>
        <v>8.59</v>
      </c>
      <c r="I432" s="8">
        <f t="shared" si="141"/>
        <v>17.21567644998056</v>
      </c>
      <c r="J432" s="5">
        <f t="shared" si="158"/>
        <v>134.33339334023563</v>
      </c>
      <c r="K432" s="5">
        <f t="shared" si="142"/>
        <v>55.862064000000004</v>
      </c>
      <c r="L432" s="8">
        <f t="shared" si="144"/>
        <v>78.471329340235627</v>
      </c>
      <c r="M432" s="8">
        <f t="shared" si="143"/>
        <v>3119.3</v>
      </c>
      <c r="N432" s="8">
        <f t="shared" si="145"/>
        <v>3133.6310000000003</v>
      </c>
      <c r="O432" s="8">
        <f t="shared" si="146"/>
        <v>430.5</v>
      </c>
      <c r="P432" s="8">
        <f t="shared" si="147"/>
        <v>1.9999999999999574E-2</v>
      </c>
      <c r="Q432" s="9">
        <f t="shared" si="148"/>
        <v>38.221572539639595</v>
      </c>
      <c r="R432" s="8">
        <f t="shared" si="149"/>
        <v>14.353360568291054</v>
      </c>
      <c r="S432" s="8">
        <f t="shared" si="150"/>
        <v>3.0353397500175192</v>
      </c>
      <c r="T432" s="1" t="str">
        <f t="shared" si="151"/>
        <v>clays</v>
      </c>
      <c r="U432" s="10" t="str">
        <f t="shared" si="152"/>
        <v/>
      </c>
      <c r="V432" s="10" t="str">
        <f t="shared" si="153"/>
        <v/>
      </c>
      <c r="W432" s="10" t="str">
        <f t="shared" si="154"/>
        <v/>
      </c>
      <c r="X432" s="10">
        <f t="shared" si="155"/>
        <v>198.99777377731763</v>
      </c>
      <c r="Y432" s="1">
        <f t="shared" si="159"/>
        <v>9.1859296482412063</v>
      </c>
      <c r="Z432" s="2">
        <f t="shared" si="156"/>
        <v>12.7616</v>
      </c>
      <c r="AA432" s="1">
        <f t="shared" si="160"/>
        <v>1.5216080402010053</v>
      </c>
    </row>
    <row r="433" spans="1:27" x14ac:dyDescent="0.2">
      <c r="A433" s="11">
        <v>8.6</v>
      </c>
      <c r="B433" s="11">
        <v>3.0482</v>
      </c>
      <c r="C433" s="11">
        <v>34.299999999999997</v>
      </c>
      <c r="D433" s="11">
        <v>83.5</v>
      </c>
      <c r="E433" s="5">
        <f t="shared" si="138"/>
        <v>3062.395</v>
      </c>
      <c r="F433" s="5">
        <f t="shared" si="157"/>
        <v>431</v>
      </c>
      <c r="G433" s="5">
        <f t="shared" si="139"/>
        <v>1.9999999999999574E-2</v>
      </c>
      <c r="H433" s="5">
        <f t="shared" si="140"/>
        <v>8.61</v>
      </c>
      <c r="I433" s="8">
        <f t="shared" si="141"/>
        <v>17.503736975435952</v>
      </c>
      <c r="J433" s="5">
        <f t="shared" si="158"/>
        <v>134.68346807974433</v>
      </c>
      <c r="K433" s="5">
        <f t="shared" si="142"/>
        <v>56.058264000000001</v>
      </c>
      <c r="L433" s="8">
        <f t="shared" si="144"/>
        <v>78.625204079744321</v>
      </c>
      <c r="M433" s="8">
        <f t="shared" si="143"/>
        <v>2859.55</v>
      </c>
      <c r="N433" s="8">
        <f t="shared" si="145"/>
        <v>2873.7960000000003</v>
      </c>
      <c r="O433" s="8">
        <f t="shared" si="146"/>
        <v>431.5</v>
      </c>
      <c r="P433" s="8">
        <f t="shared" si="147"/>
        <v>2.0000000000000462E-2</v>
      </c>
      <c r="Q433" s="9">
        <f t="shared" si="148"/>
        <v>34.837588836553685</v>
      </c>
      <c r="R433" s="8">
        <f t="shared" si="149"/>
        <v>15.753277566055191</v>
      </c>
      <c r="S433" s="8">
        <f t="shared" si="150"/>
        <v>3.0920350515842814</v>
      </c>
      <c r="T433" s="1" t="str">
        <f t="shared" si="151"/>
        <v>clays</v>
      </c>
      <c r="U433" s="10" t="str">
        <f t="shared" si="152"/>
        <v/>
      </c>
      <c r="V433" s="10" t="str">
        <f t="shared" si="153"/>
        <v/>
      </c>
      <c r="W433" s="10" t="str">
        <f t="shared" si="154"/>
        <v/>
      </c>
      <c r="X433" s="10">
        <f t="shared" si="155"/>
        <v>181.65776879468373</v>
      </c>
      <c r="Y433" s="1">
        <f t="shared" si="159"/>
        <v>9.2026800670016762</v>
      </c>
      <c r="Z433" s="2">
        <f t="shared" si="156"/>
        <v>12.1928</v>
      </c>
      <c r="AA433" s="1">
        <f t="shared" si="160"/>
        <v>1.524455611390285</v>
      </c>
    </row>
    <row r="434" spans="1:27" x14ac:dyDescent="0.2">
      <c r="A434" s="11">
        <v>8.6199999999999992</v>
      </c>
      <c r="B434" s="11">
        <v>2.6709000000000001</v>
      </c>
      <c r="C434" s="11">
        <v>38.1</v>
      </c>
      <c r="D434" s="11">
        <v>84.1</v>
      </c>
      <c r="E434" s="5">
        <f t="shared" si="138"/>
        <v>2685.1970000000001</v>
      </c>
      <c r="F434" s="5">
        <f t="shared" si="157"/>
        <v>432</v>
      </c>
      <c r="G434" s="5">
        <f t="shared" si="139"/>
        <v>2.000000000000135E-2</v>
      </c>
      <c r="H434" s="5">
        <f t="shared" si="140"/>
        <v>8.629999999999999</v>
      </c>
      <c r="I434" s="8">
        <f t="shared" si="141"/>
        <v>17.574199028823692</v>
      </c>
      <c r="J434" s="5">
        <f t="shared" si="158"/>
        <v>135.03495206032082</v>
      </c>
      <c r="K434" s="5">
        <f t="shared" si="142"/>
        <v>56.254463999999992</v>
      </c>
      <c r="L434" s="8">
        <f t="shared" si="144"/>
        <v>78.780488060320835</v>
      </c>
      <c r="M434" s="8">
        <f t="shared" si="143"/>
        <v>2459.4500000000003</v>
      </c>
      <c r="N434" s="8">
        <f t="shared" si="145"/>
        <v>2473.7385000000004</v>
      </c>
      <c r="O434" s="8">
        <f t="shared" si="146"/>
        <v>432.5</v>
      </c>
      <c r="P434" s="8">
        <f t="shared" si="147"/>
        <v>2.0000000000000462E-2</v>
      </c>
      <c r="Q434" s="9">
        <f t="shared" si="148"/>
        <v>29.686329769231378</v>
      </c>
      <c r="R434" s="8">
        <f t="shared" si="149"/>
        <v>18.493151916625695</v>
      </c>
      <c r="S434" s="8">
        <f t="shared" si="150"/>
        <v>3.1898281941278444</v>
      </c>
      <c r="T434" s="1" t="str">
        <f t="shared" si="151"/>
        <v>clays</v>
      </c>
      <c r="U434" s="10" t="str">
        <f t="shared" si="152"/>
        <v/>
      </c>
      <c r="V434" s="10" t="str">
        <f t="shared" si="153"/>
        <v/>
      </c>
      <c r="W434" s="10" t="str">
        <f t="shared" si="154"/>
        <v/>
      </c>
      <c r="X434" s="10">
        <f t="shared" si="155"/>
        <v>154.96100319597863</v>
      </c>
      <c r="Y434" s="1">
        <f t="shared" si="159"/>
        <v>9.2194304857621425</v>
      </c>
      <c r="Z434" s="2">
        <f t="shared" si="156"/>
        <v>10.6836</v>
      </c>
      <c r="AA434" s="1">
        <f t="shared" si="160"/>
        <v>1.5273031825795647</v>
      </c>
    </row>
    <row r="435" spans="1:27" x14ac:dyDescent="0.2">
      <c r="A435" s="11">
        <v>8.64</v>
      </c>
      <c r="B435" s="11">
        <v>2.2480000000000002</v>
      </c>
      <c r="C435" s="11">
        <v>35.1</v>
      </c>
      <c r="D435" s="11">
        <v>84</v>
      </c>
      <c r="E435" s="5">
        <f t="shared" si="138"/>
        <v>2262.2800000000002</v>
      </c>
      <c r="F435" s="5">
        <f t="shared" si="157"/>
        <v>433</v>
      </c>
      <c r="G435" s="5">
        <f t="shared" si="139"/>
        <v>1.9999999999999574E-2</v>
      </c>
      <c r="H435" s="5">
        <f t="shared" si="140"/>
        <v>8.65</v>
      </c>
      <c r="I435" s="8">
        <f t="shared" si="141"/>
        <v>17.414143937169833</v>
      </c>
      <c r="J435" s="5">
        <f t="shared" si="158"/>
        <v>135.38323493906421</v>
      </c>
      <c r="K435" s="5">
        <f t="shared" si="142"/>
        <v>56.450664000000003</v>
      </c>
      <c r="L435" s="8">
        <f t="shared" si="144"/>
        <v>78.932570939064206</v>
      </c>
      <c r="M435" s="8">
        <f t="shared" si="143"/>
        <v>2206.7500000000005</v>
      </c>
      <c r="N435" s="8">
        <f t="shared" si="145"/>
        <v>2221.1320000000001</v>
      </c>
      <c r="O435" s="8">
        <f t="shared" si="146"/>
        <v>433.5</v>
      </c>
      <c r="P435" s="8">
        <f t="shared" si="147"/>
        <v>1.9999999999999574E-2</v>
      </c>
      <c r="Q435" s="9">
        <f t="shared" si="148"/>
        <v>26.424437215799419</v>
      </c>
      <c r="R435" s="8">
        <f t="shared" si="149"/>
        <v>20.783902992618341</v>
      </c>
      <c r="S435" s="8">
        <f t="shared" si="150"/>
        <v>3.2610334758014639</v>
      </c>
      <c r="T435" s="1" t="str">
        <f t="shared" si="151"/>
        <v>clays</v>
      </c>
      <c r="U435" s="10" t="str">
        <f t="shared" si="152"/>
        <v/>
      </c>
      <c r="V435" s="10" t="str">
        <f t="shared" si="153"/>
        <v/>
      </c>
      <c r="W435" s="10" t="str">
        <f t="shared" si="154"/>
        <v/>
      </c>
      <c r="X435" s="10">
        <f t="shared" si="155"/>
        <v>138.09111767072909</v>
      </c>
      <c r="Y435" s="1">
        <f t="shared" si="159"/>
        <v>9.2361809045226142</v>
      </c>
      <c r="Z435" s="2">
        <f t="shared" si="156"/>
        <v>8.9920000000000009</v>
      </c>
      <c r="AA435" s="1">
        <f t="shared" si="160"/>
        <v>1.5301507537688446</v>
      </c>
    </row>
    <row r="436" spans="1:27" x14ac:dyDescent="0.2">
      <c r="A436" s="11">
        <v>8.66</v>
      </c>
      <c r="B436" s="11">
        <v>2.1655000000000002</v>
      </c>
      <c r="C436" s="11">
        <v>36.299999999999997</v>
      </c>
      <c r="D436" s="11">
        <v>85.2</v>
      </c>
      <c r="E436" s="5">
        <f t="shared" si="138"/>
        <v>2179.9839999999999</v>
      </c>
      <c r="F436" s="5">
        <f t="shared" si="157"/>
        <v>434</v>
      </c>
      <c r="G436" s="5">
        <f t="shared" si="139"/>
        <v>1.9999999999999574E-2</v>
      </c>
      <c r="H436" s="5">
        <f t="shared" si="140"/>
        <v>8.67</v>
      </c>
      <c r="I436" s="8">
        <f t="shared" si="141"/>
        <v>17.438605101698087</v>
      </c>
      <c r="J436" s="5">
        <f t="shared" si="158"/>
        <v>135.73200704109817</v>
      </c>
      <c r="K436" s="5">
        <f t="shared" si="142"/>
        <v>56.646864000000001</v>
      </c>
      <c r="L436" s="8">
        <f t="shared" si="144"/>
        <v>79.085143041098178</v>
      </c>
      <c r="M436" s="8">
        <f t="shared" si="143"/>
        <v>2151.0500000000002</v>
      </c>
      <c r="N436" s="8">
        <f t="shared" si="145"/>
        <v>2165.7294999999999</v>
      </c>
      <c r="O436" s="8">
        <f t="shared" si="146"/>
        <v>434.5</v>
      </c>
      <c r="P436" s="8">
        <f t="shared" si="147"/>
        <v>1.9999999999999574E-2</v>
      </c>
      <c r="Q436" s="9">
        <f t="shared" si="148"/>
        <v>25.668506307233624</v>
      </c>
      <c r="R436" s="8">
        <f t="shared" si="149"/>
        <v>21.403967320505288</v>
      </c>
      <c r="S436" s="8">
        <f t="shared" si="150"/>
        <v>3.2788856289309583</v>
      </c>
      <c r="T436" s="1" t="str">
        <f t="shared" si="151"/>
        <v>clays</v>
      </c>
      <c r="U436" s="10" t="str">
        <f t="shared" si="152"/>
        <v/>
      </c>
      <c r="V436" s="10" t="str">
        <f t="shared" si="153"/>
        <v/>
      </c>
      <c r="W436" s="10" t="str">
        <f t="shared" si="154"/>
        <v/>
      </c>
      <c r="X436" s="10">
        <f t="shared" si="155"/>
        <v>134.35453286392681</v>
      </c>
      <c r="Y436" s="1">
        <f t="shared" si="159"/>
        <v>9.2529313232830823</v>
      </c>
      <c r="Z436" s="2">
        <f t="shared" si="156"/>
        <v>8.6620000000000008</v>
      </c>
      <c r="AA436" s="1">
        <f t="shared" si="160"/>
        <v>1.532998324958124</v>
      </c>
    </row>
    <row r="437" spans="1:27" x14ac:dyDescent="0.2">
      <c r="A437" s="11">
        <v>8.68</v>
      </c>
      <c r="B437" s="11">
        <v>2.1366000000000001</v>
      </c>
      <c r="C437" s="11">
        <v>37.700000000000003</v>
      </c>
      <c r="D437" s="11">
        <v>87.5</v>
      </c>
      <c r="E437" s="5">
        <f t="shared" si="138"/>
        <v>2151.4749999999999</v>
      </c>
      <c r="F437" s="5">
        <f t="shared" si="157"/>
        <v>435</v>
      </c>
      <c r="G437" s="5">
        <f t="shared" si="139"/>
        <v>1.9999999999999574E-2</v>
      </c>
      <c r="H437" s="5">
        <f t="shared" si="140"/>
        <v>8.69</v>
      </c>
      <c r="I437" s="8">
        <f t="shared" si="141"/>
        <v>17.477088217068882</v>
      </c>
      <c r="J437" s="5">
        <f t="shared" si="158"/>
        <v>136.08154880543955</v>
      </c>
      <c r="K437" s="5">
        <f t="shared" si="142"/>
        <v>56.843063999999998</v>
      </c>
      <c r="L437" s="8">
        <f t="shared" si="144"/>
        <v>79.238484805439555</v>
      </c>
      <c r="M437" s="8">
        <f t="shared" si="143"/>
        <v>1910.6499999999999</v>
      </c>
      <c r="N437" s="8">
        <f t="shared" si="145"/>
        <v>1925.5165</v>
      </c>
      <c r="O437" s="8">
        <f t="shared" si="146"/>
        <v>435.5</v>
      </c>
      <c r="P437" s="8">
        <f t="shared" si="147"/>
        <v>2.0000000000000462E-2</v>
      </c>
      <c r="Q437" s="9">
        <f t="shared" si="148"/>
        <v>22.582902179266803</v>
      </c>
      <c r="R437" s="8">
        <f t="shared" si="149"/>
        <v>24.33729148462627</v>
      </c>
      <c r="S437" s="8">
        <f t="shared" si="150"/>
        <v>3.3572374268595082</v>
      </c>
      <c r="T437" s="1" t="str">
        <f t="shared" si="151"/>
        <v>clays</v>
      </c>
      <c r="U437" s="10" t="str">
        <f t="shared" si="152"/>
        <v/>
      </c>
      <c r="V437" s="10" t="str">
        <f t="shared" si="153"/>
        <v/>
      </c>
      <c r="W437" s="10" t="str">
        <f t="shared" si="154"/>
        <v/>
      </c>
      <c r="X437" s="10">
        <f t="shared" si="155"/>
        <v>118.30456341297069</v>
      </c>
      <c r="Y437" s="1">
        <f t="shared" si="159"/>
        <v>9.2696817420435522</v>
      </c>
      <c r="Z437" s="2">
        <f t="shared" si="156"/>
        <v>8.5464000000000002</v>
      </c>
      <c r="AA437" s="1">
        <f t="shared" si="160"/>
        <v>1.5358458961474037</v>
      </c>
    </row>
    <row r="438" spans="1:27" x14ac:dyDescent="0.2">
      <c r="A438" s="11">
        <v>8.6999999999999993</v>
      </c>
      <c r="B438" s="11">
        <v>1.6847000000000001</v>
      </c>
      <c r="C438" s="11">
        <v>41</v>
      </c>
      <c r="D438" s="11">
        <v>87.4</v>
      </c>
      <c r="E438" s="5">
        <f t="shared" si="138"/>
        <v>1699.558</v>
      </c>
      <c r="F438" s="5">
        <f t="shared" si="157"/>
        <v>436</v>
      </c>
      <c r="G438" s="5">
        <f t="shared" si="139"/>
        <v>2.000000000000135E-2</v>
      </c>
      <c r="H438" s="5">
        <f t="shared" si="140"/>
        <v>8.7100000000000009</v>
      </c>
      <c r="I438" s="8">
        <f t="shared" si="141"/>
        <v>17.48320424698047</v>
      </c>
      <c r="J438" s="5">
        <f t="shared" si="158"/>
        <v>136.43121289037919</v>
      </c>
      <c r="K438" s="5">
        <f t="shared" si="142"/>
        <v>57.03926400000001</v>
      </c>
      <c r="L438" s="8">
        <f t="shared" si="144"/>
        <v>79.391948890379183</v>
      </c>
      <c r="M438" s="8">
        <f t="shared" si="143"/>
        <v>1577.2</v>
      </c>
      <c r="N438" s="8">
        <f t="shared" si="145"/>
        <v>1590.7915</v>
      </c>
      <c r="O438" s="8">
        <f t="shared" si="146"/>
        <v>436.5</v>
      </c>
      <c r="P438" s="8">
        <f t="shared" si="147"/>
        <v>2.0000000000000462E-2</v>
      </c>
      <c r="Q438" s="9">
        <f t="shared" si="148"/>
        <v>18.318737698676927</v>
      </c>
      <c r="R438" s="8">
        <f t="shared" si="149"/>
        <v>30.013195758218558</v>
      </c>
      <c r="S438" s="8">
        <f t="shared" si="150"/>
        <v>3.4852264494399341</v>
      </c>
      <c r="T438" s="1" t="str">
        <f t="shared" si="151"/>
        <v>clays</v>
      </c>
      <c r="U438" s="10" t="str">
        <f t="shared" si="152"/>
        <v/>
      </c>
      <c r="V438" s="10" t="str">
        <f t="shared" si="153"/>
        <v/>
      </c>
      <c r="W438" s="10" t="str">
        <f t="shared" si="154"/>
        <v/>
      </c>
      <c r="X438" s="10">
        <f t="shared" si="155"/>
        <v>96.051252473974728</v>
      </c>
      <c r="Y438" s="1">
        <f t="shared" si="159"/>
        <v>9.2864321608040186</v>
      </c>
      <c r="Z438" s="2">
        <f t="shared" si="156"/>
        <v>6.7388000000000003</v>
      </c>
      <c r="AA438" s="1">
        <f t="shared" si="160"/>
        <v>1.5386934673366834</v>
      </c>
    </row>
    <row r="439" spans="1:27" x14ac:dyDescent="0.2">
      <c r="A439" s="11">
        <v>8.7200000000000006</v>
      </c>
      <c r="B439" s="11">
        <v>1.4697</v>
      </c>
      <c r="C439" s="11">
        <v>39.700000000000003</v>
      </c>
      <c r="D439" s="11">
        <v>72.5</v>
      </c>
      <c r="E439" s="5">
        <f t="shared" si="138"/>
        <v>1482.0250000000001</v>
      </c>
      <c r="F439" s="5">
        <f t="shared" si="157"/>
        <v>437</v>
      </c>
      <c r="G439" s="5">
        <f t="shared" si="139"/>
        <v>1.9999999999999574E-2</v>
      </c>
      <c r="H439" s="5">
        <f t="shared" si="140"/>
        <v>8.73</v>
      </c>
      <c r="I439" s="8">
        <f t="shared" si="141"/>
        <v>17.393624762468036</v>
      </c>
      <c r="J439" s="5">
        <f t="shared" si="158"/>
        <v>136.77908538562855</v>
      </c>
      <c r="K439" s="5">
        <f t="shared" si="142"/>
        <v>57.235464000000007</v>
      </c>
      <c r="L439" s="8">
        <f t="shared" si="144"/>
        <v>79.543621385628541</v>
      </c>
      <c r="M439" s="8">
        <f t="shared" si="143"/>
        <v>1384.6000000000001</v>
      </c>
      <c r="N439" s="8">
        <f t="shared" si="145"/>
        <v>1397.0695000000001</v>
      </c>
      <c r="O439" s="8">
        <f t="shared" si="146"/>
        <v>437.5</v>
      </c>
      <c r="P439" s="8">
        <f t="shared" si="147"/>
        <v>1.9999999999999574E-2</v>
      </c>
      <c r="Q439" s="9">
        <f t="shared" si="148"/>
        <v>15.844016058867457</v>
      </c>
      <c r="R439" s="8">
        <f t="shared" si="149"/>
        <v>34.714221018166512</v>
      </c>
      <c r="S439" s="8">
        <f t="shared" si="150"/>
        <v>3.5740611233769228</v>
      </c>
      <c r="T439" s="1" t="str">
        <f t="shared" si="151"/>
        <v>clays</v>
      </c>
      <c r="U439" s="10" t="str">
        <f t="shared" si="152"/>
        <v/>
      </c>
      <c r="V439" s="10" t="str">
        <f t="shared" si="153"/>
        <v/>
      </c>
      <c r="W439" s="10" t="str">
        <f t="shared" si="154"/>
        <v/>
      </c>
      <c r="X439" s="10">
        <f t="shared" si="155"/>
        <v>83.188060974291432</v>
      </c>
      <c r="Y439" s="1">
        <f t="shared" si="159"/>
        <v>9.3031825795644902</v>
      </c>
      <c r="Z439" s="2">
        <f t="shared" si="156"/>
        <v>5.8788</v>
      </c>
      <c r="AA439" s="1">
        <f t="shared" si="160"/>
        <v>1.5415410385259634</v>
      </c>
    </row>
    <row r="440" spans="1:27" x14ac:dyDescent="0.2">
      <c r="A440" s="11">
        <v>8.74</v>
      </c>
      <c r="B440" s="11">
        <v>1.2995000000000001</v>
      </c>
      <c r="C440" s="11">
        <v>41.4</v>
      </c>
      <c r="D440" s="11">
        <v>74.2</v>
      </c>
      <c r="E440" s="5">
        <f t="shared" si="138"/>
        <v>1312.114</v>
      </c>
      <c r="F440" s="5">
        <f t="shared" si="157"/>
        <v>438</v>
      </c>
      <c r="G440" s="5">
        <f t="shared" si="139"/>
        <v>1.9999999999999574E-2</v>
      </c>
      <c r="H440" s="5">
        <f t="shared" si="140"/>
        <v>8.75</v>
      </c>
      <c r="I440" s="8">
        <f t="shared" si="141"/>
        <v>17.395165902109351</v>
      </c>
      <c r="J440" s="5">
        <f t="shared" si="158"/>
        <v>137.12698870367072</v>
      </c>
      <c r="K440" s="5">
        <f t="shared" si="142"/>
        <v>57.431664000000005</v>
      </c>
      <c r="L440" s="8">
        <f t="shared" si="144"/>
        <v>79.695324703670707</v>
      </c>
      <c r="M440" s="8">
        <f t="shared" si="143"/>
        <v>1185</v>
      </c>
      <c r="N440" s="8">
        <f t="shared" si="145"/>
        <v>1198.1579999999999</v>
      </c>
      <c r="O440" s="8">
        <f t="shared" si="146"/>
        <v>438.5</v>
      </c>
      <c r="P440" s="8">
        <f t="shared" si="147"/>
        <v>1.9999999999999574E-2</v>
      </c>
      <c r="Q440" s="9">
        <f t="shared" si="148"/>
        <v>13.313591672303692</v>
      </c>
      <c r="R440" s="8">
        <f t="shared" si="149"/>
        <v>41.327727025080698</v>
      </c>
      <c r="S440" s="8">
        <f t="shared" si="150"/>
        <v>3.6805701752794744</v>
      </c>
      <c r="T440" s="1" t="str">
        <f t="shared" si="151"/>
        <v>organic clay</v>
      </c>
      <c r="U440" s="10" t="str">
        <f t="shared" si="152"/>
        <v/>
      </c>
      <c r="V440" s="10" t="str">
        <f t="shared" si="153"/>
        <v/>
      </c>
      <c r="W440" s="10" t="str">
        <f t="shared" si="154"/>
        <v/>
      </c>
      <c r="X440" s="10">
        <f t="shared" si="155"/>
        <v>69.85820075308861</v>
      </c>
      <c r="Y440" s="1">
        <f t="shared" si="159"/>
        <v>9.3199329983249584</v>
      </c>
      <c r="Z440" s="2">
        <f t="shared" si="156"/>
        <v>5.1980000000000004</v>
      </c>
      <c r="AA440" s="1">
        <f t="shared" si="160"/>
        <v>1.5443886097152431</v>
      </c>
    </row>
    <row r="441" spans="1:27" x14ac:dyDescent="0.2">
      <c r="A441" s="11">
        <v>8.76</v>
      </c>
      <c r="B441" s="11">
        <v>1.0705</v>
      </c>
      <c r="C441" s="11">
        <v>47.9</v>
      </c>
      <c r="D441" s="11">
        <v>80.599999999999994</v>
      </c>
      <c r="E441" s="5">
        <f t="shared" si="138"/>
        <v>1084.202</v>
      </c>
      <c r="F441" s="5">
        <f t="shared" si="157"/>
        <v>439</v>
      </c>
      <c r="G441" s="5">
        <f t="shared" si="139"/>
        <v>1.9999999999999574E-2</v>
      </c>
      <c r="H441" s="5">
        <f t="shared" si="140"/>
        <v>8.77</v>
      </c>
      <c r="I441" s="8">
        <f t="shared" si="141"/>
        <v>17.489763473561055</v>
      </c>
      <c r="J441" s="5">
        <f t="shared" si="158"/>
        <v>137.47678397314192</v>
      </c>
      <c r="K441" s="5">
        <f t="shared" si="142"/>
        <v>57.627864000000002</v>
      </c>
      <c r="L441" s="8">
        <f t="shared" si="144"/>
        <v>79.848919973141918</v>
      </c>
      <c r="M441" s="8">
        <f t="shared" si="143"/>
        <v>1062.5999999999999</v>
      </c>
      <c r="N441" s="8">
        <f t="shared" si="145"/>
        <v>1076.3445000000002</v>
      </c>
      <c r="O441" s="8">
        <f t="shared" si="146"/>
        <v>439.5</v>
      </c>
      <c r="P441" s="8">
        <f t="shared" si="147"/>
        <v>2.0000000000000462E-2</v>
      </c>
      <c r="Q441" s="9">
        <f t="shared" si="148"/>
        <v>11.758051534606317</v>
      </c>
      <c r="R441" s="8">
        <f t="shared" si="149"/>
        <v>46.811706537305966</v>
      </c>
      <c r="S441" s="8">
        <f t="shared" si="150"/>
        <v>3.7566659915044354</v>
      </c>
      <c r="T441" s="1" t="str">
        <f t="shared" si="151"/>
        <v>organic clay</v>
      </c>
      <c r="U441" s="10" t="str">
        <f t="shared" si="152"/>
        <v/>
      </c>
      <c r="V441" s="10" t="str">
        <f t="shared" si="153"/>
        <v/>
      </c>
      <c r="W441" s="10" t="str">
        <f t="shared" si="154"/>
        <v/>
      </c>
      <c r="X441" s="10">
        <f t="shared" si="155"/>
        <v>61.674881068457204</v>
      </c>
      <c r="Y441" s="1">
        <f t="shared" si="159"/>
        <v>9.3366834170854283</v>
      </c>
      <c r="Z441" s="2">
        <f t="shared" si="156"/>
        <v>4.282</v>
      </c>
      <c r="AA441" s="1">
        <f t="shared" si="160"/>
        <v>1.5472361809045228</v>
      </c>
    </row>
    <row r="442" spans="1:27" x14ac:dyDescent="0.2">
      <c r="A442" s="11">
        <v>8.7799999999999994</v>
      </c>
      <c r="B442" s="11">
        <v>1.0547</v>
      </c>
      <c r="C442" s="11">
        <v>53.8</v>
      </c>
      <c r="D442" s="11">
        <v>81.099999999999994</v>
      </c>
      <c r="E442" s="5">
        <f t="shared" si="138"/>
        <v>1068.4870000000001</v>
      </c>
      <c r="F442" s="5">
        <f t="shared" si="157"/>
        <v>440</v>
      </c>
      <c r="G442" s="5">
        <f t="shared" si="139"/>
        <v>2.000000000000135E-2</v>
      </c>
      <c r="H442" s="5">
        <f t="shared" si="140"/>
        <v>8.7899999999999991</v>
      </c>
      <c r="I442" s="8">
        <f t="shared" si="141"/>
        <v>17.61778337783641</v>
      </c>
      <c r="J442" s="5">
        <f t="shared" si="158"/>
        <v>137.82913964069868</v>
      </c>
      <c r="K442" s="5">
        <f t="shared" si="142"/>
        <v>57.824063999999993</v>
      </c>
      <c r="L442" s="8">
        <f t="shared" si="144"/>
        <v>80.005075640698692</v>
      </c>
      <c r="M442" s="8">
        <f t="shared" si="143"/>
        <v>1089.3500000000001</v>
      </c>
      <c r="N442" s="8">
        <f t="shared" si="145"/>
        <v>1107.3699999999999</v>
      </c>
      <c r="O442" s="8">
        <f t="shared" si="146"/>
        <v>440.5</v>
      </c>
      <c r="P442" s="8">
        <f t="shared" si="147"/>
        <v>2.0000000000000462E-2</v>
      </c>
      <c r="Q442" s="9">
        <f t="shared" si="148"/>
        <v>12.11849189060818</v>
      </c>
      <c r="R442" s="8">
        <f t="shared" si="149"/>
        <v>45.433876797802576</v>
      </c>
      <c r="S442" s="8">
        <f t="shared" si="150"/>
        <v>3.7383073960383584</v>
      </c>
      <c r="T442" s="1" t="str">
        <f t="shared" si="151"/>
        <v>organic clay</v>
      </c>
      <c r="U442" s="10" t="str">
        <f t="shared" si="152"/>
        <v/>
      </c>
      <c r="V442" s="10" t="str">
        <f t="shared" si="153"/>
        <v/>
      </c>
      <c r="W442" s="10" t="str">
        <f t="shared" si="154"/>
        <v/>
      </c>
      <c r="X442" s="10">
        <f t="shared" si="155"/>
        <v>63.434724023953429</v>
      </c>
      <c r="Y442" s="1">
        <f t="shared" si="159"/>
        <v>9.3534338358458946</v>
      </c>
      <c r="Z442" s="2">
        <f t="shared" si="156"/>
        <v>4.2187999999999999</v>
      </c>
      <c r="AA442" s="1">
        <f t="shared" si="160"/>
        <v>1.5500837520938024</v>
      </c>
    </row>
    <row r="443" spans="1:27" x14ac:dyDescent="0.2">
      <c r="A443" s="11">
        <v>8.8000000000000007</v>
      </c>
      <c r="B443" s="11">
        <v>1.1240000000000001</v>
      </c>
      <c r="C443" s="11">
        <v>45.8</v>
      </c>
      <c r="D443" s="11">
        <v>130.9</v>
      </c>
      <c r="E443" s="5">
        <f t="shared" si="138"/>
        <v>1146.2529999999999</v>
      </c>
      <c r="F443" s="5">
        <f t="shared" si="157"/>
        <v>441</v>
      </c>
      <c r="G443" s="5">
        <f t="shared" si="139"/>
        <v>1.9999999999999574E-2</v>
      </c>
      <c r="H443" s="5">
        <f t="shared" si="140"/>
        <v>8.81</v>
      </c>
      <c r="I443" s="8">
        <f t="shared" si="141"/>
        <v>17.459533132082449</v>
      </c>
      <c r="J443" s="5">
        <f t="shared" si="158"/>
        <v>138.17833030334032</v>
      </c>
      <c r="K443" s="5">
        <f t="shared" si="142"/>
        <v>58.020264000000012</v>
      </c>
      <c r="L443" s="8">
        <f t="shared" si="144"/>
        <v>80.158066303340306</v>
      </c>
      <c r="M443" s="8">
        <f t="shared" si="143"/>
        <v>1056.45</v>
      </c>
      <c r="N443" s="8">
        <f t="shared" si="145"/>
        <v>1076.153</v>
      </c>
      <c r="O443" s="8">
        <f t="shared" si="146"/>
        <v>441.5</v>
      </c>
      <c r="P443" s="8">
        <f t="shared" si="147"/>
        <v>1.9999999999999574E-2</v>
      </c>
      <c r="Q443" s="9">
        <f t="shared" si="148"/>
        <v>11.701563085954493</v>
      </c>
      <c r="R443" s="8">
        <f t="shared" si="149"/>
        <v>47.06950136966713</v>
      </c>
      <c r="S443" s="8">
        <f t="shared" si="150"/>
        <v>3.7598370772703915</v>
      </c>
      <c r="T443" s="1" t="str">
        <f t="shared" si="151"/>
        <v>organic clay</v>
      </c>
      <c r="U443" s="10" t="str">
        <f t="shared" si="152"/>
        <v/>
      </c>
      <c r="V443" s="10" t="str">
        <f t="shared" si="153"/>
        <v/>
      </c>
      <c r="W443" s="10" t="str">
        <f t="shared" si="154"/>
        <v/>
      </c>
      <c r="X443" s="10">
        <f t="shared" si="155"/>
        <v>61.218111313110647</v>
      </c>
      <c r="Y443" s="1">
        <f t="shared" si="159"/>
        <v>9.3701842546063663</v>
      </c>
      <c r="Z443" s="2">
        <f t="shared" si="156"/>
        <v>4.4960000000000004</v>
      </c>
      <c r="AA443" s="1">
        <f t="shared" si="160"/>
        <v>1.5529313232830824</v>
      </c>
    </row>
    <row r="444" spans="1:27" x14ac:dyDescent="0.2">
      <c r="A444" s="11">
        <v>8.82</v>
      </c>
      <c r="B444" s="11">
        <v>0.9889</v>
      </c>
      <c r="C444" s="11">
        <v>48</v>
      </c>
      <c r="D444" s="11">
        <v>100.9</v>
      </c>
      <c r="E444" s="5">
        <f t="shared" si="138"/>
        <v>1006.053</v>
      </c>
      <c r="F444" s="5">
        <f t="shared" si="157"/>
        <v>442</v>
      </c>
      <c r="G444" s="5">
        <f t="shared" si="139"/>
        <v>1.9999999999999574E-2</v>
      </c>
      <c r="H444" s="5">
        <f t="shared" si="140"/>
        <v>8.83</v>
      </c>
      <c r="I444" s="8">
        <f t="shared" si="141"/>
        <v>17.463477623121673</v>
      </c>
      <c r="J444" s="5">
        <f t="shared" si="158"/>
        <v>138.52759985580275</v>
      </c>
      <c r="K444" s="5">
        <f t="shared" si="142"/>
        <v>58.216464000000002</v>
      </c>
      <c r="L444" s="8">
        <f t="shared" si="144"/>
        <v>80.311135855802746</v>
      </c>
      <c r="M444" s="8">
        <f t="shared" si="143"/>
        <v>892.80000000000007</v>
      </c>
      <c r="N444" s="8">
        <f t="shared" si="145"/>
        <v>911.11749999999995</v>
      </c>
      <c r="O444" s="8">
        <f t="shared" si="146"/>
        <v>442.5</v>
      </c>
      <c r="P444" s="8">
        <f t="shared" si="147"/>
        <v>1.9999999999999574E-2</v>
      </c>
      <c r="Q444" s="9">
        <f t="shared" si="148"/>
        <v>9.619959821404704</v>
      </c>
      <c r="R444" s="8">
        <f t="shared" si="149"/>
        <v>57.274887999106802</v>
      </c>
      <c r="S444" s="8">
        <f t="shared" si="150"/>
        <v>3.8797652390071842</v>
      </c>
      <c r="T444" s="1" t="str">
        <f t="shared" si="151"/>
        <v>organic clay</v>
      </c>
      <c r="U444" s="10" t="str">
        <f t="shared" si="152"/>
        <v/>
      </c>
      <c r="V444" s="10" t="str">
        <f t="shared" si="153"/>
        <v/>
      </c>
      <c r="W444" s="10" t="str">
        <f t="shared" si="154"/>
        <v/>
      </c>
      <c r="X444" s="10">
        <f t="shared" si="155"/>
        <v>50.28482667627982</v>
      </c>
      <c r="Y444" s="1">
        <f t="shared" si="159"/>
        <v>9.3869346733668344</v>
      </c>
      <c r="Z444" s="2">
        <f t="shared" si="156"/>
        <v>3.9556</v>
      </c>
      <c r="AA444" s="1">
        <f t="shared" si="160"/>
        <v>1.5557788944723621</v>
      </c>
    </row>
    <row r="445" spans="1:27" x14ac:dyDescent="0.2">
      <c r="A445" s="11">
        <v>8.84</v>
      </c>
      <c r="B445" s="11">
        <v>0.79669999999999996</v>
      </c>
      <c r="C445" s="11">
        <v>56.2</v>
      </c>
      <c r="D445" s="11">
        <v>114.6</v>
      </c>
      <c r="E445" s="5">
        <f t="shared" si="138"/>
        <v>816.1819999999999</v>
      </c>
      <c r="F445" s="5">
        <f t="shared" si="157"/>
        <v>443</v>
      </c>
      <c r="G445" s="5">
        <f t="shared" si="139"/>
        <v>1.9999999999999574E-2</v>
      </c>
      <c r="H445" s="5">
        <f t="shared" si="140"/>
        <v>8.85</v>
      </c>
      <c r="I445" s="8">
        <f t="shared" si="141"/>
        <v>17.564703332519791</v>
      </c>
      <c r="J445" s="5">
        <f t="shared" si="158"/>
        <v>138.87889392245313</v>
      </c>
      <c r="K445" s="5">
        <f t="shared" si="142"/>
        <v>58.412663999999999</v>
      </c>
      <c r="L445" s="8">
        <f t="shared" si="144"/>
        <v>80.466229922453124</v>
      </c>
      <c r="M445" s="8">
        <f t="shared" si="143"/>
        <v>859</v>
      </c>
      <c r="N445" s="8">
        <f t="shared" si="145"/>
        <v>898.202</v>
      </c>
      <c r="O445" s="8">
        <f t="shared" si="146"/>
        <v>443.5</v>
      </c>
      <c r="P445" s="8">
        <f t="shared" si="147"/>
        <v>2.0000000000000462E-2</v>
      </c>
      <c r="Q445" s="9">
        <f t="shared" si="148"/>
        <v>9.4365438372012882</v>
      </c>
      <c r="R445" s="8">
        <f t="shared" si="149"/>
        <v>58.407283599072649</v>
      </c>
      <c r="S445" s="8">
        <f t="shared" si="150"/>
        <v>3.8916504916538543</v>
      </c>
      <c r="T445" s="1" t="str">
        <f t="shared" si="151"/>
        <v>organic clay</v>
      </c>
      <c r="U445" s="10" t="str">
        <f t="shared" si="152"/>
        <v/>
      </c>
      <c r="V445" s="10" t="str">
        <f t="shared" si="153"/>
        <v/>
      </c>
      <c r="W445" s="10" t="str">
        <f t="shared" si="154"/>
        <v/>
      </c>
      <c r="X445" s="10">
        <f t="shared" si="155"/>
        <v>48.008073738503121</v>
      </c>
      <c r="Y445" s="1">
        <f t="shared" si="159"/>
        <v>9.4036850921273043</v>
      </c>
      <c r="Z445" s="2">
        <f t="shared" si="156"/>
        <v>3.1867999999999999</v>
      </c>
      <c r="AA445" s="1">
        <f t="shared" si="160"/>
        <v>1.5586264656616418</v>
      </c>
    </row>
    <row r="446" spans="1:27" x14ac:dyDescent="0.2">
      <c r="A446" s="11">
        <v>8.86</v>
      </c>
      <c r="B446" s="11">
        <v>0.92130000000000001</v>
      </c>
      <c r="C446" s="11">
        <v>47.3</v>
      </c>
      <c r="D446" s="11">
        <v>346.6</v>
      </c>
      <c r="E446" s="5">
        <f t="shared" si="138"/>
        <v>980.22199999999998</v>
      </c>
      <c r="F446" s="5">
        <f t="shared" si="157"/>
        <v>444</v>
      </c>
      <c r="G446" s="5">
        <f t="shared" si="139"/>
        <v>2.000000000000135E-2</v>
      </c>
      <c r="H446" s="5">
        <f t="shared" si="140"/>
        <v>8.870000000000001</v>
      </c>
      <c r="I446" s="8">
        <f t="shared" si="141"/>
        <v>17.436605056444719</v>
      </c>
      <c r="J446" s="5">
        <f t="shared" si="158"/>
        <v>139.22762602358205</v>
      </c>
      <c r="K446" s="5">
        <f t="shared" si="142"/>
        <v>58.608864000000011</v>
      </c>
      <c r="L446" s="8">
        <f t="shared" si="144"/>
        <v>80.618762023582036</v>
      </c>
      <c r="M446" s="8">
        <f t="shared" si="143"/>
        <v>1296.8500000000001</v>
      </c>
      <c r="N446" s="8">
        <f t="shared" si="145"/>
        <v>1347.5440000000001</v>
      </c>
      <c r="O446" s="8">
        <f t="shared" si="146"/>
        <v>444.5</v>
      </c>
      <c r="P446" s="8">
        <f t="shared" si="147"/>
        <v>2.0000000000000462E-2</v>
      </c>
      <c r="Q446" s="9">
        <f t="shared" si="148"/>
        <v>14.988029382328767</v>
      </c>
      <c r="R446" s="8">
        <f t="shared" si="149"/>
        <v>36.78672321034648</v>
      </c>
      <c r="S446" s="8">
        <f t="shared" si="150"/>
        <v>3.6088340312876883</v>
      </c>
      <c r="T446" s="1" t="str">
        <f t="shared" si="151"/>
        <v>organic clay</v>
      </c>
      <c r="U446" s="10" t="str">
        <f t="shared" si="152"/>
        <v/>
      </c>
      <c r="V446" s="10" t="str">
        <f t="shared" si="153"/>
        <v/>
      </c>
      <c r="W446" s="10" t="str">
        <f t="shared" si="154"/>
        <v/>
      </c>
      <c r="X446" s="10">
        <f t="shared" si="155"/>
        <v>77.174824931761208</v>
      </c>
      <c r="Y446" s="1">
        <f t="shared" si="159"/>
        <v>9.4204355108877724</v>
      </c>
      <c r="Z446" s="2">
        <f t="shared" si="156"/>
        <v>3.6852</v>
      </c>
      <c r="AA446" s="1">
        <f t="shared" si="160"/>
        <v>1.5614740368509215</v>
      </c>
    </row>
    <row r="447" spans="1:27" x14ac:dyDescent="0.2">
      <c r="A447" s="11">
        <v>8.8800000000000008</v>
      </c>
      <c r="B447" s="11">
        <v>1.6724000000000001</v>
      </c>
      <c r="C447" s="11">
        <v>44.6</v>
      </c>
      <c r="D447" s="11">
        <v>249.8</v>
      </c>
      <c r="E447" s="5">
        <f t="shared" si="138"/>
        <v>1714.8660000000002</v>
      </c>
      <c r="F447" s="5">
        <f t="shared" si="157"/>
        <v>445</v>
      </c>
      <c r="G447" s="5">
        <f t="shared" si="139"/>
        <v>1.9999999999999574E-2</v>
      </c>
      <c r="H447" s="5">
        <f t="shared" si="140"/>
        <v>8.89</v>
      </c>
      <c r="I447" s="8">
        <f t="shared" si="141"/>
        <v>17.583455074880487</v>
      </c>
      <c r="J447" s="5">
        <f t="shared" si="158"/>
        <v>139.57929512507965</v>
      </c>
      <c r="K447" s="5">
        <f t="shared" si="142"/>
        <v>58.805064000000009</v>
      </c>
      <c r="L447" s="8">
        <f t="shared" si="144"/>
        <v>80.774231125079638</v>
      </c>
      <c r="M447" s="8">
        <f t="shared" si="143"/>
        <v>1775.05</v>
      </c>
      <c r="N447" s="8">
        <f t="shared" si="145"/>
        <v>1804.7150000000001</v>
      </c>
      <c r="O447" s="8">
        <f t="shared" si="146"/>
        <v>445.5</v>
      </c>
      <c r="P447" s="8">
        <f t="shared" si="147"/>
        <v>1.9999999999999574E-2</v>
      </c>
      <c r="Q447" s="9">
        <f t="shared" si="148"/>
        <v>20.614689631603458</v>
      </c>
      <c r="R447" s="8">
        <f t="shared" si="149"/>
        <v>26.754576140295093</v>
      </c>
      <c r="S447" s="8">
        <f t="shared" si="150"/>
        <v>3.4141309633518127</v>
      </c>
      <c r="T447" s="1" t="str">
        <f t="shared" si="151"/>
        <v>clays</v>
      </c>
      <c r="U447" s="10" t="str">
        <f t="shared" si="152"/>
        <v/>
      </c>
      <c r="V447" s="10" t="str">
        <f t="shared" si="153"/>
        <v/>
      </c>
      <c r="W447" s="10" t="str">
        <f t="shared" si="154"/>
        <v/>
      </c>
      <c r="X447" s="10">
        <f t="shared" si="155"/>
        <v>109.03138032499469</v>
      </c>
      <c r="Y447" s="1">
        <f t="shared" si="159"/>
        <v>9.4371859296482423</v>
      </c>
      <c r="Z447" s="2">
        <f t="shared" si="156"/>
        <v>6.6896000000000004</v>
      </c>
      <c r="AA447" s="1">
        <f t="shared" si="160"/>
        <v>1.5643216080402014</v>
      </c>
    </row>
    <row r="448" spans="1:27" x14ac:dyDescent="0.2">
      <c r="A448" s="11">
        <v>8.9</v>
      </c>
      <c r="B448" s="11">
        <v>1.8776999999999999</v>
      </c>
      <c r="C448" s="11">
        <v>37.9</v>
      </c>
      <c r="D448" s="11">
        <v>99.2</v>
      </c>
      <c r="E448" s="5">
        <f t="shared" si="138"/>
        <v>1894.5639999999999</v>
      </c>
      <c r="F448" s="5">
        <f t="shared" si="157"/>
        <v>446</v>
      </c>
      <c r="G448" s="5">
        <f t="shared" si="139"/>
        <v>1.9999999999999574E-2</v>
      </c>
      <c r="H448" s="5">
        <f t="shared" si="140"/>
        <v>8.91</v>
      </c>
      <c r="I448" s="8">
        <f t="shared" si="141"/>
        <v>17.434414619372127</v>
      </c>
      <c r="J448" s="5">
        <f t="shared" si="158"/>
        <v>139.92798341746709</v>
      </c>
      <c r="K448" s="5">
        <f t="shared" si="142"/>
        <v>59.001264000000006</v>
      </c>
      <c r="L448" s="8">
        <f t="shared" si="144"/>
        <v>80.926719417467083</v>
      </c>
      <c r="M448" s="8">
        <f t="shared" si="143"/>
        <v>1460.05</v>
      </c>
      <c r="N448" s="8">
        <f t="shared" si="145"/>
        <v>1475.9024999999999</v>
      </c>
      <c r="O448" s="8">
        <f t="shared" si="146"/>
        <v>446.5</v>
      </c>
      <c r="P448" s="8">
        <f t="shared" si="147"/>
        <v>1.9999999999999574E-2</v>
      </c>
      <c r="Q448" s="9">
        <f t="shared" si="148"/>
        <v>16.508447719112393</v>
      </c>
      <c r="R448" s="8">
        <f t="shared" si="149"/>
        <v>33.421296174283462</v>
      </c>
      <c r="S448" s="8">
        <f t="shared" si="150"/>
        <v>3.549998732142142</v>
      </c>
      <c r="T448" s="1" t="str">
        <f t="shared" si="151"/>
        <v>clays</v>
      </c>
      <c r="U448" s="10" t="str">
        <f t="shared" si="152"/>
        <v/>
      </c>
      <c r="V448" s="10" t="str">
        <f t="shared" si="153"/>
        <v/>
      </c>
      <c r="W448" s="10" t="str">
        <f t="shared" si="154"/>
        <v/>
      </c>
      <c r="X448" s="10">
        <f t="shared" si="155"/>
        <v>88.008134438835526</v>
      </c>
      <c r="Y448" s="1">
        <f t="shared" si="159"/>
        <v>9.4539363484087104</v>
      </c>
      <c r="Z448" s="2">
        <f t="shared" si="156"/>
        <v>7.5107999999999997</v>
      </c>
      <c r="AA448" s="1">
        <f t="shared" si="160"/>
        <v>1.5671691792294811</v>
      </c>
    </row>
    <row r="449" spans="1:27" x14ac:dyDescent="0.2">
      <c r="A449" s="11">
        <v>8.92</v>
      </c>
      <c r="B449" s="11">
        <v>1.0424</v>
      </c>
      <c r="C449" s="11">
        <v>32.1</v>
      </c>
      <c r="D449" s="11">
        <v>87.3</v>
      </c>
      <c r="E449" s="5">
        <f t="shared" si="138"/>
        <v>1057.241</v>
      </c>
      <c r="F449" s="5">
        <f t="shared" si="157"/>
        <v>447</v>
      </c>
      <c r="G449" s="5">
        <f t="shared" si="139"/>
        <v>1.9999999999999574E-2</v>
      </c>
      <c r="H449" s="5">
        <f t="shared" si="140"/>
        <v>8.93</v>
      </c>
      <c r="I449" s="8">
        <f t="shared" si="141"/>
        <v>17.019683101110765</v>
      </c>
      <c r="J449" s="5">
        <f t="shared" si="158"/>
        <v>140.26837707948928</v>
      </c>
      <c r="K449" s="5">
        <f t="shared" si="142"/>
        <v>59.197464000000004</v>
      </c>
      <c r="L449" s="8">
        <f t="shared" si="144"/>
        <v>81.070913079489287</v>
      </c>
      <c r="M449" s="8">
        <f t="shared" si="143"/>
        <v>922.65</v>
      </c>
      <c r="N449" s="8">
        <f t="shared" si="145"/>
        <v>937.55050000000006</v>
      </c>
      <c r="O449" s="8">
        <f t="shared" si="146"/>
        <v>447.5</v>
      </c>
      <c r="P449" s="8">
        <f t="shared" si="147"/>
        <v>2.0000000000000462E-2</v>
      </c>
      <c r="Q449" s="9">
        <f t="shared" si="148"/>
        <v>9.8343794665144948</v>
      </c>
      <c r="R449" s="8">
        <f t="shared" si="149"/>
        <v>56.128186890829845</v>
      </c>
      <c r="S449" s="8">
        <f t="shared" si="150"/>
        <v>3.8668874441322423</v>
      </c>
      <c r="T449" s="1" t="str">
        <f t="shared" si="151"/>
        <v>organic clay</v>
      </c>
      <c r="U449" s="10" t="str">
        <f t="shared" si="152"/>
        <v/>
      </c>
      <c r="V449" s="10" t="str">
        <f t="shared" si="153"/>
        <v/>
      </c>
      <c r="W449" s="10" t="str">
        <f t="shared" si="154"/>
        <v/>
      </c>
      <c r="X449" s="10">
        <f t="shared" si="155"/>
        <v>52.158774861367384</v>
      </c>
      <c r="Y449" s="1">
        <f t="shared" si="159"/>
        <v>9.4706867671691803</v>
      </c>
      <c r="Z449" s="2">
        <f t="shared" si="156"/>
        <v>4.1696</v>
      </c>
      <c r="AA449" s="1">
        <f t="shared" si="160"/>
        <v>1.5700167504187605</v>
      </c>
    </row>
    <row r="450" spans="1:27" x14ac:dyDescent="0.2">
      <c r="A450" s="11">
        <v>8.94</v>
      </c>
      <c r="B450" s="11">
        <v>0.80289999999999995</v>
      </c>
      <c r="C450" s="11">
        <v>35.9</v>
      </c>
      <c r="D450" s="11">
        <v>88</v>
      </c>
      <c r="E450" s="5">
        <f t="shared" si="138"/>
        <v>817.86</v>
      </c>
      <c r="F450" s="5">
        <f t="shared" si="157"/>
        <v>448</v>
      </c>
      <c r="G450" s="5">
        <f t="shared" si="139"/>
        <v>2.000000000000135E-2</v>
      </c>
      <c r="H450" s="5">
        <f t="shared" si="140"/>
        <v>8.9499999999999993</v>
      </c>
      <c r="I450" s="8">
        <f t="shared" si="141"/>
        <v>17.049942926956383</v>
      </c>
      <c r="J450" s="5">
        <f t="shared" si="158"/>
        <v>140.60937593802842</v>
      </c>
      <c r="K450" s="5">
        <f t="shared" si="142"/>
        <v>59.393663999999994</v>
      </c>
      <c r="L450" s="8">
        <f t="shared" si="144"/>
        <v>81.21571193802842</v>
      </c>
      <c r="M450" s="8">
        <f t="shared" si="143"/>
        <v>661.14999999999986</v>
      </c>
      <c r="N450" s="8">
        <f t="shared" si="145"/>
        <v>676.11850000000004</v>
      </c>
      <c r="O450" s="8">
        <f t="shared" si="146"/>
        <v>448.5</v>
      </c>
      <c r="P450" s="8">
        <f t="shared" si="147"/>
        <v>2.0000000000000462E-2</v>
      </c>
      <c r="Q450" s="9">
        <f t="shared" si="148"/>
        <v>6.5936640987718169</v>
      </c>
      <c r="R450" s="8">
        <f t="shared" si="149"/>
        <v>83.752074399407888</v>
      </c>
      <c r="S450" s="8">
        <f t="shared" si="150"/>
        <v>4.1116359019966637</v>
      </c>
      <c r="T450" s="1" t="str">
        <f t="shared" si="151"/>
        <v>organic clay</v>
      </c>
      <c r="U450" s="10" t="str">
        <f t="shared" si="152"/>
        <v/>
      </c>
      <c r="V450" s="10" t="str">
        <f t="shared" si="153"/>
        <v/>
      </c>
      <c r="W450" s="10" t="str">
        <f t="shared" si="154"/>
        <v/>
      </c>
      <c r="X450" s="10">
        <f t="shared" si="155"/>
        <v>34.702708270798098</v>
      </c>
      <c r="Y450" s="1">
        <f t="shared" si="159"/>
        <v>9.4874371859296485</v>
      </c>
      <c r="Z450" s="2">
        <f t="shared" si="156"/>
        <v>3.2115999999999998</v>
      </c>
      <c r="AA450" s="1">
        <f t="shared" si="160"/>
        <v>1.5728643216080402</v>
      </c>
    </row>
    <row r="451" spans="1:27" x14ac:dyDescent="0.2">
      <c r="A451" s="11">
        <v>8.9600000000000009</v>
      </c>
      <c r="B451" s="11">
        <v>0.51939999999999997</v>
      </c>
      <c r="C451" s="11">
        <v>45.2</v>
      </c>
      <c r="D451" s="11">
        <v>88.1</v>
      </c>
      <c r="E451" s="5">
        <f t="shared" ref="E451:E514" si="161">+B451*1000+D451*(1-$F$1)</f>
        <v>534.37699999999995</v>
      </c>
      <c r="F451" s="5">
        <f t="shared" si="157"/>
        <v>449</v>
      </c>
      <c r="G451" s="5">
        <f t="shared" ref="G451:G514" si="162">+A452-A451</f>
        <v>1.9999999999999574E-2</v>
      </c>
      <c r="H451" s="5">
        <f t="shared" ref="H451:H514" si="163">+A451+G451/2</f>
        <v>8.9700000000000006</v>
      </c>
      <c r="I451" s="8">
        <f t="shared" ref="I451:I514" si="164">9.81*(0.27*LOG(C451/E451*100)+0.36*LOG(E451/100)+1.236)</f>
        <v>17.15174195738064</v>
      </c>
      <c r="J451" s="5">
        <f t="shared" si="158"/>
        <v>140.95241077717603</v>
      </c>
      <c r="K451" s="5">
        <f t="shared" ref="K451:K514" si="165">IF(H451&lt;$C$1,0,9.81*(H451-$C$1))</f>
        <v>59.589864000000013</v>
      </c>
      <c r="L451" s="8">
        <f t="shared" si="144"/>
        <v>81.362546777176021</v>
      </c>
      <c r="M451" s="8">
        <f t="shared" ref="M451:M514" si="166">AVERAGE(B451:B452)*1000</f>
        <v>460.65</v>
      </c>
      <c r="N451" s="8">
        <f t="shared" si="145"/>
        <v>476.13699999999994</v>
      </c>
      <c r="O451" s="8">
        <f t="shared" si="146"/>
        <v>449.5</v>
      </c>
      <c r="P451" s="8">
        <f t="shared" si="147"/>
        <v>1.9999999999999574E-2</v>
      </c>
      <c r="Q451" s="9">
        <f t="shared" si="148"/>
        <v>4.1196422985723267</v>
      </c>
      <c r="R451" s="8">
        <f t="shared" si="149"/>
        <v>134.10521081599654</v>
      </c>
      <c r="S451" s="8">
        <f t="shared" si="150"/>
        <v>4.3996840371337482</v>
      </c>
      <c r="T451" s="1" t="str">
        <f t="shared" si="151"/>
        <v>organic clay</v>
      </c>
      <c r="U451" s="10" t="str">
        <f t="shared" si="152"/>
        <v/>
      </c>
      <c r="V451" s="10" t="str">
        <f t="shared" si="153"/>
        <v/>
      </c>
      <c r="W451" s="10" t="str">
        <f t="shared" si="154"/>
        <v/>
      </c>
      <c r="X451" s="10">
        <f t="shared" si="155"/>
        <v>21.313172614854928</v>
      </c>
      <c r="Y451" s="1">
        <f t="shared" si="159"/>
        <v>9.5041876046901184</v>
      </c>
      <c r="Z451" s="2">
        <f t="shared" si="156"/>
        <v>2.0775999999999999</v>
      </c>
      <c r="AA451" s="1">
        <f t="shared" si="160"/>
        <v>1.5757118927973202</v>
      </c>
    </row>
    <row r="452" spans="1:27" x14ac:dyDescent="0.2">
      <c r="A452" s="11">
        <v>8.98</v>
      </c>
      <c r="B452" s="11">
        <v>0.40189999999999998</v>
      </c>
      <c r="C452" s="11">
        <v>46.4</v>
      </c>
      <c r="D452" s="11">
        <v>94.1</v>
      </c>
      <c r="E452" s="5">
        <f t="shared" si="161"/>
        <v>417.89699999999999</v>
      </c>
      <c r="F452" s="5">
        <f t="shared" si="157"/>
        <v>450</v>
      </c>
      <c r="G452" s="5">
        <f t="shared" si="162"/>
        <v>1.9999999999999574E-2</v>
      </c>
      <c r="H452" s="5">
        <f t="shared" si="163"/>
        <v>8.99</v>
      </c>
      <c r="I452" s="8">
        <f t="shared" si="164"/>
        <v>17.087608218958358</v>
      </c>
      <c r="J452" s="5">
        <f t="shared" si="158"/>
        <v>141.29416294155519</v>
      </c>
      <c r="K452" s="5">
        <f t="shared" si="165"/>
        <v>59.786064000000003</v>
      </c>
      <c r="L452" s="8">
        <f t="shared" ref="L452:L515" si="167">+J452-K452</f>
        <v>81.508098941555176</v>
      </c>
      <c r="M452" s="8">
        <f t="shared" si="166"/>
        <v>400.54999999999995</v>
      </c>
      <c r="N452" s="8">
        <f t="shared" ref="N452:N515" si="168">AVERAGE(E452:E453)</f>
        <v>418.09399999999999</v>
      </c>
      <c r="O452" s="8">
        <f t="shared" ref="O452:O515" si="169">AVERAGE(F452:F453)</f>
        <v>450.5</v>
      </c>
      <c r="P452" s="8">
        <f t="shared" ref="P452:P515" si="170">AVERAGE(G452:G453)</f>
        <v>1.9999999999999574E-2</v>
      </c>
      <c r="Q452" s="9">
        <f t="shared" ref="Q452:Q515" si="171">(N452-J452)/L452</f>
        <v>3.3959795486939557</v>
      </c>
      <c r="R452" s="8">
        <f t="shared" ref="R452:R515" si="172">+O452/(N452-J452)*100</f>
        <v>162.75298597985781</v>
      </c>
      <c r="S452" s="8">
        <f t="shared" ref="S452:S515" si="173">+SQRT((3.47-LOG(Q452))^2+(1.22+LOG(R452))^2)</f>
        <v>4.5181099346056355</v>
      </c>
      <c r="T452" s="1" t="str">
        <f t="shared" ref="T452:T515" si="174">(IF(S452&lt;1.31, "gravelly sand to dense sand", IF(S452&lt;2.05, "sands", IF(S452&lt;2.6, "sand mixtures", IF(S452&lt;2.95, "silt mixtures", IF(S452&lt;3.6, "clays","organic clay"))))))</f>
        <v>organic clay</v>
      </c>
      <c r="U452" s="10" t="str">
        <f t="shared" ref="U452:U515" si="175">IF(S452&lt;2.6,DEGREES(ATAN(0.373*(LOG(N452/L452)+0.29))),"")</f>
        <v/>
      </c>
      <c r="V452" s="10" t="str">
        <f t="shared" ref="V452:V515" si="176">IF(S452&lt;2.6, 17.6+11*LOG(Q452),"")</f>
        <v/>
      </c>
      <c r="W452" s="10" t="str">
        <f t="shared" ref="W452:W515" si="177">IF(S452&lt;2.6, IF(M452/100&lt;20, 30,IF(M452/100&lt;40,30+5/20*(M452/100-20),IF(M452/100&lt;120, 35+5/80*(M452/100-40), IF(M452/100&lt;200, 40+5/80*(M452/100-120),45)))),"")</f>
        <v/>
      </c>
      <c r="X452" s="10">
        <f t="shared" ref="X452:X515" si="178">IF(S452&gt;2.59, (M452-J452)/$I$1,"")</f>
        <v>17.283722470562981</v>
      </c>
      <c r="Y452" s="1">
        <f t="shared" si="159"/>
        <v>9.5209380234505865</v>
      </c>
      <c r="Z452" s="2">
        <f t="shared" ref="Z452:Z515" si="179">+B452*4</f>
        <v>1.6075999999999999</v>
      </c>
      <c r="AA452" s="1">
        <f t="shared" si="160"/>
        <v>1.5785594639865999</v>
      </c>
    </row>
    <row r="453" spans="1:27" x14ac:dyDescent="0.2">
      <c r="A453" s="11">
        <v>9</v>
      </c>
      <c r="B453" s="11">
        <v>0.3992</v>
      </c>
      <c r="C453" s="11">
        <v>39.6</v>
      </c>
      <c r="D453" s="11">
        <v>112.3</v>
      </c>
      <c r="E453" s="5">
        <f t="shared" si="161"/>
        <v>418.291</v>
      </c>
      <c r="F453" s="5">
        <f t="shared" ref="F453:F516" si="180">+F452+1</f>
        <v>451</v>
      </c>
      <c r="G453" s="5">
        <f t="shared" si="162"/>
        <v>1.9999999999999574E-2</v>
      </c>
      <c r="H453" s="5">
        <f t="shared" si="163"/>
        <v>9.01</v>
      </c>
      <c r="I453" s="8">
        <f t="shared" si="164"/>
        <v>16.905678624576414</v>
      </c>
      <c r="J453" s="5">
        <f t="shared" ref="J453:J516" si="181">+J452+I453*G453</f>
        <v>141.63227651404671</v>
      </c>
      <c r="K453" s="5">
        <f t="shared" si="165"/>
        <v>59.982264000000001</v>
      </c>
      <c r="L453" s="8">
        <f t="shared" si="167"/>
        <v>81.650012514046708</v>
      </c>
      <c r="M453" s="8">
        <f t="shared" si="166"/>
        <v>401.85</v>
      </c>
      <c r="N453" s="8">
        <f t="shared" si="168"/>
        <v>421.46799999999996</v>
      </c>
      <c r="O453" s="8">
        <f t="shared" si="169"/>
        <v>451.5</v>
      </c>
      <c r="P453" s="8">
        <f t="shared" si="170"/>
        <v>1.9999999999999574E-2</v>
      </c>
      <c r="Q453" s="9">
        <f t="shared" si="171"/>
        <v>3.4272587948202897</v>
      </c>
      <c r="R453" s="8">
        <f t="shared" si="172"/>
        <v>161.34466120894092</v>
      </c>
      <c r="S453" s="8">
        <f t="shared" si="173"/>
        <v>4.5126531327432557</v>
      </c>
      <c r="T453" s="1" t="str">
        <f t="shared" si="174"/>
        <v>organic clay</v>
      </c>
      <c r="U453" s="10" t="str">
        <f t="shared" si="175"/>
        <v/>
      </c>
      <c r="V453" s="10" t="str">
        <f t="shared" si="176"/>
        <v/>
      </c>
      <c r="W453" s="10" t="str">
        <f t="shared" si="177"/>
        <v/>
      </c>
      <c r="X453" s="10">
        <f t="shared" si="178"/>
        <v>17.347848232396888</v>
      </c>
      <c r="Y453" s="1">
        <f t="shared" ref="Y453:Y516" si="182">+($Y$600-$Y$3)/($A$600-$A$3)*(A453-$A$3)+$Y$3</f>
        <v>9.5376884422110564</v>
      </c>
      <c r="Z453" s="2">
        <f t="shared" si="179"/>
        <v>1.5968</v>
      </c>
      <c r="AA453" s="1">
        <f t="shared" ref="AA453:AA516" si="183">+($AA$600-$AA$3)/($A$600-$A$3)*(A453-$A$3)+$AA$3</f>
        <v>1.5814070351758795</v>
      </c>
    </row>
    <row r="454" spans="1:27" x14ac:dyDescent="0.2">
      <c r="A454" s="11">
        <v>9.02</v>
      </c>
      <c r="B454" s="11">
        <v>0.40450000000000003</v>
      </c>
      <c r="C454" s="11">
        <v>34.799999999999997</v>
      </c>
      <c r="D454" s="11">
        <v>118.5</v>
      </c>
      <c r="E454" s="5">
        <f t="shared" si="161"/>
        <v>424.64499999999998</v>
      </c>
      <c r="F454" s="5">
        <f t="shared" si="180"/>
        <v>452</v>
      </c>
      <c r="G454" s="5">
        <f t="shared" si="162"/>
        <v>1.9999999999999574E-2</v>
      </c>
      <c r="H454" s="5">
        <f t="shared" si="163"/>
        <v>9.0299999999999994</v>
      </c>
      <c r="I454" s="8">
        <f t="shared" si="164"/>
        <v>16.762825111937072</v>
      </c>
      <c r="J454" s="5">
        <f t="shared" si="181"/>
        <v>141.96753301628544</v>
      </c>
      <c r="K454" s="5">
        <f t="shared" si="165"/>
        <v>60.178463999999998</v>
      </c>
      <c r="L454" s="8">
        <f t="shared" si="167"/>
        <v>81.789069016285453</v>
      </c>
      <c r="M454" s="8">
        <f t="shared" si="166"/>
        <v>398.80000000000007</v>
      </c>
      <c r="N454" s="8">
        <f t="shared" si="168"/>
        <v>419.08950000000004</v>
      </c>
      <c r="O454" s="8">
        <f t="shared" si="169"/>
        <v>452.5</v>
      </c>
      <c r="P454" s="8">
        <f t="shared" si="170"/>
        <v>2.0000000000000462E-2</v>
      </c>
      <c r="Q454" s="9">
        <f t="shared" si="171"/>
        <v>3.3882518815385394</v>
      </c>
      <c r="R454" s="8">
        <f t="shared" si="172"/>
        <v>163.28550382532168</v>
      </c>
      <c r="S454" s="8">
        <f t="shared" si="173"/>
        <v>4.5198310132904131</v>
      </c>
      <c r="T454" s="1" t="str">
        <f t="shared" si="174"/>
        <v>organic clay</v>
      </c>
      <c r="U454" s="10" t="str">
        <f t="shared" si="175"/>
        <v/>
      </c>
      <c r="V454" s="10" t="str">
        <f t="shared" si="176"/>
        <v/>
      </c>
      <c r="W454" s="10" t="str">
        <f t="shared" si="177"/>
        <v/>
      </c>
      <c r="X454" s="10">
        <f t="shared" si="178"/>
        <v>17.122164465580976</v>
      </c>
      <c r="Y454" s="1">
        <f t="shared" si="182"/>
        <v>9.5544388609715245</v>
      </c>
      <c r="Z454" s="2">
        <f t="shared" si="179"/>
        <v>1.6180000000000001</v>
      </c>
      <c r="AA454" s="1">
        <f t="shared" si="183"/>
        <v>1.5842546063651592</v>
      </c>
    </row>
    <row r="455" spans="1:27" x14ac:dyDescent="0.2">
      <c r="A455" s="11">
        <v>9.0399999999999991</v>
      </c>
      <c r="B455" s="11">
        <v>0.3931</v>
      </c>
      <c r="C455" s="11">
        <v>32.1</v>
      </c>
      <c r="D455" s="11">
        <v>120.2</v>
      </c>
      <c r="E455" s="5">
        <f t="shared" si="161"/>
        <v>413.53400000000005</v>
      </c>
      <c r="F455" s="5">
        <f t="shared" si="180"/>
        <v>453</v>
      </c>
      <c r="G455" s="5">
        <f t="shared" si="162"/>
        <v>2.000000000000135E-2</v>
      </c>
      <c r="H455" s="5">
        <f t="shared" si="163"/>
        <v>9.0500000000000007</v>
      </c>
      <c r="I455" s="8">
        <f t="shared" si="164"/>
        <v>16.659757637450824</v>
      </c>
      <c r="J455" s="5">
        <f t="shared" si="181"/>
        <v>142.30072816903447</v>
      </c>
      <c r="K455" s="5">
        <f t="shared" si="165"/>
        <v>60.37466400000001</v>
      </c>
      <c r="L455" s="8">
        <f t="shared" si="167"/>
        <v>81.926064169034461</v>
      </c>
      <c r="M455" s="8">
        <f t="shared" si="166"/>
        <v>392.2</v>
      </c>
      <c r="N455" s="8">
        <f t="shared" si="168"/>
        <v>412.72749999999996</v>
      </c>
      <c r="O455" s="8">
        <f t="shared" si="169"/>
        <v>453.5</v>
      </c>
      <c r="P455" s="8">
        <f t="shared" si="170"/>
        <v>2.0000000000000462E-2</v>
      </c>
      <c r="Q455" s="9">
        <f t="shared" si="171"/>
        <v>3.3008637064879105</v>
      </c>
      <c r="R455" s="8">
        <f t="shared" si="172"/>
        <v>167.69789356634678</v>
      </c>
      <c r="S455" s="8">
        <f t="shared" si="173"/>
        <v>4.5360081047431988</v>
      </c>
      <c r="T455" s="1" t="str">
        <f t="shared" si="174"/>
        <v>organic clay</v>
      </c>
      <c r="U455" s="10" t="str">
        <f t="shared" si="175"/>
        <v/>
      </c>
      <c r="V455" s="10" t="str">
        <f t="shared" si="176"/>
        <v/>
      </c>
      <c r="W455" s="10" t="str">
        <f t="shared" si="177"/>
        <v/>
      </c>
      <c r="X455" s="10">
        <f t="shared" si="178"/>
        <v>16.6599514553977</v>
      </c>
      <c r="Y455" s="1">
        <f t="shared" si="182"/>
        <v>9.5711892797319926</v>
      </c>
      <c r="Z455" s="2">
        <f t="shared" si="179"/>
        <v>1.5724</v>
      </c>
      <c r="AA455" s="1">
        <f t="shared" si="183"/>
        <v>1.5871021775544389</v>
      </c>
    </row>
    <row r="456" spans="1:27" x14ac:dyDescent="0.2">
      <c r="A456" s="11">
        <v>9.06</v>
      </c>
      <c r="B456" s="11">
        <v>0.39129999999999998</v>
      </c>
      <c r="C456" s="11">
        <v>29.5</v>
      </c>
      <c r="D456" s="11">
        <v>121.3</v>
      </c>
      <c r="E456" s="5">
        <f t="shared" si="161"/>
        <v>411.92099999999994</v>
      </c>
      <c r="F456" s="5">
        <f t="shared" si="180"/>
        <v>454</v>
      </c>
      <c r="G456" s="5">
        <f t="shared" si="162"/>
        <v>1.9999999999999574E-2</v>
      </c>
      <c r="H456" s="5">
        <f t="shared" si="163"/>
        <v>9.07</v>
      </c>
      <c r="I456" s="8">
        <f t="shared" si="164"/>
        <v>16.561096795286641</v>
      </c>
      <c r="J456" s="5">
        <f t="shared" si="181"/>
        <v>142.63195010494019</v>
      </c>
      <c r="K456" s="5">
        <f t="shared" si="165"/>
        <v>60.570864000000007</v>
      </c>
      <c r="L456" s="8">
        <f t="shared" si="167"/>
        <v>82.061086104940188</v>
      </c>
      <c r="M456" s="8">
        <f t="shared" si="166"/>
        <v>383</v>
      </c>
      <c r="N456" s="8">
        <f t="shared" si="168"/>
        <v>403.71449999999993</v>
      </c>
      <c r="O456" s="8">
        <f t="shared" si="169"/>
        <v>454.5</v>
      </c>
      <c r="P456" s="8">
        <f t="shared" si="170"/>
        <v>1.9999999999999574E-2</v>
      </c>
      <c r="Q456" s="9">
        <f t="shared" si="171"/>
        <v>3.1815634216830362</v>
      </c>
      <c r="R456" s="8">
        <f t="shared" si="172"/>
        <v>174.08287156023374</v>
      </c>
      <c r="S456" s="8">
        <f t="shared" si="173"/>
        <v>4.5587338461303011</v>
      </c>
      <c r="T456" s="1" t="str">
        <f t="shared" si="174"/>
        <v>organic clay</v>
      </c>
      <c r="U456" s="10" t="str">
        <f t="shared" si="175"/>
        <v/>
      </c>
      <c r="V456" s="10" t="str">
        <f t="shared" si="176"/>
        <v/>
      </c>
      <c r="W456" s="10" t="str">
        <f t="shared" si="177"/>
        <v/>
      </c>
      <c r="X456" s="10">
        <f t="shared" si="178"/>
        <v>16.024536659670655</v>
      </c>
      <c r="Y456" s="1">
        <f t="shared" si="182"/>
        <v>9.5879396984924625</v>
      </c>
      <c r="Z456" s="2">
        <f t="shared" si="179"/>
        <v>1.5651999999999999</v>
      </c>
      <c r="AA456" s="1">
        <f t="shared" si="183"/>
        <v>1.5899497487437189</v>
      </c>
    </row>
    <row r="457" spans="1:27" x14ac:dyDescent="0.2">
      <c r="A457" s="11">
        <v>9.08</v>
      </c>
      <c r="B457" s="11">
        <v>0.37469999999999998</v>
      </c>
      <c r="C457" s="11">
        <v>25.3</v>
      </c>
      <c r="D457" s="11">
        <v>122.4</v>
      </c>
      <c r="E457" s="5">
        <f t="shared" si="161"/>
        <v>395.50799999999998</v>
      </c>
      <c r="F457" s="5">
        <f t="shared" si="180"/>
        <v>455</v>
      </c>
      <c r="G457" s="5">
        <f t="shared" si="162"/>
        <v>1.9999999999999574E-2</v>
      </c>
      <c r="H457" s="5">
        <f t="shared" si="163"/>
        <v>9.09</v>
      </c>
      <c r="I457" s="8">
        <f t="shared" si="164"/>
        <v>16.368833714495587</v>
      </c>
      <c r="J457" s="5">
        <f t="shared" si="181"/>
        <v>142.95932677923008</v>
      </c>
      <c r="K457" s="5">
        <f t="shared" si="165"/>
        <v>60.767064000000005</v>
      </c>
      <c r="L457" s="8">
        <f t="shared" si="167"/>
        <v>82.192262779230077</v>
      </c>
      <c r="M457" s="8">
        <f t="shared" si="166"/>
        <v>361.95</v>
      </c>
      <c r="N457" s="8">
        <f t="shared" si="168"/>
        <v>382.86849999999998</v>
      </c>
      <c r="O457" s="8">
        <f t="shared" si="169"/>
        <v>455.5</v>
      </c>
      <c r="P457" s="8">
        <f t="shared" si="170"/>
        <v>1.9999999999999574E-2</v>
      </c>
      <c r="Q457" s="9">
        <f t="shared" si="171"/>
        <v>2.9188778250961449</v>
      </c>
      <c r="R457" s="8">
        <f t="shared" si="172"/>
        <v>189.86351954989169</v>
      </c>
      <c r="S457" s="8">
        <f t="shared" si="173"/>
        <v>4.6117047286068686</v>
      </c>
      <c r="T457" s="1" t="str">
        <f t="shared" si="174"/>
        <v>organic clay</v>
      </c>
      <c r="U457" s="10" t="str">
        <f t="shared" si="175"/>
        <v/>
      </c>
      <c r="V457" s="10" t="str">
        <f t="shared" si="176"/>
        <v/>
      </c>
      <c r="W457" s="10" t="str">
        <f t="shared" si="177"/>
        <v/>
      </c>
      <c r="X457" s="10">
        <f t="shared" si="178"/>
        <v>14.599378214717994</v>
      </c>
      <c r="Y457" s="1">
        <f t="shared" si="182"/>
        <v>9.6046901172529324</v>
      </c>
      <c r="Z457" s="2">
        <f t="shared" si="179"/>
        <v>1.4987999999999999</v>
      </c>
      <c r="AA457" s="1">
        <f t="shared" si="183"/>
        <v>1.5927973199329986</v>
      </c>
    </row>
    <row r="458" spans="1:27" x14ac:dyDescent="0.2">
      <c r="A458" s="11">
        <v>9.1</v>
      </c>
      <c r="B458" s="11">
        <v>0.34920000000000001</v>
      </c>
      <c r="C458" s="11">
        <v>19.399999999999999</v>
      </c>
      <c r="D458" s="11">
        <v>123.7</v>
      </c>
      <c r="E458" s="5">
        <f t="shared" si="161"/>
        <v>370.22899999999998</v>
      </c>
      <c r="F458" s="5">
        <f t="shared" si="180"/>
        <v>456</v>
      </c>
      <c r="G458" s="5">
        <f t="shared" si="162"/>
        <v>1.9999999999999574E-2</v>
      </c>
      <c r="H458" s="5">
        <f t="shared" si="163"/>
        <v>9.11</v>
      </c>
      <c r="I458" s="8">
        <f t="shared" si="164"/>
        <v>16.038062988237705</v>
      </c>
      <c r="J458" s="5">
        <f t="shared" si="181"/>
        <v>143.28008803899482</v>
      </c>
      <c r="K458" s="5">
        <f t="shared" si="165"/>
        <v>60.963263999999995</v>
      </c>
      <c r="L458" s="8">
        <f t="shared" si="167"/>
        <v>82.316824038994824</v>
      </c>
      <c r="M458" s="8">
        <f t="shared" si="166"/>
        <v>347</v>
      </c>
      <c r="N458" s="8">
        <f t="shared" si="168"/>
        <v>368.10550000000001</v>
      </c>
      <c r="O458" s="8">
        <f t="shared" si="169"/>
        <v>456.5</v>
      </c>
      <c r="P458" s="8">
        <f t="shared" si="170"/>
        <v>2.0000000000000462E-2</v>
      </c>
      <c r="Q458" s="9">
        <f t="shared" si="171"/>
        <v>2.7312206779807457</v>
      </c>
      <c r="R458" s="8">
        <f t="shared" si="172"/>
        <v>203.04644213403137</v>
      </c>
      <c r="S458" s="8">
        <f t="shared" si="173"/>
        <v>4.6526250985658963</v>
      </c>
      <c r="T458" s="1" t="str">
        <f t="shared" si="174"/>
        <v>organic clay</v>
      </c>
      <c r="U458" s="10" t="str">
        <f t="shared" si="175"/>
        <v/>
      </c>
      <c r="V458" s="10" t="str">
        <f t="shared" si="176"/>
        <v/>
      </c>
      <c r="W458" s="10" t="str">
        <f t="shared" si="177"/>
        <v/>
      </c>
      <c r="X458" s="10">
        <f t="shared" si="178"/>
        <v>13.581327464067012</v>
      </c>
      <c r="Y458" s="1">
        <f t="shared" si="182"/>
        <v>9.6214405360134005</v>
      </c>
      <c r="Z458" s="2">
        <f t="shared" si="179"/>
        <v>1.3968</v>
      </c>
      <c r="AA458" s="1">
        <f t="shared" si="183"/>
        <v>1.5956448911222783</v>
      </c>
    </row>
    <row r="459" spans="1:27" x14ac:dyDescent="0.2">
      <c r="A459" s="11">
        <v>9.1199999999999992</v>
      </c>
      <c r="B459" s="11">
        <v>0.3448</v>
      </c>
      <c r="C459" s="11">
        <v>14.8</v>
      </c>
      <c r="D459" s="11">
        <v>124.6</v>
      </c>
      <c r="E459" s="5">
        <f t="shared" si="161"/>
        <v>365.98200000000003</v>
      </c>
      <c r="F459" s="5">
        <f t="shared" si="180"/>
        <v>457</v>
      </c>
      <c r="G459" s="5">
        <f t="shared" si="162"/>
        <v>2.000000000000135E-2</v>
      </c>
      <c r="H459" s="5">
        <f t="shared" si="163"/>
        <v>9.129999999999999</v>
      </c>
      <c r="I459" s="8">
        <f t="shared" si="164"/>
        <v>15.722310797761653</v>
      </c>
      <c r="J459" s="5">
        <f t="shared" si="181"/>
        <v>143.59453425495008</v>
      </c>
      <c r="K459" s="5">
        <f t="shared" si="165"/>
        <v>61.159463999999993</v>
      </c>
      <c r="L459" s="8">
        <f t="shared" si="167"/>
        <v>82.435070254950091</v>
      </c>
      <c r="M459" s="8">
        <f t="shared" si="166"/>
        <v>343.5</v>
      </c>
      <c r="N459" s="8">
        <f t="shared" si="168"/>
        <v>364.76700000000005</v>
      </c>
      <c r="O459" s="8">
        <f t="shared" si="169"/>
        <v>457.5</v>
      </c>
      <c r="P459" s="8">
        <f t="shared" si="170"/>
        <v>2.0000000000000462E-2</v>
      </c>
      <c r="Q459" s="9">
        <f t="shared" si="171"/>
        <v>2.6829899587763006</v>
      </c>
      <c r="R459" s="8">
        <f t="shared" si="172"/>
        <v>206.85214972797272</v>
      </c>
      <c r="S459" s="8">
        <f t="shared" si="173"/>
        <v>4.6637849445102999</v>
      </c>
      <c r="T459" s="1" t="str">
        <f t="shared" si="174"/>
        <v>organic clay</v>
      </c>
      <c r="U459" s="10" t="str">
        <f t="shared" si="175"/>
        <v/>
      </c>
      <c r="V459" s="10" t="str">
        <f t="shared" si="176"/>
        <v/>
      </c>
      <c r="W459" s="10" t="str">
        <f t="shared" si="177"/>
        <v/>
      </c>
      <c r="X459" s="10">
        <f t="shared" si="178"/>
        <v>13.327031049669994</v>
      </c>
      <c r="Y459" s="1">
        <f t="shared" si="182"/>
        <v>9.6381909547738687</v>
      </c>
      <c r="Z459" s="2">
        <f t="shared" si="179"/>
        <v>1.3792</v>
      </c>
      <c r="AA459" s="1">
        <f t="shared" si="183"/>
        <v>1.5984924623115579</v>
      </c>
    </row>
    <row r="460" spans="1:27" x14ac:dyDescent="0.2">
      <c r="A460" s="11">
        <v>9.14</v>
      </c>
      <c r="B460" s="11">
        <v>0.3422</v>
      </c>
      <c r="C460" s="11">
        <v>14.5</v>
      </c>
      <c r="D460" s="11">
        <v>125.6</v>
      </c>
      <c r="E460" s="5">
        <f t="shared" si="161"/>
        <v>363.55200000000002</v>
      </c>
      <c r="F460" s="5">
        <f t="shared" si="180"/>
        <v>458</v>
      </c>
      <c r="G460" s="5">
        <f t="shared" si="162"/>
        <v>1.9999999999999574E-2</v>
      </c>
      <c r="H460" s="5">
        <f t="shared" si="163"/>
        <v>9.15</v>
      </c>
      <c r="I460" s="8">
        <f t="shared" si="164"/>
        <v>15.696199624061592</v>
      </c>
      <c r="J460" s="5">
        <f t="shared" si="181"/>
        <v>143.9084582474313</v>
      </c>
      <c r="K460" s="5">
        <f t="shared" si="165"/>
        <v>61.355664000000004</v>
      </c>
      <c r="L460" s="8">
        <f t="shared" si="167"/>
        <v>82.552794247431294</v>
      </c>
      <c r="M460" s="8">
        <f t="shared" si="166"/>
        <v>342.2</v>
      </c>
      <c r="N460" s="8">
        <f t="shared" si="168"/>
        <v>363.62850000000003</v>
      </c>
      <c r="O460" s="8">
        <f t="shared" si="169"/>
        <v>458.5</v>
      </c>
      <c r="P460" s="8">
        <f t="shared" si="170"/>
        <v>1.9999999999999574E-2</v>
      </c>
      <c r="Q460" s="9">
        <f t="shared" si="171"/>
        <v>2.6615700141416538</v>
      </c>
      <c r="R460" s="8">
        <f t="shared" si="172"/>
        <v>208.67463720780023</v>
      </c>
      <c r="S460" s="8">
        <f t="shared" si="173"/>
        <v>4.6689432169206251</v>
      </c>
      <c r="T460" s="1" t="str">
        <f t="shared" si="174"/>
        <v>organic clay</v>
      </c>
      <c r="U460" s="10" t="str">
        <f t="shared" si="175"/>
        <v/>
      </c>
      <c r="V460" s="10" t="str">
        <f t="shared" si="176"/>
        <v/>
      </c>
      <c r="W460" s="10" t="str">
        <f t="shared" si="177"/>
        <v/>
      </c>
      <c r="X460" s="10">
        <f t="shared" si="178"/>
        <v>13.219436116837914</v>
      </c>
      <c r="Y460" s="1">
        <f t="shared" si="182"/>
        <v>9.6549413735343386</v>
      </c>
      <c r="Z460" s="2">
        <f t="shared" si="179"/>
        <v>1.3688</v>
      </c>
      <c r="AA460" s="1">
        <f t="shared" si="183"/>
        <v>1.6013400335008379</v>
      </c>
    </row>
    <row r="461" spans="1:27" x14ac:dyDescent="0.2">
      <c r="A461" s="11">
        <v>9.16</v>
      </c>
      <c r="B461" s="11">
        <v>0.3422</v>
      </c>
      <c r="C461" s="11">
        <v>14.4</v>
      </c>
      <c r="D461" s="11">
        <v>126.5</v>
      </c>
      <c r="E461" s="5">
        <f t="shared" si="161"/>
        <v>363.70499999999998</v>
      </c>
      <c r="F461" s="5">
        <f t="shared" si="180"/>
        <v>459</v>
      </c>
      <c r="G461" s="5">
        <f t="shared" si="162"/>
        <v>1.9999999999999574E-2</v>
      </c>
      <c r="H461" s="5">
        <f t="shared" si="163"/>
        <v>9.17</v>
      </c>
      <c r="I461" s="8">
        <f t="shared" si="164"/>
        <v>15.688400264635897</v>
      </c>
      <c r="J461" s="5">
        <f t="shared" si="181"/>
        <v>144.222226252724</v>
      </c>
      <c r="K461" s="5">
        <f t="shared" si="165"/>
        <v>61.551864000000002</v>
      </c>
      <c r="L461" s="8">
        <f t="shared" si="167"/>
        <v>82.670362252724004</v>
      </c>
      <c r="M461" s="8">
        <f t="shared" si="166"/>
        <v>341.3</v>
      </c>
      <c r="N461" s="8">
        <f t="shared" si="168"/>
        <v>364.77699999999999</v>
      </c>
      <c r="O461" s="8">
        <f t="shared" si="169"/>
        <v>459.5</v>
      </c>
      <c r="P461" s="8">
        <f t="shared" si="170"/>
        <v>1.9999999999999574E-2</v>
      </c>
      <c r="Q461" s="9">
        <f t="shared" si="171"/>
        <v>2.6678820285441374</v>
      </c>
      <c r="R461" s="8">
        <f t="shared" si="172"/>
        <v>208.33826998753645</v>
      </c>
      <c r="S461" s="8">
        <f t="shared" si="173"/>
        <v>4.6677412149744359</v>
      </c>
      <c r="T461" s="1" t="str">
        <f t="shared" si="174"/>
        <v>organic clay</v>
      </c>
      <c r="U461" s="10" t="str">
        <f t="shared" si="175"/>
        <v/>
      </c>
      <c r="V461" s="10" t="str">
        <f t="shared" si="176"/>
        <v/>
      </c>
      <c r="W461" s="10" t="str">
        <f t="shared" si="177"/>
        <v/>
      </c>
      <c r="X461" s="10">
        <f t="shared" si="178"/>
        <v>13.1385182498184</v>
      </c>
      <c r="Y461" s="1">
        <f t="shared" si="182"/>
        <v>9.6716917922948085</v>
      </c>
      <c r="Z461" s="2">
        <f t="shared" si="179"/>
        <v>1.3688</v>
      </c>
      <c r="AA461" s="1">
        <f t="shared" si="183"/>
        <v>1.6041876046901176</v>
      </c>
    </row>
    <row r="462" spans="1:27" x14ac:dyDescent="0.2">
      <c r="A462" s="11">
        <v>9.18</v>
      </c>
      <c r="B462" s="11">
        <v>0.34039999999999998</v>
      </c>
      <c r="C462" s="11">
        <v>20.100000000000001</v>
      </c>
      <c r="D462" s="11">
        <v>149.69999999999999</v>
      </c>
      <c r="E462" s="5">
        <f t="shared" si="161"/>
        <v>365.84899999999999</v>
      </c>
      <c r="F462" s="5">
        <f t="shared" si="180"/>
        <v>460</v>
      </c>
      <c r="G462" s="5">
        <f t="shared" si="162"/>
        <v>1.9999999999999574E-2</v>
      </c>
      <c r="H462" s="5">
        <f t="shared" si="163"/>
        <v>9.19</v>
      </c>
      <c r="I462" s="8">
        <f t="shared" si="164"/>
        <v>16.07427462032949</v>
      </c>
      <c r="J462" s="5">
        <f t="shared" si="181"/>
        <v>144.54371174513059</v>
      </c>
      <c r="K462" s="5">
        <f t="shared" si="165"/>
        <v>61.748063999999999</v>
      </c>
      <c r="L462" s="8">
        <f t="shared" si="167"/>
        <v>82.795647745130594</v>
      </c>
      <c r="M462" s="8">
        <f t="shared" si="166"/>
        <v>336.5</v>
      </c>
      <c r="N462" s="8">
        <f t="shared" si="168"/>
        <v>362.18700000000001</v>
      </c>
      <c r="O462" s="8">
        <f t="shared" si="169"/>
        <v>460.5</v>
      </c>
      <c r="P462" s="8">
        <f t="shared" si="170"/>
        <v>2.0000000000000462E-2</v>
      </c>
      <c r="Q462" s="9">
        <f t="shared" si="171"/>
        <v>2.6286803012259727</v>
      </c>
      <c r="R462" s="8">
        <f t="shared" si="172"/>
        <v>211.58474662482365</v>
      </c>
      <c r="S462" s="8">
        <f t="shared" si="173"/>
        <v>4.6770245866967421</v>
      </c>
      <c r="T462" s="1" t="str">
        <f t="shared" si="174"/>
        <v>organic clay</v>
      </c>
      <c r="U462" s="10" t="str">
        <f t="shared" si="175"/>
        <v/>
      </c>
      <c r="V462" s="10" t="str">
        <f t="shared" si="176"/>
        <v/>
      </c>
      <c r="W462" s="10" t="str">
        <f t="shared" si="177"/>
        <v/>
      </c>
      <c r="X462" s="10">
        <f t="shared" si="178"/>
        <v>12.79708588365796</v>
      </c>
      <c r="Y462" s="1">
        <f t="shared" si="182"/>
        <v>9.6884422110552766</v>
      </c>
      <c r="Z462" s="2">
        <f t="shared" si="179"/>
        <v>1.3615999999999999</v>
      </c>
      <c r="AA462" s="1">
        <f t="shared" si="183"/>
        <v>1.607035175879397</v>
      </c>
    </row>
    <row r="463" spans="1:27" x14ac:dyDescent="0.2">
      <c r="A463" s="11">
        <v>9.1999999999999993</v>
      </c>
      <c r="B463" s="11">
        <v>0.33260000000000001</v>
      </c>
      <c r="C463" s="11">
        <v>18.899999999999999</v>
      </c>
      <c r="D463" s="11">
        <v>152.5</v>
      </c>
      <c r="E463" s="5">
        <f t="shared" si="161"/>
        <v>358.52500000000003</v>
      </c>
      <c r="F463" s="5">
        <f t="shared" si="180"/>
        <v>461</v>
      </c>
      <c r="G463" s="5">
        <f t="shared" si="162"/>
        <v>2.000000000000135E-2</v>
      </c>
      <c r="H463" s="5">
        <f t="shared" si="163"/>
        <v>9.2100000000000009</v>
      </c>
      <c r="I463" s="8">
        <f t="shared" si="164"/>
        <v>15.995709598242073</v>
      </c>
      <c r="J463" s="5">
        <f t="shared" si="181"/>
        <v>144.86362593709546</v>
      </c>
      <c r="K463" s="5">
        <f t="shared" si="165"/>
        <v>61.944264000000011</v>
      </c>
      <c r="L463" s="8">
        <f t="shared" si="167"/>
        <v>82.919361937095459</v>
      </c>
      <c r="M463" s="8">
        <f t="shared" si="166"/>
        <v>329.95</v>
      </c>
      <c r="N463" s="8">
        <f t="shared" si="168"/>
        <v>356.07050000000004</v>
      </c>
      <c r="O463" s="8">
        <f t="shared" si="169"/>
        <v>461.5</v>
      </c>
      <c r="P463" s="8">
        <f t="shared" si="170"/>
        <v>2.0000000000000462E-2</v>
      </c>
      <c r="Q463" s="9">
        <f t="shared" si="171"/>
        <v>2.547135785042955</v>
      </c>
      <c r="R463" s="8">
        <f t="shared" si="172"/>
        <v>218.50614571500623</v>
      </c>
      <c r="S463" s="8">
        <f t="shared" si="173"/>
        <v>4.6965474842563806</v>
      </c>
      <c r="T463" s="1" t="str">
        <f t="shared" si="174"/>
        <v>organic clay</v>
      </c>
      <c r="U463" s="10" t="str">
        <f t="shared" si="175"/>
        <v/>
      </c>
      <c r="V463" s="10" t="str">
        <f t="shared" si="176"/>
        <v/>
      </c>
      <c r="W463" s="10" t="str">
        <f t="shared" si="177"/>
        <v/>
      </c>
      <c r="X463" s="10">
        <f t="shared" si="178"/>
        <v>12.339091604193635</v>
      </c>
      <c r="Y463" s="1">
        <f t="shared" si="182"/>
        <v>9.7051926298157447</v>
      </c>
      <c r="Z463" s="2">
        <f t="shared" si="179"/>
        <v>1.3304</v>
      </c>
      <c r="AA463" s="1">
        <f t="shared" si="183"/>
        <v>1.6098827470686767</v>
      </c>
    </row>
    <row r="464" spans="1:27" x14ac:dyDescent="0.2">
      <c r="A464" s="11">
        <v>9.2200000000000006</v>
      </c>
      <c r="B464" s="11">
        <v>0.32729999999999998</v>
      </c>
      <c r="C464" s="11">
        <v>16.899999999999999</v>
      </c>
      <c r="D464" s="11">
        <v>154.80000000000001</v>
      </c>
      <c r="E464" s="5">
        <f t="shared" si="161"/>
        <v>353.61599999999999</v>
      </c>
      <c r="F464" s="5">
        <f t="shared" si="180"/>
        <v>462</v>
      </c>
      <c r="G464" s="5">
        <f t="shared" si="162"/>
        <v>1.9999999999999574E-2</v>
      </c>
      <c r="H464" s="5">
        <f t="shared" si="163"/>
        <v>9.23</v>
      </c>
      <c r="I464" s="8">
        <f t="shared" si="164"/>
        <v>15.86176233540402</v>
      </c>
      <c r="J464" s="5">
        <f t="shared" si="181"/>
        <v>145.18086118380353</v>
      </c>
      <c r="K464" s="5">
        <f t="shared" si="165"/>
        <v>62.140464000000009</v>
      </c>
      <c r="L464" s="8">
        <f t="shared" si="167"/>
        <v>83.04039718380352</v>
      </c>
      <c r="M464" s="8">
        <f t="shared" si="166"/>
        <v>325.10000000000002</v>
      </c>
      <c r="N464" s="8">
        <f t="shared" si="168"/>
        <v>351.56900000000002</v>
      </c>
      <c r="O464" s="8">
        <f t="shared" si="169"/>
        <v>462.5</v>
      </c>
      <c r="P464" s="8">
        <f t="shared" si="170"/>
        <v>1.9999999999999574E-2</v>
      </c>
      <c r="Q464" s="9">
        <f t="shared" si="171"/>
        <v>2.4853944082104067</v>
      </c>
      <c r="R464" s="8">
        <f t="shared" si="172"/>
        <v>224.09233527314743</v>
      </c>
      <c r="S464" s="8">
        <f t="shared" si="173"/>
        <v>4.7118088816300183</v>
      </c>
      <c r="T464" s="1" t="str">
        <f t="shared" si="174"/>
        <v>organic clay</v>
      </c>
      <c r="U464" s="10" t="str">
        <f t="shared" si="175"/>
        <v/>
      </c>
      <c r="V464" s="10" t="str">
        <f t="shared" si="176"/>
        <v/>
      </c>
      <c r="W464" s="10" t="str">
        <f t="shared" si="177"/>
        <v/>
      </c>
      <c r="X464" s="10">
        <f t="shared" si="178"/>
        <v>11.994609254413099</v>
      </c>
      <c r="Y464" s="1">
        <f t="shared" si="182"/>
        <v>9.7219430485762146</v>
      </c>
      <c r="Z464" s="2">
        <f t="shared" si="179"/>
        <v>1.3091999999999999</v>
      </c>
      <c r="AA464" s="1">
        <f t="shared" si="183"/>
        <v>1.6127303182579567</v>
      </c>
    </row>
    <row r="465" spans="1:27" x14ac:dyDescent="0.2">
      <c r="A465" s="11">
        <v>9.24</v>
      </c>
      <c r="B465" s="11">
        <v>0.32290000000000002</v>
      </c>
      <c r="C465" s="11">
        <v>15.4</v>
      </c>
      <c r="D465" s="11">
        <v>156.6</v>
      </c>
      <c r="E465" s="5">
        <f t="shared" si="161"/>
        <v>349.52200000000005</v>
      </c>
      <c r="F465" s="5">
        <f t="shared" si="180"/>
        <v>463</v>
      </c>
      <c r="G465" s="5">
        <f t="shared" si="162"/>
        <v>1.9999999999999574E-2</v>
      </c>
      <c r="H465" s="5">
        <f t="shared" si="163"/>
        <v>9.25</v>
      </c>
      <c r="I465" s="8">
        <f t="shared" si="164"/>
        <v>15.750379784149265</v>
      </c>
      <c r="J465" s="5">
        <f t="shared" si="181"/>
        <v>145.4958687794865</v>
      </c>
      <c r="K465" s="5">
        <f t="shared" si="165"/>
        <v>62.336664000000006</v>
      </c>
      <c r="L465" s="8">
        <f t="shared" si="167"/>
        <v>83.159204779486487</v>
      </c>
      <c r="M465" s="8">
        <f t="shared" si="166"/>
        <v>323.79999999999995</v>
      </c>
      <c r="N465" s="8">
        <f t="shared" si="168"/>
        <v>350.69400000000002</v>
      </c>
      <c r="O465" s="8">
        <f t="shared" si="169"/>
        <v>463.5</v>
      </c>
      <c r="P465" s="8">
        <f t="shared" si="170"/>
        <v>1.9999999999999574E-2</v>
      </c>
      <c r="Q465" s="9">
        <f t="shared" si="171"/>
        <v>2.4675335913160548</v>
      </c>
      <c r="R465" s="8">
        <f t="shared" si="172"/>
        <v>225.87925009019978</v>
      </c>
      <c r="S465" s="8">
        <f t="shared" si="173"/>
        <v>4.7164665441518663</v>
      </c>
      <c r="T465" s="1" t="str">
        <f t="shared" si="174"/>
        <v>organic clay</v>
      </c>
      <c r="U465" s="10" t="str">
        <f t="shared" si="175"/>
        <v/>
      </c>
      <c r="V465" s="10" t="str">
        <f t="shared" si="176"/>
        <v/>
      </c>
      <c r="W465" s="10" t="str">
        <f t="shared" si="177"/>
        <v/>
      </c>
      <c r="X465" s="10">
        <f t="shared" si="178"/>
        <v>11.886942081367563</v>
      </c>
      <c r="Y465" s="1">
        <f t="shared" si="182"/>
        <v>9.7386934673366845</v>
      </c>
      <c r="Z465" s="2">
        <f t="shared" si="179"/>
        <v>1.2916000000000001</v>
      </c>
      <c r="AA465" s="1">
        <f t="shared" si="183"/>
        <v>1.6155778894472363</v>
      </c>
    </row>
    <row r="466" spans="1:27" x14ac:dyDescent="0.2">
      <c r="A466" s="11">
        <v>9.26</v>
      </c>
      <c r="B466" s="11">
        <v>0.32469999999999999</v>
      </c>
      <c r="C466" s="11">
        <v>14.3</v>
      </c>
      <c r="D466" s="11">
        <v>159.80000000000001</v>
      </c>
      <c r="E466" s="5">
        <f t="shared" si="161"/>
        <v>351.86599999999999</v>
      </c>
      <c r="F466" s="5">
        <f t="shared" si="180"/>
        <v>464</v>
      </c>
      <c r="G466" s="5">
        <f t="shared" si="162"/>
        <v>1.9999999999999574E-2</v>
      </c>
      <c r="H466" s="5">
        <f t="shared" si="163"/>
        <v>9.27</v>
      </c>
      <c r="I466" s="8">
        <f t="shared" si="164"/>
        <v>15.667695084125121</v>
      </c>
      <c r="J466" s="5">
        <f t="shared" si="181"/>
        <v>145.80922268116899</v>
      </c>
      <c r="K466" s="5">
        <f t="shared" si="165"/>
        <v>62.532863999999996</v>
      </c>
      <c r="L466" s="8">
        <f t="shared" si="167"/>
        <v>83.276358681169</v>
      </c>
      <c r="M466" s="8">
        <f t="shared" si="166"/>
        <v>325.99999999999994</v>
      </c>
      <c r="N466" s="8">
        <f t="shared" si="168"/>
        <v>353.28499999999997</v>
      </c>
      <c r="O466" s="8">
        <f t="shared" si="169"/>
        <v>464.5</v>
      </c>
      <c r="P466" s="8">
        <f t="shared" si="170"/>
        <v>2.0000000000000462E-2</v>
      </c>
      <c r="Q466" s="9">
        <f t="shared" si="171"/>
        <v>2.4914126962871967</v>
      </c>
      <c r="R466" s="8">
        <f t="shared" si="172"/>
        <v>223.88155668225127</v>
      </c>
      <c r="S466" s="8">
        <f t="shared" si="173"/>
        <v>4.7108138351884232</v>
      </c>
      <c r="T466" s="1" t="str">
        <f t="shared" si="174"/>
        <v>organic clay</v>
      </c>
      <c r="U466" s="10" t="str">
        <f t="shared" si="175"/>
        <v/>
      </c>
      <c r="V466" s="10" t="str">
        <f t="shared" si="176"/>
        <v/>
      </c>
      <c r="W466" s="10" t="str">
        <f t="shared" si="177"/>
        <v/>
      </c>
      <c r="X466" s="10">
        <f t="shared" si="178"/>
        <v>12.012718487922063</v>
      </c>
      <c r="Y466" s="1">
        <f t="shared" si="182"/>
        <v>9.7554438860971526</v>
      </c>
      <c r="Z466" s="2">
        <f t="shared" si="179"/>
        <v>1.2988</v>
      </c>
      <c r="AA466" s="1">
        <f t="shared" si="183"/>
        <v>1.618425460636516</v>
      </c>
    </row>
    <row r="467" spans="1:27" x14ac:dyDescent="0.2">
      <c r="A467" s="11">
        <v>9.2799999999999994</v>
      </c>
      <c r="B467" s="11">
        <v>0.32729999999999998</v>
      </c>
      <c r="C467" s="11">
        <v>14</v>
      </c>
      <c r="D467" s="11">
        <v>161.19999999999999</v>
      </c>
      <c r="E467" s="5">
        <f t="shared" si="161"/>
        <v>354.70399999999995</v>
      </c>
      <c r="F467" s="5">
        <f t="shared" si="180"/>
        <v>465</v>
      </c>
      <c r="G467" s="5">
        <f t="shared" si="162"/>
        <v>2.000000000000135E-2</v>
      </c>
      <c r="H467" s="5">
        <f t="shared" si="163"/>
        <v>9.2899999999999991</v>
      </c>
      <c r="I467" s="8">
        <f t="shared" si="164"/>
        <v>15.646386095467514</v>
      </c>
      <c r="J467" s="5">
        <f t="shared" si="181"/>
        <v>146.12215040307836</v>
      </c>
      <c r="K467" s="5">
        <f t="shared" si="165"/>
        <v>62.729063999999994</v>
      </c>
      <c r="L467" s="8">
        <f t="shared" si="167"/>
        <v>83.393086403078371</v>
      </c>
      <c r="M467" s="8">
        <f t="shared" si="166"/>
        <v>328.15</v>
      </c>
      <c r="N467" s="8">
        <f t="shared" si="168"/>
        <v>355.69849999999997</v>
      </c>
      <c r="O467" s="8">
        <f t="shared" si="169"/>
        <v>465.5</v>
      </c>
      <c r="P467" s="8">
        <f t="shared" si="170"/>
        <v>2.0000000000000462E-2</v>
      </c>
      <c r="Q467" s="9">
        <f t="shared" si="171"/>
        <v>2.5131141997064317</v>
      </c>
      <c r="R467" s="8">
        <f t="shared" si="172"/>
        <v>222.11475717336265</v>
      </c>
      <c r="S467" s="8">
        <f t="shared" si="173"/>
        <v>4.7057487648514238</v>
      </c>
      <c r="T467" s="1" t="str">
        <f t="shared" si="174"/>
        <v>organic clay</v>
      </c>
      <c r="U467" s="10" t="str">
        <f t="shared" si="175"/>
        <v/>
      </c>
      <c r="V467" s="10" t="str">
        <f t="shared" si="176"/>
        <v/>
      </c>
      <c r="W467" s="10" t="str">
        <f t="shared" si="177"/>
        <v/>
      </c>
      <c r="X467" s="10">
        <f t="shared" si="178"/>
        <v>12.135189973128108</v>
      </c>
      <c r="Y467" s="1">
        <f t="shared" si="182"/>
        <v>9.7721943048576208</v>
      </c>
      <c r="Z467" s="2">
        <f t="shared" si="179"/>
        <v>1.3091999999999999</v>
      </c>
      <c r="AA467" s="1">
        <f t="shared" si="183"/>
        <v>1.6212730318257957</v>
      </c>
    </row>
    <row r="468" spans="1:27" x14ac:dyDescent="0.2">
      <c r="A468" s="11">
        <v>9.3000000000000007</v>
      </c>
      <c r="B468" s="11">
        <v>0.32900000000000001</v>
      </c>
      <c r="C468" s="11">
        <v>13.7</v>
      </c>
      <c r="D468" s="11">
        <v>162.9</v>
      </c>
      <c r="E468" s="5">
        <f t="shared" si="161"/>
        <v>356.69299999999998</v>
      </c>
      <c r="F468" s="5">
        <f t="shared" si="180"/>
        <v>466</v>
      </c>
      <c r="G468" s="5">
        <f t="shared" si="162"/>
        <v>1.9999999999999574E-2</v>
      </c>
      <c r="H468" s="5">
        <f t="shared" si="163"/>
        <v>9.31</v>
      </c>
      <c r="I468" s="8">
        <f t="shared" si="164"/>
        <v>15.62361265666099</v>
      </c>
      <c r="J468" s="5">
        <f t="shared" si="181"/>
        <v>146.43462265621159</v>
      </c>
      <c r="K468" s="5">
        <f t="shared" si="165"/>
        <v>62.925264000000006</v>
      </c>
      <c r="L468" s="8">
        <f t="shared" si="167"/>
        <v>83.509358656211589</v>
      </c>
      <c r="M468" s="8">
        <f t="shared" si="166"/>
        <v>328.6</v>
      </c>
      <c r="N468" s="8">
        <f t="shared" si="168"/>
        <v>356.40350000000001</v>
      </c>
      <c r="O468" s="8">
        <f t="shared" si="169"/>
        <v>466.5</v>
      </c>
      <c r="P468" s="8">
        <f t="shared" si="170"/>
        <v>1.9999999999999574E-2</v>
      </c>
      <c r="Q468" s="9">
        <f t="shared" si="171"/>
        <v>2.5143155296902826</v>
      </c>
      <c r="R468" s="8">
        <f t="shared" si="172"/>
        <v>222.17578428834736</v>
      </c>
      <c r="S468" s="8">
        <f t="shared" si="173"/>
        <v>4.7057037992864403</v>
      </c>
      <c r="T468" s="1" t="str">
        <f t="shared" si="174"/>
        <v>organic clay</v>
      </c>
      <c r="U468" s="10" t="str">
        <f t="shared" si="175"/>
        <v/>
      </c>
      <c r="V468" s="10" t="str">
        <f t="shared" si="176"/>
        <v/>
      </c>
      <c r="W468" s="10" t="str">
        <f t="shared" si="177"/>
        <v/>
      </c>
      <c r="X468" s="10">
        <f t="shared" si="178"/>
        <v>12.144358489585896</v>
      </c>
      <c r="Y468" s="1">
        <f t="shared" si="182"/>
        <v>9.7889447236180906</v>
      </c>
      <c r="Z468" s="2">
        <f t="shared" si="179"/>
        <v>1.3160000000000001</v>
      </c>
      <c r="AA468" s="1">
        <f t="shared" si="183"/>
        <v>1.6241206030150757</v>
      </c>
    </row>
    <row r="469" spans="1:27" x14ac:dyDescent="0.2">
      <c r="A469" s="11">
        <v>9.32</v>
      </c>
      <c r="B469" s="11">
        <v>0.32819999999999999</v>
      </c>
      <c r="C469" s="11">
        <v>13.7</v>
      </c>
      <c r="D469" s="11">
        <v>164.2</v>
      </c>
      <c r="E469" s="5">
        <f t="shared" si="161"/>
        <v>356.11399999999998</v>
      </c>
      <c r="F469" s="5">
        <f t="shared" si="180"/>
        <v>467</v>
      </c>
      <c r="G469" s="5">
        <f t="shared" si="162"/>
        <v>1.9999999999999574E-2</v>
      </c>
      <c r="H469" s="5">
        <f t="shared" si="163"/>
        <v>9.33</v>
      </c>
      <c r="I469" s="8">
        <f t="shared" si="164"/>
        <v>15.622989736299344</v>
      </c>
      <c r="J469" s="5">
        <f t="shared" si="181"/>
        <v>146.74708245093757</v>
      </c>
      <c r="K469" s="5">
        <f t="shared" si="165"/>
        <v>63.121464000000003</v>
      </c>
      <c r="L469" s="8">
        <f t="shared" si="167"/>
        <v>83.625618450937566</v>
      </c>
      <c r="M469" s="8">
        <f t="shared" si="166"/>
        <v>329.5</v>
      </c>
      <c r="N469" s="8">
        <f t="shared" si="168"/>
        <v>357.54999999999995</v>
      </c>
      <c r="O469" s="8">
        <f t="shared" si="169"/>
        <v>467.5</v>
      </c>
      <c r="P469" s="8">
        <f t="shared" si="170"/>
        <v>1.9999999999999574E-2</v>
      </c>
      <c r="Q469" s="9">
        <f t="shared" si="171"/>
        <v>2.5207935254044029</v>
      </c>
      <c r="R469" s="8">
        <f t="shared" si="172"/>
        <v>221.77112415495569</v>
      </c>
      <c r="S469" s="8">
        <f t="shared" si="173"/>
        <v>4.7043747672519265</v>
      </c>
      <c r="T469" s="1" t="str">
        <f t="shared" si="174"/>
        <v>organic clay</v>
      </c>
      <c r="U469" s="10" t="str">
        <f t="shared" si="175"/>
        <v/>
      </c>
      <c r="V469" s="10" t="str">
        <f t="shared" si="176"/>
        <v/>
      </c>
      <c r="W469" s="10" t="str">
        <f t="shared" si="177"/>
        <v/>
      </c>
      <c r="X469" s="10">
        <f t="shared" si="178"/>
        <v>12.183527836604162</v>
      </c>
      <c r="Y469" s="1">
        <f t="shared" si="182"/>
        <v>9.8056951423785605</v>
      </c>
      <c r="Z469" s="2">
        <f t="shared" si="179"/>
        <v>1.3128</v>
      </c>
      <c r="AA469" s="1">
        <f t="shared" si="183"/>
        <v>1.6269681742043554</v>
      </c>
    </row>
    <row r="470" spans="1:27" x14ac:dyDescent="0.2">
      <c r="A470" s="11">
        <v>9.34</v>
      </c>
      <c r="B470" s="11">
        <v>0.33079999999999998</v>
      </c>
      <c r="C470" s="11">
        <v>14.1</v>
      </c>
      <c r="D470" s="11">
        <v>165.8</v>
      </c>
      <c r="E470" s="5">
        <f t="shared" si="161"/>
        <v>358.98599999999999</v>
      </c>
      <c r="F470" s="5">
        <f t="shared" si="180"/>
        <v>468</v>
      </c>
      <c r="G470" s="5">
        <f t="shared" si="162"/>
        <v>1.9999999999999574E-2</v>
      </c>
      <c r="H470" s="5">
        <f t="shared" si="163"/>
        <v>9.35</v>
      </c>
      <c r="I470" s="8">
        <f t="shared" si="164"/>
        <v>15.659174599011282</v>
      </c>
      <c r="J470" s="5">
        <f t="shared" si="181"/>
        <v>147.06026594291779</v>
      </c>
      <c r="K470" s="5">
        <f t="shared" si="165"/>
        <v>63.317664000000001</v>
      </c>
      <c r="L470" s="8">
        <f t="shared" si="167"/>
        <v>83.742601942917787</v>
      </c>
      <c r="M470" s="8">
        <f t="shared" si="166"/>
        <v>334.3</v>
      </c>
      <c r="N470" s="8">
        <f t="shared" si="168"/>
        <v>362.60500000000002</v>
      </c>
      <c r="O470" s="8">
        <f t="shared" si="169"/>
        <v>468.5</v>
      </c>
      <c r="P470" s="8">
        <f t="shared" si="170"/>
        <v>2.0000000000000462E-2</v>
      </c>
      <c r="Q470" s="9">
        <f t="shared" si="171"/>
        <v>2.5738958314670697</v>
      </c>
      <c r="R470" s="8">
        <f t="shared" si="172"/>
        <v>217.35627272430986</v>
      </c>
      <c r="S470" s="8">
        <f t="shared" si="173"/>
        <v>4.6918501189501916</v>
      </c>
      <c r="T470" s="1" t="str">
        <f t="shared" si="174"/>
        <v>organic clay</v>
      </c>
      <c r="U470" s="10" t="str">
        <f t="shared" si="175"/>
        <v/>
      </c>
      <c r="V470" s="10" t="str">
        <f t="shared" si="176"/>
        <v/>
      </c>
      <c r="W470" s="10" t="str">
        <f t="shared" si="177"/>
        <v/>
      </c>
      <c r="X470" s="10">
        <f t="shared" si="178"/>
        <v>12.482648937138814</v>
      </c>
      <c r="Y470" s="1">
        <f t="shared" si="182"/>
        <v>9.8224455611390287</v>
      </c>
      <c r="Z470" s="2">
        <f t="shared" si="179"/>
        <v>1.3231999999999999</v>
      </c>
      <c r="AA470" s="1">
        <f t="shared" si="183"/>
        <v>1.6298157453936351</v>
      </c>
    </row>
    <row r="471" spans="1:27" x14ac:dyDescent="0.2">
      <c r="A471" s="11">
        <v>9.36</v>
      </c>
      <c r="B471" s="11">
        <v>0.33779999999999999</v>
      </c>
      <c r="C471" s="11">
        <v>14.3</v>
      </c>
      <c r="D471" s="11">
        <v>167.2</v>
      </c>
      <c r="E471" s="5">
        <f t="shared" si="161"/>
        <v>366.22399999999999</v>
      </c>
      <c r="F471" s="5">
        <f t="shared" si="180"/>
        <v>469</v>
      </c>
      <c r="G471" s="5">
        <f t="shared" si="162"/>
        <v>2.000000000000135E-2</v>
      </c>
      <c r="H471" s="5">
        <f t="shared" si="163"/>
        <v>9.370000000000001</v>
      </c>
      <c r="I471" s="8">
        <f t="shared" si="164"/>
        <v>15.683030613748473</v>
      </c>
      <c r="J471" s="5">
        <f t="shared" si="181"/>
        <v>147.37392655519278</v>
      </c>
      <c r="K471" s="5">
        <f t="shared" si="165"/>
        <v>63.513864000000012</v>
      </c>
      <c r="L471" s="8">
        <f t="shared" si="167"/>
        <v>83.860062555192769</v>
      </c>
      <c r="M471" s="8">
        <f t="shared" si="166"/>
        <v>336.95</v>
      </c>
      <c r="N471" s="8">
        <f t="shared" si="168"/>
        <v>365.50150000000002</v>
      </c>
      <c r="O471" s="8">
        <f t="shared" si="169"/>
        <v>469.5</v>
      </c>
      <c r="P471" s="8">
        <f t="shared" si="170"/>
        <v>2.0000000000000462E-2</v>
      </c>
      <c r="Q471" s="9">
        <f t="shared" si="171"/>
        <v>2.6010900397462247</v>
      </c>
      <c r="R471" s="8">
        <f t="shared" si="172"/>
        <v>215.24101358914049</v>
      </c>
      <c r="S471" s="8">
        <f t="shared" si="173"/>
        <v>4.6856538362878037</v>
      </c>
      <c r="T471" s="1" t="str">
        <f t="shared" si="174"/>
        <v>organic clay</v>
      </c>
      <c r="U471" s="10" t="str">
        <f t="shared" si="175"/>
        <v/>
      </c>
      <c r="V471" s="10" t="str">
        <f t="shared" si="176"/>
        <v/>
      </c>
      <c r="W471" s="10" t="str">
        <f t="shared" si="177"/>
        <v/>
      </c>
      <c r="X471" s="10">
        <f t="shared" si="178"/>
        <v>12.63840489632048</v>
      </c>
      <c r="Y471" s="1">
        <f t="shared" si="182"/>
        <v>9.8391959798994968</v>
      </c>
      <c r="Z471" s="2">
        <f t="shared" si="179"/>
        <v>1.3512</v>
      </c>
      <c r="AA471" s="1">
        <f t="shared" si="183"/>
        <v>1.6326633165829147</v>
      </c>
    </row>
    <row r="472" spans="1:27" x14ac:dyDescent="0.2">
      <c r="A472" s="11">
        <v>9.3800000000000008</v>
      </c>
      <c r="B472" s="11">
        <v>0.33610000000000001</v>
      </c>
      <c r="C472" s="11">
        <v>14.6</v>
      </c>
      <c r="D472" s="11">
        <v>168.7</v>
      </c>
      <c r="E472" s="5">
        <f t="shared" si="161"/>
        <v>364.77900000000005</v>
      </c>
      <c r="F472" s="5">
        <f t="shared" si="180"/>
        <v>470</v>
      </c>
      <c r="G472" s="5">
        <f t="shared" si="162"/>
        <v>1.9999999999999574E-2</v>
      </c>
      <c r="H472" s="5">
        <f t="shared" si="163"/>
        <v>9.39</v>
      </c>
      <c r="I472" s="8">
        <f t="shared" si="164"/>
        <v>15.705397544638894</v>
      </c>
      <c r="J472" s="5">
        <f t="shared" si="181"/>
        <v>147.68803450608556</v>
      </c>
      <c r="K472" s="5">
        <f t="shared" si="165"/>
        <v>63.71006400000001</v>
      </c>
      <c r="L472" s="8">
        <f t="shared" si="167"/>
        <v>83.977970506085541</v>
      </c>
      <c r="M472" s="8">
        <f t="shared" si="166"/>
        <v>336.95</v>
      </c>
      <c r="N472" s="8">
        <f t="shared" si="168"/>
        <v>365.79050000000007</v>
      </c>
      <c r="O472" s="8">
        <f t="shared" si="169"/>
        <v>470.5</v>
      </c>
      <c r="P472" s="8">
        <f t="shared" si="170"/>
        <v>1.9999999999999574E-2</v>
      </c>
      <c r="Q472" s="9">
        <f t="shared" si="171"/>
        <v>2.5971390375301997</v>
      </c>
      <c r="R472" s="8">
        <f t="shared" si="172"/>
        <v>215.72429221948798</v>
      </c>
      <c r="S472" s="8">
        <f t="shared" si="173"/>
        <v>4.68682281072374</v>
      </c>
      <c r="T472" s="1" t="str">
        <f t="shared" si="174"/>
        <v>organic clay</v>
      </c>
      <c r="U472" s="10" t="str">
        <f t="shared" si="175"/>
        <v/>
      </c>
      <c r="V472" s="10" t="str">
        <f t="shared" si="176"/>
        <v/>
      </c>
      <c r="W472" s="10" t="str">
        <f t="shared" si="177"/>
        <v/>
      </c>
      <c r="X472" s="10">
        <f t="shared" si="178"/>
        <v>12.617464366260963</v>
      </c>
      <c r="Y472" s="1">
        <f t="shared" si="182"/>
        <v>9.8559463986599667</v>
      </c>
      <c r="Z472" s="2">
        <f t="shared" si="179"/>
        <v>1.3444</v>
      </c>
      <c r="AA472" s="1">
        <f t="shared" si="183"/>
        <v>1.6355108877721947</v>
      </c>
    </row>
    <row r="473" spans="1:27" x14ac:dyDescent="0.2">
      <c r="A473" s="11">
        <v>9.4</v>
      </c>
      <c r="B473" s="11">
        <v>0.33779999999999999</v>
      </c>
      <c r="C473" s="11">
        <v>14.9</v>
      </c>
      <c r="D473" s="11">
        <v>170.6</v>
      </c>
      <c r="E473" s="5">
        <f t="shared" si="161"/>
        <v>366.80200000000002</v>
      </c>
      <c r="F473" s="5">
        <f t="shared" si="180"/>
        <v>471</v>
      </c>
      <c r="G473" s="5">
        <f t="shared" si="162"/>
        <v>1.9999999999999574E-2</v>
      </c>
      <c r="H473" s="5">
        <f t="shared" si="163"/>
        <v>9.41</v>
      </c>
      <c r="I473" s="8">
        <f t="shared" si="164"/>
        <v>15.73091521266741</v>
      </c>
      <c r="J473" s="5">
        <f t="shared" si="181"/>
        <v>148.0026528103389</v>
      </c>
      <c r="K473" s="5">
        <f t="shared" si="165"/>
        <v>63.906264000000007</v>
      </c>
      <c r="L473" s="8">
        <f t="shared" si="167"/>
        <v>84.096388810338894</v>
      </c>
      <c r="M473" s="8">
        <f t="shared" si="166"/>
        <v>339.09999999999997</v>
      </c>
      <c r="N473" s="8">
        <f t="shared" si="168"/>
        <v>368.238</v>
      </c>
      <c r="O473" s="8">
        <f t="shared" si="169"/>
        <v>471.5</v>
      </c>
      <c r="P473" s="8">
        <f t="shared" si="170"/>
        <v>1.9999999999999574E-2</v>
      </c>
      <c r="Q473" s="9">
        <f t="shared" si="171"/>
        <v>2.6188442845786635</v>
      </c>
      <c r="R473" s="8">
        <f t="shared" si="172"/>
        <v>214.08915781078326</v>
      </c>
      <c r="S473" s="8">
        <f t="shared" si="173"/>
        <v>4.6819608163149162</v>
      </c>
      <c r="T473" s="1" t="str">
        <f t="shared" si="174"/>
        <v>organic clay</v>
      </c>
      <c r="U473" s="10" t="str">
        <f t="shared" si="175"/>
        <v/>
      </c>
      <c r="V473" s="10" t="str">
        <f t="shared" si="176"/>
        <v/>
      </c>
      <c r="W473" s="10" t="str">
        <f t="shared" si="177"/>
        <v/>
      </c>
      <c r="X473" s="10">
        <f t="shared" si="178"/>
        <v>12.739823145977404</v>
      </c>
      <c r="Y473" s="1">
        <f t="shared" si="182"/>
        <v>9.8726968174204366</v>
      </c>
      <c r="Z473" s="2">
        <f t="shared" si="179"/>
        <v>1.3512</v>
      </c>
      <c r="AA473" s="1">
        <f t="shared" si="183"/>
        <v>1.6383584589614744</v>
      </c>
    </row>
    <row r="474" spans="1:27" x14ac:dyDescent="0.2">
      <c r="A474" s="11">
        <v>9.42</v>
      </c>
      <c r="B474" s="11">
        <v>0.34039999999999998</v>
      </c>
      <c r="C474" s="11">
        <v>15.2</v>
      </c>
      <c r="D474" s="11">
        <v>172.2</v>
      </c>
      <c r="E474" s="5">
        <f t="shared" si="161"/>
        <v>369.67399999999998</v>
      </c>
      <c r="F474" s="5">
        <f t="shared" si="180"/>
        <v>472</v>
      </c>
      <c r="G474" s="5">
        <f t="shared" si="162"/>
        <v>1.9999999999999574E-2</v>
      </c>
      <c r="H474" s="5">
        <f t="shared" si="163"/>
        <v>9.43</v>
      </c>
      <c r="I474" s="8">
        <f t="shared" si="164"/>
        <v>15.756836424153637</v>
      </c>
      <c r="J474" s="5">
        <f t="shared" si="181"/>
        <v>148.31778953882196</v>
      </c>
      <c r="K474" s="5">
        <f t="shared" si="165"/>
        <v>64.102463999999998</v>
      </c>
      <c r="L474" s="8">
        <f t="shared" si="167"/>
        <v>84.215325538821958</v>
      </c>
      <c r="M474" s="8">
        <f t="shared" si="166"/>
        <v>341.75</v>
      </c>
      <c r="N474" s="8">
        <f t="shared" si="168"/>
        <v>371.15999999999997</v>
      </c>
      <c r="O474" s="8">
        <f t="shared" si="169"/>
        <v>472.5</v>
      </c>
      <c r="P474" s="8">
        <f t="shared" si="170"/>
        <v>2.0000000000000462E-2</v>
      </c>
      <c r="Q474" s="9">
        <f t="shared" si="171"/>
        <v>2.6461004459152893</v>
      </c>
      <c r="R474" s="8">
        <f t="shared" si="172"/>
        <v>212.0334379299812</v>
      </c>
      <c r="S474" s="8">
        <f t="shared" si="173"/>
        <v>4.675852013733695</v>
      </c>
      <c r="T474" s="1" t="str">
        <f t="shared" si="174"/>
        <v>organic clay</v>
      </c>
      <c r="U474" s="10" t="str">
        <f t="shared" si="175"/>
        <v/>
      </c>
      <c r="V474" s="10" t="str">
        <f t="shared" si="176"/>
        <v/>
      </c>
      <c r="W474" s="10" t="str">
        <f t="shared" si="177"/>
        <v/>
      </c>
      <c r="X474" s="10">
        <f t="shared" si="178"/>
        <v>12.89548069741187</v>
      </c>
      <c r="Y474" s="1">
        <f t="shared" si="182"/>
        <v>9.8894472361809047</v>
      </c>
      <c r="Z474" s="2">
        <f t="shared" si="179"/>
        <v>1.3615999999999999</v>
      </c>
      <c r="AA474" s="1">
        <f t="shared" si="183"/>
        <v>1.6412060301507538</v>
      </c>
    </row>
    <row r="475" spans="1:27" x14ac:dyDescent="0.2">
      <c r="A475" s="11">
        <v>9.44</v>
      </c>
      <c r="B475" s="11">
        <v>0.34310000000000002</v>
      </c>
      <c r="C475" s="11">
        <v>15.2</v>
      </c>
      <c r="D475" s="11">
        <v>173.8</v>
      </c>
      <c r="E475" s="5">
        <f t="shared" si="161"/>
        <v>372.64600000000002</v>
      </c>
      <c r="F475" s="5">
        <f t="shared" si="180"/>
        <v>473</v>
      </c>
      <c r="G475" s="5">
        <f t="shared" si="162"/>
        <v>2.000000000000135E-2</v>
      </c>
      <c r="H475" s="5">
        <f t="shared" si="163"/>
        <v>9.4499999999999993</v>
      </c>
      <c r="I475" s="8">
        <f t="shared" si="164"/>
        <v>15.759906759325606</v>
      </c>
      <c r="J475" s="5">
        <f t="shared" si="181"/>
        <v>148.63298767400849</v>
      </c>
      <c r="K475" s="5">
        <f t="shared" si="165"/>
        <v>64.298664000000002</v>
      </c>
      <c r="L475" s="8">
        <f t="shared" si="167"/>
        <v>84.334323674008488</v>
      </c>
      <c r="M475" s="8">
        <f t="shared" si="166"/>
        <v>343.1</v>
      </c>
      <c r="N475" s="8">
        <f t="shared" si="168"/>
        <v>372.90100000000001</v>
      </c>
      <c r="O475" s="8">
        <f t="shared" si="169"/>
        <v>473.5</v>
      </c>
      <c r="P475" s="8">
        <f t="shared" si="170"/>
        <v>2.0000000000000462E-2</v>
      </c>
      <c r="Q475" s="9">
        <f t="shared" si="171"/>
        <v>2.6592732656858913</v>
      </c>
      <c r="R475" s="8">
        <f t="shared" si="172"/>
        <v>211.13131341786266</v>
      </c>
      <c r="S475" s="8">
        <f t="shared" si="173"/>
        <v>4.6730420571933085</v>
      </c>
      <c r="T475" s="1" t="str">
        <f t="shared" si="174"/>
        <v>organic clay</v>
      </c>
      <c r="U475" s="10" t="str">
        <f t="shared" si="175"/>
        <v/>
      </c>
      <c r="V475" s="10" t="str">
        <f t="shared" si="176"/>
        <v/>
      </c>
      <c r="W475" s="10" t="str">
        <f t="shared" si="177"/>
        <v/>
      </c>
      <c r="X475" s="10">
        <f t="shared" si="178"/>
        <v>12.964467488399436</v>
      </c>
      <c r="Y475" s="1">
        <f t="shared" si="182"/>
        <v>9.9061976549413728</v>
      </c>
      <c r="Z475" s="2">
        <f t="shared" si="179"/>
        <v>1.3724000000000001</v>
      </c>
      <c r="AA475" s="1">
        <f t="shared" si="183"/>
        <v>1.6440536013400335</v>
      </c>
    </row>
    <row r="476" spans="1:27" x14ac:dyDescent="0.2">
      <c r="A476" s="11">
        <v>9.4600000000000009</v>
      </c>
      <c r="B476" s="11">
        <v>0.34310000000000002</v>
      </c>
      <c r="C476" s="11">
        <v>15.1</v>
      </c>
      <c r="D476" s="11">
        <v>176.8</v>
      </c>
      <c r="E476" s="5">
        <f t="shared" si="161"/>
        <v>373.15600000000001</v>
      </c>
      <c r="F476" s="5">
        <f t="shared" si="180"/>
        <v>474</v>
      </c>
      <c r="G476" s="5">
        <f t="shared" si="162"/>
        <v>1.9999999999999574E-2</v>
      </c>
      <c r="H476" s="5">
        <f t="shared" si="163"/>
        <v>9.4700000000000006</v>
      </c>
      <c r="I476" s="8">
        <f t="shared" si="164"/>
        <v>15.752838300114478</v>
      </c>
      <c r="J476" s="5">
        <f t="shared" si="181"/>
        <v>148.94804444001076</v>
      </c>
      <c r="K476" s="5">
        <f t="shared" si="165"/>
        <v>64.494864000000007</v>
      </c>
      <c r="L476" s="8">
        <f t="shared" si="167"/>
        <v>84.453180440010755</v>
      </c>
      <c r="M476" s="8">
        <f t="shared" si="166"/>
        <v>346.6</v>
      </c>
      <c r="N476" s="8">
        <f t="shared" si="168"/>
        <v>376.7835</v>
      </c>
      <c r="O476" s="8">
        <f t="shared" si="169"/>
        <v>474.5</v>
      </c>
      <c r="P476" s="8">
        <f t="shared" si="170"/>
        <v>1.9999999999999574E-2</v>
      </c>
      <c r="Q476" s="9">
        <f t="shared" si="171"/>
        <v>2.6977723559129494</v>
      </c>
      <c r="R476" s="8">
        <f t="shared" si="172"/>
        <v>208.2643365729632</v>
      </c>
      <c r="S476" s="8">
        <f t="shared" si="173"/>
        <v>4.6644704144633451</v>
      </c>
      <c r="T476" s="1" t="str">
        <f t="shared" si="174"/>
        <v>organic clay</v>
      </c>
      <c r="U476" s="10" t="str">
        <f t="shared" si="175"/>
        <v/>
      </c>
      <c r="V476" s="10" t="str">
        <f t="shared" si="176"/>
        <v/>
      </c>
      <c r="W476" s="10" t="str">
        <f t="shared" si="177"/>
        <v/>
      </c>
      <c r="X476" s="10">
        <f t="shared" si="178"/>
        <v>13.176797037332618</v>
      </c>
      <c r="Y476" s="1">
        <f t="shared" si="182"/>
        <v>9.9229480737018427</v>
      </c>
      <c r="Z476" s="2">
        <f t="shared" si="179"/>
        <v>1.3724000000000001</v>
      </c>
      <c r="AA476" s="1">
        <f t="shared" si="183"/>
        <v>1.6469011725293135</v>
      </c>
    </row>
    <row r="477" spans="1:27" x14ac:dyDescent="0.2">
      <c r="A477" s="11">
        <v>9.48</v>
      </c>
      <c r="B477" s="11">
        <v>0.35010000000000002</v>
      </c>
      <c r="C477" s="11">
        <v>15.2</v>
      </c>
      <c r="D477" s="11">
        <v>178.3</v>
      </c>
      <c r="E477" s="5">
        <f t="shared" si="161"/>
        <v>380.41100000000006</v>
      </c>
      <c r="F477" s="5">
        <f t="shared" si="180"/>
        <v>475</v>
      </c>
      <c r="G477" s="5">
        <f t="shared" si="162"/>
        <v>1.9999999999999574E-2</v>
      </c>
      <c r="H477" s="5">
        <f t="shared" si="163"/>
        <v>9.49</v>
      </c>
      <c r="I477" s="8">
        <f t="shared" si="164"/>
        <v>15.767814543843436</v>
      </c>
      <c r="J477" s="5">
        <f t="shared" si="181"/>
        <v>149.26340073088761</v>
      </c>
      <c r="K477" s="5">
        <f t="shared" si="165"/>
        <v>64.691064000000011</v>
      </c>
      <c r="L477" s="8">
        <f t="shared" si="167"/>
        <v>84.572336730887599</v>
      </c>
      <c r="M477" s="8">
        <f t="shared" si="166"/>
        <v>351</v>
      </c>
      <c r="N477" s="8">
        <f t="shared" si="168"/>
        <v>381.45550000000003</v>
      </c>
      <c r="O477" s="8">
        <f t="shared" si="169"/>
        <v>475.5</v>
      </c>
      <c r="P477" s="8">
        <f t="shared" si="170"/>
        <v>1.9999999999999574E-2</v>
      </c>
      <c r="Q477" s="9">
        <f t="shared" si="171"/>
        <v>2.7454852052622898</v>
      </c>
      <c r="R477" s="8">
        <f t="shared" si="172"/>
        <v>204.78732975702667</v>
      </c>
      <c r="S477" s="8">
        <f t="shared" si="173"/>
        <v>4.6539629972240615</v>
      </c>
      <c r="T477" s="1" t="str">
        <f t="shared" si="174"/>
        <v>organic clay</v>
      </c>
      <c r="U477" s="10" t="str">
        <f t="shared" si="175"/>
        <v/>
      </c>
      <c r="V477" s="10" t="str">
        <f t="shared" si="176"/>
        <v/>
      </c>
      <c r="W477" s="10" t="str">
        <f t="shared" si="177"/>
        <v/>
      </c>
      <c r="X477" s="10">
        <f t="shared" si="178"/>
        <v>13.449106617940826</v>
      </c>
      <c r="Y477" s="1">
        <f t="shared" si="182"/>
        <v>9.9396984924623126</v>
      </c>
      <c r="Z477" s="2">
        <f t="shared" si="179"/>
        <v>1.4004000000000001</v>
      </c>
      <c r="AA477" s="1">
        <f t="shared" si="183"/>
        <v>1.6497487437185931</v>
      </c>
    </row>
    <row r="478" spans="1:27" x14ac:dyDescent="0.2">
      <c r="A478" s="11">
        <v>9.5</v>
      </c>
      <c r="B478" s="11">
        <v>0.35189999999999999</v>
      </c>
      <c r="C478" s="11">
        <v>15.2</v>
      </c>
      <c r="D478" s="11">
        <v>180</v>
      </c>
      <c r="E478" s="5">
        <f t="shared" si="161"/>
        <v>382.5</v>
      </c>
      <c r="F478" s="5">
        <f t="shared" si="180"/>
        <v>476</v>
      </c>
      <c r="G478" s="5">
        <f t="shared" si="162"/>
        <v>1.9999999999999574E-2</v>
      </c>
      <c r="H478" s="5">
        <f t="shared" si="163"/>
        <v>9.51</v>
      </c>
      <c r="I478" s="8">
        <f t="shared" si="164"/>
        <v>15.769914409314719</v>
      </c>
      <c r="J478" s="5">
        <f t="shared" si="181"/>
        <v>149.5787990190739</v>
      </c>
      <c r="K478" s="5">
        <f t="shared" si="165"/>
        <v>64.887264000000002</v>
      </c>
      <c r="L478" s="8">
        <f t="shared" si="167"/>
        <v>84.691535019073896</v>
      </c>
      <c r="M478" s="8">
        <f t="shared" si="166"/>
        <v>352.3</v>
      </c>
      <c r="N478" s="8">
        <f t="shared" si="168"/>
        <v>383.036</v>
      </c>
      <c r="O478" s="8">
        <f t="shared" si="169"/>
        <v>476.5</v>
      </c>
      <c r="P478" s="8">
        <f t="shared" si="170"/>
        <v>1.9999999999999574E-2</v>
      </c>
      <c r="Q478" s="9">
        <f t="shared" si="171"/>
        <v>2.7565588571319175</v>
      </c>
      <c r="R478" s="8">
        <f t="shared" si="172"/>
        <v>204.10593376339284</v>
      </c>
      <c r="S478" s="8">
        <f t="shared" si="173"/>
        <v>4.6517260509752427</v>
      </c>
      <c r="T478" s="1" t="str">
        <f t="shared" si="174"/>
        <v>organic clay</v>
      </c>
      <c r="U478" s="10" t="str">
        <f t="shared" si="175"/>
        <v/>
      </c>
      <c r="V478" s="10" t="str">
        <f t="shared" si="176"/>
        <v/>
      </c>
      <c r="W478" s="10" t="str">
        <f t="shared" si="177"/>
        <v/>
      </c>
      <c r="X478" s="10">
        <f t="shared" si="178"/>
        <v>13.514746732061742</v>
      </c>
      <c r="Y478" s="1">
        <f t="shared" si="182"/>
        <v>9.9564489112227808</v>
      </c>
      <c r="Z478" s="2">
        <f t="shared" si="179"/>
        <v>1.4076</v>
      </c>
      <c r="AA478" s="1">
        <f t="shared" si="183"/>
        <v>1.6525963149078728</v>
      </c>
    </row>
    <row r="479" spans="1:27" x14ac:dyDescent="0.2">
      <c r="A479" s="11">
        <v>9.52</v>
      </c>
      <c r="B479" s="11">
        <v>0.35270000000000001</v>
      </c>
      <c r="C479" s="11">
        <v>15.3</v>
      </c>
      <c r="D479" s="11">
        <v>181.6</v>
      </c>
      <c r="E479" s="5">
        <f t="shared" si="161"/>
        <v>383.572</v>
      </c>
      <c r="F479" s="5">
        <f t="shared" si="180"/>
        <v>477</v>
      </c>
      <c r="G479" s="5">
        <f t="shared" si="162"/>
        <v>1.9999999999999574E-2</v>
      </c>
      <c r="H479" s="5">
        <f t="shared" si="163"/>
        <v>9.5299999999999994</v>
      </c>
      <c r="I479" s="8">
        <f t="shared" si="164"/>
        <v>15.778530618180659</v>
      </c>
      <c r="J479" s="5">
        <f t="shared" si="181"/>
        <v>149.89436963143751</v>
      </c>
      <c r="K479" s="5">
        <f t="shared" si="165"/>
        <v>65.083463999999992</v>
      </c>
      <c r="L479" s="8">
        <f t="shared" si="167"/>
        <v>84.810905631437521</v>
      </c>
      <c r="M479" s="8">
        <f t="shared" si="166"/>
        <v>355.8</v>
      </c>
      <c r="N479" s="8">
        <f t="shared" si="168"/>
        <v>386.87599999999998</v>
      </c>
      <c r="O479" s="8">
        <f t="shared" si="169"/>
        <v>477.5</v>
      </c>
      <c r="P479" s="8">
        <f t="shared" si="170"/>
        <v>2.0000000000000462E-2</v>
      </c>
      <c r="Q479" s="9">
        <f t="shared" si="171"/>
        <v>2.7942353474966151</v>
      </c>
      <c r="R479" s="8">
        <f t="shared" si="172"/>
        <v>201.4924107228795</v>
      </c>
      <c r="S479" s="8">
        <f t="shared" si="173"/>
        <v>4.6436391857403274</v>
      </c>
      <c r="T479" s="1" t="str">
        <f t="shared" si="174"/>
        <v>organic clay</v>
      </c>
      <c r="U479" s="10" t="str">
        <f t="shared" si="175"/>
        <v/>
      </c>
      <c r="V479" s="10" t="str">
        <f t="shared" si="176"/>
        <v/>
      </c>
      <c r="W479" s="10" t="str">
        <f t="shared" si="177"/>
        <v/>
      </c>
      <c r="X479" s="10">
        <f t="shared" si="178"/>
        <v>13.727042024570833</v>
      </c>
      <c r="Y479" s="1">
        <f t="shared" si="182"/>
        <v>9.9731993299832489</v>
      </c>
      <c r="Z479" s="2">
        <f t="shared" si="179"/>
        <v>1.4108000000000001</v>
      </c>
      <c r="AA479" s="1">
        <f t="shared" si="183"/>
        <v>1.6554438860971525</v>
      </c>
    </row>
    <row r="480" spans="1:27" x14ac:dyDescent="0.2">
      <c r="A480" s="11">
        <v>9.5399999999999991</v>
      </c>
      <c r="B480" s="11">
        <v>0.3589</v>
      </c>
      <c r="C480" s="11">
        <v>15.5</v>
      </c>
      <c r="D480" s="11">
        <v>184</v>
      </c>
      <c r="E480" s="5">
        <f t="shared" si="161"/>
        <v>390.18</v>
      </c>
      <c r="F480" s="5">
        <f t="shared" si="180"/>
        <v>478</v>
      </c>
      <c r="G480" s="5">
        <f t="shared" si="162"/>
        <v>2.000000000000135E-2</v>
      </c>
      <c r="H480" s="5">
        <f t="shared" si="163"/>
        <v>9.5500000000000007</v>
      </c>
      <c r="I480" s="8">
        <f t="shared" si="164"/>
        <v>15.800019441320945</v>
      </c>
      <c r="J480" s="5">
        <f t="shared" si="181"/>
        <v>150.21037002026395</v>
      </c>
      <c r="K480" s="5">
        <f t="shared" si="165"/>
        <v>65.279664000000011</v>
      </c>
      <c r="L480" s="8">
        <f t="shared" si="167"/>
        <v>84.930706020263941</v>
      </c>
      <c r="M480" s="8">
        <f t="shared" si="166"/>
        <v>360.2</v>
      </c>
      <c r="N480" s="8">
        <f t="shared" si="168"/>
        <v>391.59050000000002</v>
      </c>
      <c r="O480" s="8">
        <f t="shared" si="169"/>
        <v>478.5</v>
      </c>
      <c r="P480" s="8">
        <f t="shared" si="170"/>
        <v>2.0000000000000462E-2</v>
      </c>
      <c r="Q480" s="9">
        <f t="shared" si="171"/>
        <v>2.8420831674488172</v>
      </c>
      <c r="R480" s="8">
        <f t="shared" si="172"/>
        <v>198.23504115279508</v>
      </c>
      <c r="S480" s="8">
        <f t="shared" si="173"/>
        <v>4.6334657875235514</v>
      </c>
      <c r="T480" s="1" t="str">
        <f t="shared" si="174"/>
        <v>organic clay</v>
      </c>
      <c r="U480" s="10" t="str">
        <f t="shared" si="175"/>
        <v/>
      </c>
      <c r="V480" s="10" t="str">
        <f t="shared" si="176"/>
        <v/>
      </c>
      <c r="W480" s="10" t="str">
        <f t="shared" si="177"/>
        <v/>
      </c>
      <c r="X480" s="10">
        <f t="shared" si="178"/>
        <v>13.999308665315736</v>
      </c>
      <c r="Y480" s="1">
        <f t="shared" si="182"/>
        <v>9.9899497487437188</v>
      </c>
      <c r="Z480" s="2">
        <f t="shared" si="179"/>
        <v>1.4356</v>
      </c>
      <c r="AA480" s="1">
        <f t="shared" si="183"/>
        <v>1.6582914572864322</v>
      </c>
    </row>
    <row r="481" spans="1:27" x14ac:dyDescent="0.2">
      <c r="A481" s="11">
        <v>9.56</v>
      </c>
      <c r="B481" s="11">
        <v>0.36149999999999999</v>
      </c>
      <c r="C481" s="11">
        <v>15.7</v>
      </c>
      <c r="D481" s="11">
        <v>185.3</v>
      </c>
      <c r="E481" s="5">
        <f t="shared" si="161"/>
        <v>393.00100000000003</v>
      </c>
      <c r="F481" s="5">
        <f t="shared" si="180"/>
        <v>479</v>
      </c>
      <c r="G481" s="5">
        <f t="shared" si="162"/>
        <v>1.9999999999999574E-2</v>
      </c>
      <c r="H481" s="5">
        <f t="shared" si="163"/>
        <v>9.57</v>
      </c>
      <c r="I481" s="8">
        <f t="shared" si="164"/>
        <v>15.817529567732294</v>
      </c>
      <c r="J481" s="5">
        <f t="shared" si="181"/>
        <v>150.5267206116186</v>
      </c>
      <c r="K481" s="5">
        <f t="shared" si="165"/>
        <v>65.475864000000001</v>
      </c>
      <c r="L481" s="8">
        <f t="shared" si="167"/>
        <v>85.050856611618599</v>
      </c>
      <c r="M481" s="8">
        <f t="shared" si="166"/>
        <v>458.9</v>
      </c>
      <c r="N481" s="8">
        <f t="shared" si="168"/>
        <v>490.58800000000008</v>
      </c>
      <c r="O481" s="8">
        <f t="shared" si="169"/>
        <v>479.5</v>
      </c>
      <c r="P481" s="8">
        <f t="shared" si="170"/>
        <v>1.9999999999999574E-2</v>
      </c>
      <c r="Q481" s="9">
        <f t="shared" si="171"/>
        <v>3.9983286816411265</v>
      </c>
      <c r="R481" s="8">
        <f t="shared" si="172"/>
        <v>141.00399812128174</v>
      </c>
      <c r="S481" s="8">
        <f t="shared" si="173"/>
        <v>4.4246854568652942</v>
      </c>
      <c r="T481" s="1" t="str">
        <f t="shared" si="174"/>
        <v>organic clay</v>
      </c>
      <c r="U481" s="10" t="str">
        <f t="shared" si="175"/>
        <v/>
      </c>
      <c r="V481" s="10" t="str">
        <f t="shared" si="176"/>
        <v/>
      </c>
      <c r="W481" s="10" t="str">
        <f t="shared" si="177"/>
        <v/>
      </c>
      <c r="X481" s="10">
        <f t="shared" si="178"/>
        <v>20.558218625892092</v>
      </c>
      <c r="Y481" s="1">
        <f t="shared" si="182"/>
        <v>10.006700167504189</v>
      </c>
      <c r="Z481" s="2">
        <f t="shared" si="179"/>
        <v>1.446</v>
      </c>
      <c r="AA481" s="1">
        <f t="shared" si="183"/>
        <v>1.6611390284757122</v>
      </c>
    </row>
    <row r="482" spans="1:27" x14ac:dyDescent="0.2">
      <c r="A482" s="11">
        <v>9.58</v>
      </c>
      <c r="B482" s="11">
        <v>0.55630000000000002</v>
      </c>
      <c r="C482" s="11">
        <v>15.9</v>
      </c>
      <c r="D482" s="11">
        <v>187.5</v>
      </c>
      <c r="E482" s="5">
        <f t="shared" si="161"/>
        <v>588.17500000000007</v>
      </c>
      <c r="F482" s="5">
        <f t="shared" si="180"/>
        <v>480</v>
      </c>
      <c r="G482" s="5">
        <f t="shared" si="162"/>
        <v>1.9999999999999574E-2</v>
      </c>
      <c r="H482" s="5">
        <f t="shared" si="163"/>
        <v>9.59</v>
      </c>
      <c r="I482" s="8">
        <f t="shared" si="164"/>
        <v>15.986697906032012</v>
      </c>
      <c r="J482" s="5">
        <f t="shared" si="181"/>
        <v>150.84645456973922</v>
      </c>
      <c r="K482" s="5">
        <f t="shared" si="165"/>
        <v>65.672064000000006</v>
      </c>
      <c r="L482" s="8">
        <f t="shared" si="167"/>
        <v>85.174390569739217</v>
      </c>
      <c r="M482" s="8">
        <f t="shared" si="166"/>
        <v>572.95000000000005</v>
      </c>
      <c r="N482" s="8">
        <f t="shared" si="168"/>
        <v>605.02050000000008</v>
      </c>
      <c r="O482" s="8">
        <f t="shared" si="169"/>
        <v>480.5</v>
      </c>
      <c r="P482" s="8">
        <f t="shared" si="170"/>
        <v>1.9999999999999574E-2</v>
      </c>
      <c r="Q482" s="9">
        <f t="shared" si="171"/>
        <v>5.3322840632289772</v>
      </c>
      <c r="R482" s="8">
        <f t="shared" si="172"/>
        <v>105.79644628190923</v>
      </c>
      <c r="S482" s="8">
        <f t="shared" si="173"/>
        <v>4.2486606544980479</v>
      </c>
      <c r="T482" s="1" t="str">
        <f t="shared" si="174"/>
        <v>organic clay</v>
      </c>
      <c r="U482" s="10" t="str">
        <f t="shared" si="175"/>
        <v/>
      </c>
      <c r="V482" s="10" t="str">
        <f t="shared" si="176"/>
        <v/>
      </c>
      <c r="W482" s="10" t="str">
        <f t="shared" si="177"/>
        <v/>
      </c>
      <c r="X482" s="10">
        <f t="shared" si="178"/>
        <v>28.14023636201739</v>
      </c>
      <c r="Y482" s="1">
        <f t="shared" si="182"/>
        <v>10.023450586264657</v>
      </c>
      <c r="Z482" s="2">
        <f t="shared" si="179"/>
        <v>2.2252000000000001</v>
      </c>
      <c r="AA482" s="1">
        <f t="shared" si="183"/>
        <v>1.6639865996649919</v>
      </c>
    </row>
    <row r="483" spans="1:27" x14ac:dyDescent="0.2">
      <c r="A483" s="11">
        <v>9.6</v>
      </c>
      <c r="B483" s="11">
        <v>0.58960000000000001</v>
      </c>
      <c r="C483" s="11">
        <v>15.7</v>
      </c>
      <c r="D483" s="11">
        <v>189.8</v>
      </c>
      <c r="E483" s="5">
        <f t="shared" si="161"/>
        <v>621.86599999999999</v>
      </c>
      <c r="F483" s="5">
        <f t="shared" si="180"/>
        <v>481</v>
      </c>
      <c r="G483" s="5">
        <f t="shared" si="162"/>
        <v>1.9999999999999574E-2</v>
      </c>
      <c r="H483" s="5">
        <f t="shared" si="163"/>
        <v>9.61</v>
      </c>
      <c r="I483" s="8">
        <f t="shared" si="164"/>
        <v>15.993494325337544</v>
      </c>
      <c r="J483" s="5">
        <f t="shared" si="181"/>
        <v>151.16632445624597</v>
      </c>
      <c r="K483" s="5">
        <f t="shared" si="165"/>
        <v>65.868263999999996</v>
      </c>
      <c r="L483" s="8">
        <f t="shared" si="167"/>
        <v>85.298060456245977</v>
      </c>
      <c r="M483" s="8">
        <f t="shared" si="166"/>
        <v>547.05000000000007</v>
      </c>
      <c r="N483" s="8">
        <f t="shared" si="168"/>
        <v>577.91349999999989</v>
      </c>
      <c r="O483" s="8">
        <f t="shared" si="169"/>
        <v>481.5</v>
      </c>
      <c r="P483" s="8">
        <f t="shared" si="170"/>
        <v>2.0000000000000462E-2</v>
      </c>
      <c r="Q483" s="9">
        <f t="shared" si="171"/>
        <v>5.0030114783519108</v>
      </c>
      <c r="R483" s="8">
        <f t="shared" si="172"/>
        <v>112.8302722534674</v>
      </c>
      <c r="S483" s="8">
        <f t="shared" si="173"/>
        <v>4.2878814848595637</v>
      </c>
      <c r="T483" s="1" t="str">
        <f t="shared" si="174"/>
        <v>organic clay</v>
      </c>
      <c r="U483" s="10" t="str">
        <f t="shared" si="175"/>
        <v/>
      </c>
      <c r="V483" s="10" t="str">
        <f t="shared" si="176"/>
        <v/>
      </c>
      <c r="W483" s="10" t="str">
        <f t="shared" si="177"/>
        <v/>
      </c>
      <c r="X483" s="10">
        <f t="shared" si="178"/>
        <v>26.392245036250269</v>
      </c>
      <c r="Y483" s="1">
        <f t="shared" si="182"/>
        <v>10.040201005025125</v>
      </c>
      <c r="Z483" s="2">
        <f t="shared" si="179"/>
        <v>2.3584000000000001</v>
      </c>
      <c r="AA483" s="1">
        <f t="shared" si="183"/>
        <v>1.6668341708542715</v>
      </c>
    </row>
    <row r="484" spans="1:27" x14ac:dyDescent="0.2">
      <c r="A484" s="11">
        <v>9.6199999999999992</v>
      </c>
      <c r="B484" s="11">
        <v>0.50449999999999995</v>
      </c>
      <c r="C484" s="11">
        <v>17.100000000000001</v>
      </c>
      <c r="D484" s="11">
        <v>173.3</v>
      </c>
      <c r="E484" s="5">
        <f t="shared" si="161"/>
        <v>533.9609999999999</v>
      </c>
      <c r="F484" s="5">
        <f t="shared" si="180"/>
        <v>482</v>
      </c>
      <c r="G484" s="5">
        <f t="shared" si="162"/>
        <v>2.000000000000135E-2</v>
      </c>
      <c r="H484" s="5">
        <f t="shared" si="163"/>
        <v>9.629999999999999</v>
      </c>
      <c r="I484" s="8">
        <f t="shared" si="164"/>
        <v>16.033314968460989</v>
      </c>
      <c r="J484" s="5">
        <f t="shared" si="181"/>
        <v>151.48699075561521</v>
      </c>
      <c r="K484" s="5">
        <f t="shared" si="165"/>
        <v>66.064464000000001</v>
      </c>
      <c r="L484" s="8">
        <f t="shared" si="167"/>
        <v>85.422526755615209</v>
      </c>
      <c r="M484" s="8">
        <f t="shared" si="166"/>
        <v>465.9</v>
      </c>
      <c r="N484" s="8">
        <f t="shared" si="168"/>
        <v>494.29849999999999</v>
      </c>
      <c r="O484" s="8">
        <f t="shared" si="169"/>
        <v>482.5</v>
      </c>
      <c r="P484" s="8">
        <f t="shared" si="170"/>
        <v>2.0000000000000462E-2</v>
      </c>
      <c r="Q484" s="9">
        <f t="shared" si="171"/>
        <v>4.0131277107399566</v>
      </c>
      <c r="R484" s="8">
        <f t="shared" si="172"/>
        <v>140.74789993588973</v>
      </c>
      <c r="S484" s="8">
        <f t="shared" si="173"/>
        <v>4.4230442926697959</v>
      </c>
      <c r="T484" s="1" t="str">
        <f t="shared" si="174"/>
        <v>organic clay</v>
      </c>
      <c r="U484" s="10" t="str">
        <f t="shared" si="175"/>
        <v/>
      </c>
      <c r="V484" s="10" t="str">
        <f t="shared" si="176"/>
        <v/>
      </c>
      <c r="W484" s="10" t="str">
        <f t="shared" si="177"/>
        <v/>
      </c>
      <c r="X484" s="10">
        <f t="shared" si="178"/>
        <v>20.960867282958983</v>
      </c>
      <c r="Y484" s="1">
        <f t="shared" si="182"/>
        <v>10.056951423785595</v>
      </c>
      <c r="Z484" s="2">
        <f t="shared" si="179"/>
        <v>2.0179999999999998</v>
      </c>
      <c r="AA484" s="1">
        <f t="shared" si="183"/>
        <v>1.6696817420435512</v>
      </c>
    </row>
    <row r="485" spans="1:27" x14ac:dyDescent="0.2">
      <c r="A485" s="11">
        <v>9.64</v>
      </c>
      <c r="B485" s="11">
        <v>0.42730000000000001</v>
      </c>
      <c r="C485" s="11">
        <v>24.1</v>
      </c>
      <c r="D485" s="11">
        <v>160.80000000000001</v>
      </c>
      <c r="E485" s="5">
        <f t="shared" si="161"/>
        <v>454.63600000000002</v>
      </c>
      <c r="F485" s="5">
        <f t="shared" si="180"/>
        <v>483</v>
      </c>
      <c r="G485" s="5">
        <f t="shared" si="162"/>
        <v>1.9999999999999574E-2</v>
      </c>
      <c r="H485" s="5">
        <f t="shared" si="163"/>
        <v>9.65</v>
      </c>
      <c r="I485" s="8">
        <f t="shared" si="164"/>
        <v>16.366359929132329</v>
      </c>
      <c r="J485" s="5">
        <f t="shared" si="181"/>
        <v>151.81431795419786</v>
      </c>
      <c r="K485" s="5">
        <f t="shared" si="165"/>
        <v>66.260664000000006</v>
      </c>
      <c r="L485" s="8">
        <f t="shared" si="167"/>
        <v>85.553653954197856</v>
      </c>
      <c r="M485" s="8">
        <f t="shared" si="166"/>
        <v>412.85</v>
      </c>
      <c r="N485" s="8">
        <f t="shared" si="168"/>
        <v>440.65350000000001</v>
      </c>
      <c r="O485" s="8">
        <f t="shared" si="169"/>
        <v>483.5</v>
      </c>
      <c r="P485" s="8">
        <f t="shared" si="170"/>
        <v>1.9999999999999574E-2</v>
      </c>
      <c r="Q485" s="9">
        <f t="shared" si="171"/>
        <v>3.3761174268539782</v>
      </c>
      <c r="R485" s="8">
        <f t="shared" si="172"/>
        <v>167.39418681892329</v>
      </c>
      <c r="S485" s="8">
        <f t="shared" si="173"/>
        <v>4.5290457159055286</v>
      </c>
      <c r="T485" s="1" t="str">
        <f t="shared" si="174"/>
        <v>organic clay</v>
      </c>
      <c r="U485" s="10" t="str">
        <f t="shared" si="175"/>
        <v/>
      </c>
      <c r="V485" s="10" t="str">
        <f t="shared" si="176"/>
        <v/>
      </c>
      <c r="W485" s="10" t="str">
        <f t="shared" si="177"/>
        <v/>
      </c>
      <c r="X485" s="10">
        <f t="shared" si="178"/>
        <v>17.402378803053477</v>
      </c>
      <c r="Y485" s="1">
        <f t="shared" si="182"/>
        <v>10.073701842546065</v>
      </c>
      <c r="Z485" s="2">
        <f t="shared" si="179"/>
        <v>1.7092000000000001</v>
      </c>
      <c r="AA485" s="1">
        <f t="shared" si="183"/>
        <v>1.6725293132328312</v>
      </c>
    </row>
    <row r="486" spans="1:27" x14ac:dyDescent="0.2">
      <c r="A486" s="11">
        <v>9.66</v>
      </c>
      <c r="B486" s="11">
        <v>0.39839999999999998</v>
      </c>
      <c r="C486" s="11">
        <v>24.4</v>
      </c>
      <c r="D486" s="11">
        <v>166.3</v>
      </c>
      <c r="E486" s="5">
        <f t="shared" si="161"/>
        <v>426.67099999999999</v>
      </c>
      <c r="F486" s="5">
        <f t="shared" si="180"/>
        <v>484</v>
      </c>
      <c r="G486" s="5">
        <f t="shared" si="162"/>
        <v>1.9999999999999574E-2</v>
      </c>
      <c r="H486" s="5">
        <f t="shared" si="163"/>
        <v>9.67</v>
      </c>
      <c r="I486" s="8">
        <f t="shared" si="164"/>
        <v>16.35624865371199</v>
      </c>
      <c r="J486" s="5">
        <f t="shared" si="181"/>
        <v>152.1414429272721</v>
      </c>
      <c r="K486" s="5">
        <f t="shared" si="165"/>
        <v>66.45686400000001</v>
      </c>
      <c r="L486" s="8">
        <f t="shared" si="167"/>
        <v>85.684578927272085</v>
      </c>
      <c r="M486" s="8">
        <f t="shared" si="166"/>
        <v>396.64999999999992</v>
      </c>
      <c r="N486" s="8">
        <f t="shared" si="168"/>
        <v>425.37149999999997</v>
      </c>
      <c r="O486" s="8">
        <f t="shared" si="169"/>
        <v>484.5</v>
      </c>
      <c r="P486" s="8">
        <f t="shared" si="170"/>
        <v>1.9999999999999574E-2</v>
      </c>
      <c r="Q486" s="9">
        <f t="shared" si="171"/>
        <v>3.1887891671223807</v>
      </c>
      <c r="R486" s="8">
        <f t="shared" si="172"/>
        <v>177.32309731613338</v>
      </c>
      <c r="S486" s="8">
        <f t="shared" si="173"/>
        <v>4.5641766644941493</v>
      </c>
      <c r="T486" s="1" t="str">
        <f t="shared" si="174"/>
        <v>organic clay</v>
      </c>
      <c r="U486" s="10" t="str">
        <f t="shared" si="175"/>
        <v/>
      </c>
      <c r="V486" s="10" t="str">
        <f t="shared" si="176"/>
        <v/>
      </c>
      <c r="W486" s="10" t="str">
        <f t="shared" si="177"/>
        <v/>
      </c>
      <c r="X486" s="10">
        <f t="shared" si="178"/>
        <v>16.30057047151519</v>
      </c>
      <c r="Y486" s="1">
        <f t="shared" si="182"/>
        <v>10.090452261306533</v>
      </c>
      <c r="Z486" s="2">
        <f t="shared" si="179"/>
        <v>1.5935999999999999</v>
      </c>
      <c r="AA486" s="1">
        <f t="shared" si="183"/>
        <v>1.6753768844221109</v>
      </c>
    </row>
    <row r="487" spans="1:27" x14ac:dyDescent="0.2">
      <c r="A487" s="11">
        <v>9.68</v>
      </c>
      <c r="B487" s="11">
        <v>0.39489999999999997</v>
      </c>
      <c r="C487" s="11">
        <v>22.9</v>
      </c>
      <c r="D487" s="11">
        <v>171.6</v>
      </c>
      <c r="E487" s="5">
        <f t="shared" si="161"/>
        <v>424.072</v>
      </c>
      <c r="F487" s="5">
        <f t="shared" si="180"/>
        <v>485</v>
      </c>
      <c r="G487" s="5">
        <f t="shared" si="162"/>
        <v>1.9999999999999574E-2</v>
      </c>
      <c r="H487" s="5">
        <f t="shared" si="163"/>
        <v>9.69</v>
      </c>
      <c r="I487" s="8">
        <f t="shared" si="164"/>
        <v>16.280922663546384</v>
      </c>
      <c r="J487" s="5">
        <f t="shared" si="181"/>
        <v>152.46706138054302</v>
      </c>
      <c r="K487" s="5">
        <f t="shared" si="165"/>
        <v>66.653064000000001</v>
      </c>
      <c r="L487" s="8">
        <f t="shared" si="167"/>
        <v>85.813997380543015</v>
      </c>
      <c r="M487" s="8">
        <f t="shared" si="166"/>
        <v>397.05</v>
      </c>
      <c r="N487" s="8">
        <f t="shared" si="168"/>
        <v>426.49400000000003</v>
      </c>
      <c r="O487" s="8">
        <f t="shared" si="169"/>
        <v>485.5</v>
      </c>
      <c r="P487" s="8">
        <f t="shared" si="170"/>
        <v>2.0000000000000462E-2</v>
      </c>
      <c r="Q487" s="9">
        <f t="shared" si="171"/>
        <v>3.1932662151173532</v>
      </c>
      <c r="R487" s="8">
        <f t="shared" si="172"/>
        <v>177.17236212101648</v>
      </c>
      <c r="S487" s="8">
        <f t="shared" si="173"/>
        <v>4.5634999648139907</v>
      </c>
      <c r="T487" s="1" t="str">
        <f t="shared" si="174"/>
        <v>organic clay</v>
      </c>
      <c r="U487" s="10" t="str">
        <f t="shared" si="175"/>
        <v/>
      </c>
      <c r="V487" s="10" t="str">
        <f t="shared" si="176"/>
        <v/>
      </c>
      <c r="W487" s="10" t="str">
        <f t="shared" si="177"/>
        <v/>
      </c>
      <c r="X487" s="10">
        <f t="shared" si="178"/>
        <v>16.305529241297133</v>
      </c>
      <c r="Y487" s="1">
        <f t="shared" si="182"/>
        <v>10.107202680067001</v>
      </c>
      <c r="Z487" s="2">
        <f t="shared" si="179"/>
        <v>1.5795999999999999</v>
      </c>
      <c r="AA487" s="1">
        <f t="shared" si="183"/>
        <v>1.6782244556113903</v>
      </c>
    </row>
    <row r="488" spans="1:27" x14ac:dyDescent="0.2">
      <c r="A488" s="11">
        <v>9.6999999999999993</v>
      </c>
      <c r="B488" s="11">
        <v>0.3992</v>
      </c>
      <c r="C488" s="11">
        <v>21.7</v>
      </c>
      <c r="D488" s="11">
        <v>174.8</v>
      </c>
      <c r="E488" s="5">
        <f t="shared" si="161"/>
        <v>428.916</v>
      </c>
      <c r="F488" s="5">
        <f t="shared" si="180"/>
        <v>486</v>
      </c>
      <c r="G488" s="5">
        <f t="shared" si="162"/>
        <v>2.000000000000135E-2</v>
      </c>
      <c r="H488" s="5">
        <f t="shared" si="163"/>
        <v>9.7100000000000009</v>
      </c>
      <c r="I488" s="8">
        <f t="shared" si="164"/>
        <v>16.223362354076819</v>
      </c>
      <c r="J488" s="5">
        <f t="shared" si="181"/>
        <v>152.79152862762459</v>
      </c>
      <c r="K488" s="5">
        <f t="shared" si="165"/>
        <v>66.849264000000005</v>
      </c>
      <c r="L488" s="8">
        <f t="shared" si="167"/>
        <v>85.942264627624581</v>
      </c>
      <c r="M488" s="8">
        <f t="shared" si="166"/>
        <v>386.05</v>
      </c>
      <c r="N488" s="8">
        <f t="shared" si="168"/>
        <v>415.86800000000005</v>
      </c>
      <c r="O488" s="8">
        <f t="shared" si="169"/>
        <v>486.5</v>
      </c>
      <c r="P488" s="8">
        <f t="shared" si="170"/>
        <v>2.0000000000000462E-2</v>
      </c>
      <c r="Q488" s="9">
        <f t="shared" si="171"/>
        <v>3.0610837695777255</v>
      </c>
      <c r="R488" s="8">
        <f t="shared" si="172"/>
        <v>184.92721810586261</v>
      </c>
      <c r="S488" s="8">
        <f t="shared" si="173"/>
        <v>4.5895724821100208</v>
      </c>
      <c r="T488" s="1" t="str">
        <f t="shared" si="174"/>
        <v>organic clay</v>
      </c>
      <c r="U488" s="10" t="str">
        <f t="shared" si="175"/>
        <v/>
      </c>
      <c r="V488" s="10" t="str">
        <f t="shared" si="176"/>
        <v/>
      </c>
      <c r="W488" s="10" t="str">
        <f t="shared" si="177"/>
        <v/>
      </c>
      <c r="X488" s="10">
        <f t="shared" si="178"/>
        <v>15.550564758158362</v>
      </c>
      <c r="Y488" s="1">
        <f t="shared" si="182"/>
        <v>10.123953098827471</v>
      </c>
      <c r="Z488" s="2">
        <f t="shared" si="179"/>
        <v>1.5968</v>
      </c>
      <c r="AA488" s="1">
        <f t="shared" si="183"/>
        <v>1.68107202680067</v>
      </c>
    </row>
    <row r="489" spans="1:27" x14ac:dyDescent="0.2">
      <c r="A489" s="11">
        <v>9.7200000000000006</v>
      </c>
      <c r="B489" s="11">
        <v>0.37290000000000001</v>
      </c>
      <c r="C489" s="11">
        <v>21.6</v>
      </c>
      <c r="D489" s="11">
        <v>176</v>
      </c>
      <c r="E489" s="5">
        <f t="shared" si="161"/>
        <v>402.82000000000005</v>
      </c>
      <c r="F489" s="5">
        <f t="shared" si="180"/>
        <v>487</v>
      </c>
      <c r="G489" s="5">
        <f t="shared" si="162"/>
        <v>1.9999999999999574E-2</v>
      </c>
      <c r="H489" s="5">
        <f t="shared" si="163"/>
        <v>9.73</v>
      </c>
      <c r="I489" s="8">
        <f t="shared" si="164"/>
        <v>16.193980174755364</v>
      </c>
      <c r="J489" s="5">
        <f t="shared" si="181"/>
        <v>153.11540823111969</v>
      </c>
      <c r="K489" s="5">
        <f t="shared" si="165"/>
        <v>67.04546400000001</v>
      </c>
      <c r="L489" s="8">
        <f t="shared" si="167"/>
        <v>86.069944231119678</v>
      </c>
      <c r="M489" s="8">
        <f t="shared" si="166"/>
        <v>369.40000000000003</v>
      </c>
      <c r="N489" s="8">
        <f t="shared" si="168"/>
        <v>399.38800000000003</v>
      </c>
      <c r="O489" s="8">
        <f t="shared" si="169"/>
        <v>487.5</v>
      </c>
      <c r="P489" s="8">
        <f t="shared" si="170"/>
        <v>1.9999999999999574E-2</v>
      </c>
      <c r="Q489" s="9">
        <f t="shared" si="171"/>
        <v>2.8613076721366966</v>
      </c>
      <c r="R489" s="8">
        <f t="shared" si="172"/>
        <v>197.95138244921083</v>
      </c>
      <c r="S489" s="8">
        <f t="shared" si="173"/>
        <v>4.6310881133901605</v>
      </c>
      <c r="T489" s="1" t="str">
        <f t="shared" si="174"/>
        <v>organic clay</v>
      </c>
      <c r="U489" s="10" t="str">
        <f t="shared" si="175"/>
        <v/>
      </c>
      <c r="V489" s="10" t="str">
        <f t="shared" si="176"/>
        <v/>
      </c>
      <c r="W489" s="10" t="str">
        <f t="shared" si="177"/>
        <v/>
      </c>
      <c r="X489" s="10">
        <f t="shared" si="178"/>
        <v>14.418972784592023</v>
      </c>
      <c r="Y489" s="1">
        <f t="shared" si="182"/>
        <v>10.140703517587941</v>
      </c>
      <c r="Z489" s="2">
        <f t="shared" si="179"/>
        <v>1.4916</v>
      </c>
      <c r="AA489" s="1">
        <f t="shared" si="183"/>
        <v>1.6839195979899499</v>
      </c>
    </row>
    <row r="490" spans="1:27" x14ac:dyDescent="0.2">
      <c r="A490" s="11">
        <v>9.74</v>
      </c>
      <c r="B490" s="11">
        <v>0.3659</v>
      </c>
      <c r="C490" s="11">
        <v>23.2</v>
      </c>
      <c r="D490" s="11">
        <v>176.8</v>
      </c>
      <c r="E490" s="5">
        <f t="shared" si="161"/>
        <v>395.95599999999996</v>
      </c>
      <c r="F490" s="5">
        <f t="shared" si="180"/>
        <v>488</v>
      </c>
      <c r="G490" s="5">
        <f t="shared" si="162"/>
        <v>1.9999999999999574E-2</v>
      </c>
      <c r="H490" s="5">
        <f t="shared" si="163"/>
        <v>9.75</v>
      </c>
      <c r="I490" s="8">
        <f t="shared" si="164"/>
        <v>16.269590498578406</v>
      </c>
      <c r="J490" s="5">
        <f t="shared" si="181"/>
        <v>153.44080004109125</v>
      </c>
      <c r="K490" s="5">
        <f t="shared" si="165"/>
        <v>67.241664</v>
      </c>
      <c r="L490" s="8">
        <f t="shared" si="167"/>
        <v>86.199136041091251</v>
      </c>
      <c r="M490" s="8">
        <f t="shared" si="166"/>
        <v>362.85</v>
      </c>
      <c r="N490" s="8">
        <f t="shared" si="168"/>
        <v>392.98249999999996</v>
      </c>
      <c r="O490" s="8">
        <f t="shared" si="169"/>
        <v>488.5</v>
      </c>
      <c r="P490" s="8">
        <f t="shared" si="170"/>
        <v>1.9999999999999574E-2</v>
      </c>
      <c r="Q490" s="9">
        <f t="shared" si="171"/>
        <v>2.7789338844964622</v>
      </c>
      <c r="R490" s="8">
        <f t="shared" si="172"/>
        <v>203.93109011240961</v>
      </c>
      <c r="S490" s="8">
        <f t="shared" si="173"/>
        <v>4.6491576033149391</v>
      </c>
      <c r="T490" s="1" t="str">
        <f t="shared" si="174"/>
        <v>organic clay</v>
      </c>
      <c r="U490" s="10" t="str">
        <f t="shared" si="175"/>
        <v/>
      </c>
      <c r="V490" s="10" t="str">
        <f t="shared" si="176"/>
        <v/>
      </c>
      <c r="W490" s="10" t="str">
        <f t="shared" si="177"/>
        <v/>
      </c>
      <c r="X490" s="10">
        <f t="shared" si="178"/>
        <v>13.960613330593919</v>
      </c>
      <c r="Y490" s="1">
        <f t="shared" si="182"/>
        <v>10.157453936348409</v>
      </c>
      <c r="Z490" s="2">
        <f t="shared" si="179"/>
        <v>1.4636</v>
      </c>
      <c r="AA490" s="1">
        <f t="shared" si="183"/>
        <v>1.6867671691792296</v>
      </c>
    </row>
    <row r="491" spans="1:27" x14ac:dyDescent="0.2">
      <c r="A491" s="11">
        <v>9.76</v>
      </c>
      <c r="B491" s="11">
        <v>0.35980000000000001</v>
      </c>
      <c r="C491" s="11">
        <v>20.100000000000001</v>
      </c>
      <c r="D491" s="11">
        <v>177.7</v>
      </c>
      <c r="E491" s="5">
        <f t="shared" si="161"/>
        <v>390.00900000000001</v>
      </c>
      <c r="F491" s="5">
        <f t="shared" si="180"/>
        <v>489</v>
      </c>
      <c r="G491" s="5">
        <f t="shared" si="162"/>
        <v>1.9999999999999574E-2</v>
      </c>
      <c r="H491" s="5">
        <f t="shared" si="163"/>
        <v>9.77</v>
      </c>
      <c r="I491" s="8">
        <f t="shared" si="164"/>
        <v>16.09879518731428</v>
      </c>
      <c r="J491" s="5">
        <f t="shared" si="181"/>
        <v>153.76277594483753</v>
      </c>
      <c r="K491" s="5">
        <f t="shared" si="165"/>
        <v>67.437864000000005</v>
      </c>
      <c r="L491" s="8">
        <f t="shared" si="167"/>
        <v>86.324911944837524</v>
      </c>
      <c r="M491" s="8">
        <f t="shared" si="166"/>
        <v>353.2</v>
      </c>
      <c r="N491" s="8">
        <f t="shared" si="168"/>
        <v>383.52800000000002</v>
      </c>
      <c r="O491" s="8">
        <f t="shared" si="169"/>
        <v>489.5</v>
      </c>
      <c r="P491" s="8">
        <f t="shared" si="170"/>
        <v>2.0000000000000462E-2</v>
      </c>
      <c r="Q491" s="9">
        <f t="shared" si="171"/>
        <v>2.6616328806913208</v>
      </c>
      <c r="R491" s="8">
        <f t="shared" si="172"/>
        <v>213.04355435550156</v>
      </c>
      <c r="S491" s="8">
        <f t="shared" si="173"/>
        <v>4.6757620501803947</v>
      </c>
      <c r="T491" s="1" t="str">
        <f t="shared" si="174"/>
        <v>organic clay</v>
      </c>
      <c r="U491" s="10" t="str">
        <f t="shared" si="175"/>
        <v/>
      </c>
      <c r="V491" s="10" t="str">
        <f t="shared" si="176"/>
        <v/>
      </c>
      <c r="W491" s="10" t="str">
        <f t="shared" si="177"/>
        <v/>
      </c>
      <c r="X491" s="10">
        <f t="shared" si="178"/>
        <v>13.29581493701083</v>
      </c>
      <c r="Y491" s="1">
        <f t="shared" si="182"/>
        <v>10.174204355108879</v>
      </c>
      <c r="Z491" s="2">
        <f t="shared" si="179"/>
        <v>1.4392</v>
      </c>
      <c r="AA491" s="1">
        <f t="shared" si="183"/>
        <v>1.6896147403685093</v>
      </c>
    </row>
    <row r="492" spans="1:27" x14ac:dyDescent="0.2">
      <c r="A492" s="11">
        <v>9.7799999999999994</v>
      </c>
      <c r="B492" s="11">
        <v>0.34660000000000002</v>
      </c>
      <c r="C492" s="11">
        <v>17.7</v>
      </c>
      <c r="D492" s="11">
        <v>179.1</v>
      </c>
      <c r="E492" s="5">
        <f t="shared" si="161"/>
        <v>377.04700000000003</v>
      </c>
      <c r="F492" s="5">
        <f t="shared" si="180"/>
        <v>490</v>
      </c>
      <c r="G492" s="5">
        <f t="shared" si="162"/>
        <v>2.000000000000135E-2</v>
      </c>
      <c r="H492" s="5">
        <f t="shared" si="163"/>
        <v>9.7899999999999991</v>
      </c>
      <c r="I492" s="8">
        <f t="shared" si="164"/>
        <v>15.939566368419662</v>
      </c>
      <c r="J492" s="5">
        <f t="shared" si="181"/>
        <v>154.08156727220594</v>
      </c>
      <c r="K492" s="5">
        <f t="shared" si="165"/>
        <v>67.634063999999995</v>
      </c>
      <c r="L492" s="8">
        <f t="shared" si="167"/>
        <v>86.44750327220595</v>
      </c>
      <c r="M492" s="8">
        <f t="shared" si="166"/>
        <v>352.75</v>
      </c>
      <c r="N492" s="8">
        <f t="shared" si="168"/>
        <v>383.28200000000004</v>
      </c>
      <c r="O492" s="8">
        <f t="shared" si="169"/>
        <v>490.5</v>
      </c>
      <c r="P492" s="8">
        <f t="shared" si="170"/>
        <v>2.0000000000000462E-2</v>
      </c>
      <c r="Q492" s="9">
        <f t="shared" si="171"/>
        <v>2.6513250707320908</v>
      </c>
      <c r="R492" s="8">
        <f t="shared" si="172"/>
        <v>214.00483156265841</v>
      </c>
      <c r="S492" s="8">
        <f t="shared" si="173"/>
        <v>4.6783432334538935</v>
      </c>
      <c r="T492" s="1" t="str">
        <f t="shared" si="174"/>
        <v>organic clay</v>
      </c>
      <c r="U492" s="10" t="str">
        <f t="shared" si="175"/>
        <v/>
      </c>
      <c r="V492" s="10" t="str">
        <f t="shared" si="176"/>
        <v/>
      </c>
      <c r="W492" s="10" t="str">
        <f t="shared" si="177"/>
        <v/>
      </c>
      <c r="X492" s="10">
        <f t="shared" si="178"/>
        <v>13.244562181852936</v>
      </c>
      <c r="Y492" s="1">
        <f t="shared" si="182"/>
        <v>10.190954773869347</v>
      </c>
      <c r="Z492" s="2">
        <f t="shared" si="179"/>
        <v>1.3864000000000001</v>
      </c>
      <c r="AA492" s="1">
        <f t="shared" si="183"/>
        <v>1.692462311557789</v>
      </c>
    </row>
    <row r="493" spans="1:27" x14ac:dyDescent="0.2">
      <c r="A493" s="11">
        <v>9.8000000000000007</v>
      </c>
      <c r="B493" s="11">
        <v>0.3589</v>
      </c>
      <c r="C493" s="11">
        <v>15.6</v>
      </c>
      <c r="D493" s="11">
        <v>180.1</v>
      </c>
      <c r="E493" s="5">
        <f t="shared" si="161"/>
        <v>389.517</v>
      </c>
      <c r="F493" s="5">
        <f t="shared" si="180"/>
        <v>491</v>
      </c>
      <c r="G493" s="5">
        <f t="shared" si="162"/>
        <v>1.9999999999999574E-2</v>
      </c>
      <c r="H493" s="5">
        <f t="shared" si="163"/>
        <v>9.81</v>
      </c>
      <c r="I493" s="8">
        <f t="shared" si="164"/>
        <v>15.806764896949508</v>
      </c>
      <c r="J493" s="5">
        <f t="shared" si="181"/>
        <v>154.39770257014493</v>
      </c>
      <c r="K493" s="5">
        <f t="shared" si="165"/>
        <v>67.830264000000014</v>
      </c>
      <c r="L493" s="8">
        <f t="shared" si="167"/>
        <v>86.567438570144915</v>
      </c>
      <c r="M493" s="8">
        <f t="shared" si="166"/>
        <v>361.95</v>
      </c>
      <c r="N493" s="8">
        <f t="shared" si="168"/>
        <v>392.72</v>
      </c>
      <c r="O493" s="8">
        <f t="shared" si="169"/>
        <v>491.5</v>
      </c>
      <c r="P493" s="8">
        <f t="shared" si="170"/>
        <v>1.9999999999999574E-2</v>
      </c>
      <c r="Q493" s="9">
        <f t="shared" si="171"/>
        <v>2.7530247095938321</v>
      </c>
      <c r="R493" s="8">
        <f t="shared" si="172"/>
        <v>206.23332575277064</v>
      </c>
      <c r="S493" s="8">
        <f t="shared" si="173"/>
        <v>4.6555067630441833</v>
      </c>
      <c r="T493" s="1" t="str">
        <f t="shared" si="174"/>
        <v>organic clay</v>
      </c>
      <c r="U493" s="10" t="str">
        <f t="shared" si="175"/>
        <v/>
      </c>
      <c r="V493" s="10" t="str">
        <f t="shared" si="176"/>
        <v/>
      </c>
      <c r="W493" s="10" t="str">
        <f t="shared" si="177"/>
        <v/>
      </c>
      <c r="X493" s="10">
        <f t="shared" si="178"/>
        <v>13.836819828657005</v>
      </c>
      <c r="Y493" s="1">
        <f t="shared" si="182"/>
        <v>10.207705192629817</v>
      </c>
      <c r="Z493" s="2">
        <f t="shared" si="179"/>
        <v>1.4356</v>
      </c>
      <c r="AA493" s="1">
        <f t="shared" si="183"/>
        <v>1.695309882747069</v>
      </c>
    </row>
    <row r="494" spans="1:27" x14ac:dyDescent="0.2">
      <c r="A494" s="11">
        <v>9.82</v>
      </c>
      <c r="B494" s="11">
        <v>0.36499999999999999</v>
      </c>
      <c r="C494" s="11">
        <v>15.1</v>
      </c>
      <c r="D494" s="11">
        <v>181.9</v>
      </c>
      <c r="E494" s="5">
        <f t="shared" si="161"/>
        <v>395.923</v>
      </c>
      <c r="F494" s="5">
        <f t="shared" si="180"/>
        <v>492</v>
      </c>
      <c r="G494" s="5">
        <f t="shared" si="162"/>
        <v>1.9999999999999574E-2</v>
      </c>
      <c r="H494" s="5">
        <f t="shared" si="163"/>
        <v>9.83</v>
      </c>
      <c r="I494" s="8">
        <f t="shared" si="164"/>
        <v>15.775546755194286</v>
      </c>
      <c r="J494" s="5">
        <f t="shared" si="181"/>
        <v>154.7132135052488</v>
      </c>
      <c r="K494" s="5">
        <f t="shared" si="165"/>
        <v>68.026464000000004</v>
      </c>
      <c r="L494" s="8">
        <f t="shared" si="167"/>
        <v>86.686749505248798</v>
      </c>
      <c r="M494" s="8">
        <f t="shared" si="166"/>
        <v>367.2</v>
      </c>
      <c r="N494" s="8">
        <f t="shared" si="168"/>
        <v>398.27600000000001</v>
      </c>
      <c r="O494" s="8">
        <f t="shared" si="169"/>
        <v>492.5</v>
      </c>
      <c r="P494" s="8">
        <f t="shared" si="170"/>
        <v>1.9999999999999574E-2</v>
      </c>
      <c r="Q494" s="9">
        <f t="shared" si="171"/>
        <v>2.8096887688700765</v>
      </c>
      <c r="R494" s="8">
        <f t="shared" si="172"/>
        <v>202.20658791428855</v>
      </c>
      <c r="S494" s="8">
        <f t="shared" si="173"/>
        <v>4.6432465670493581</v>
      </c>
      <c r="T494" s="1" t="str">
        <f t="shared" si="174"/>
        <v>organic clay</v>
      </c>
      <c r="U494" s="10" t="str">
        <f t="shared" si="175"/>
        <v/>
      </c>
      <c r="V494" s="10" t="str">
        <f t="shared" si="176"/>
        <v/>
      </c>
      <c r="W494" s="10" t="str">
        <f t="shared" si="177"/>
        <v/>
      </c>
      <c r="X494" s="10">
        <f t="shared" si="178"/>
        <v>14.165785766316747</v>
      </c>
      <c r="Y494" s="1">
        <f t="shared" si="182"/>
        <v>10.224455611390285</v>
      </c>
      <c r="Z494" s="2">
        <f t="shared" si="179"/>
        <v>1.46</v>
      </c>
      <c r="AA494" s="1">
        <f t="shared" si="183"/>
        <v>1.6981574539363486</v>
      </c>
    </row>
    <row r="495" spans="1:27" x14ac:dyDescent="0.2">
      <c r="A495" s="11">
        <v>9.84</v>
      </c>
      <c r="B495" s="11">
        <v>0.36940000000000001</v>
      </c>
      <c r="C495" s="11">
        <v>15.4</v>
      </c>
      <c r="D495" s="11">
        <v>183.7</v>
      </c>
      <c r="E495" s="5">
        <f t="shared" si="161"/>
        <v>400.62900000000002</v>
      </c>
      <c r="F495" s="5">
        <f t="shared" si="180"/>
        <v>493</v>
      </c>
      <c r="G495" s="5">
        <f t="shared" si="162"/>
        <v>1.9999999999999574E-2</v>
      </c>
      <c r="H495" s="5">
        <f t="shared" si="163"/>
        <v>9.85</v>
      </c>
      <c r="I495" s="8">
        <f t="shared" si="164"/>
        <v>15.802707383239776</v>
      </c>
      <c r="J495" s="5">
        <f t="shared" si="181"/>
        <v>155.0292676529136</v>
      </c>
      <c r="K495" s="5">
        <f t="shared" si="165"/>
        <v>68.222663999999995</v>
      </c>
      <c r="L495" s="8">
        <f t="shared" si="167"/>
        <v>86.806603652913608</v>
      </c>
      <c r="M495" s="8">
        <f t="shared" si="166"/>
        <v>372.90000000000003</v>
      </c>
      <c r="N495" s="8">
        <f t="shared" si="168"/>
        <v>404.23950000000002</v>
      </c>
      <c r="O495" s="8">
        <f t="shared" si="169"/>
        <v>493.5</v>
      </c>
      <c r="P495" s="8">
        <f t="shared" si="170"/>
        <v>2.0000000000000462E-2</v>
      </c>
      <c r="Q495" s="9">
        <f t="shared" si="171"/>
        <v>2.8708672135535376</v>
      </c>
      <c r="R495" s="8">
        <f t="shared" si="172"/>
        <v>198.02557677996145</v>
      </c>
      <c r="S495" s="8">
        <f t="shared" si="173"/>
        <v>4.6302692861692538</v>
      </c>
      <c r="T495" s="1" t="str">
        <f t="shared" si="174"/>
        <v>organic clay</v>
      </c>
      <c r="U495" s="10" t="str">
        <f t="shared" si="175"/>
        <v/>
      </c>
      <c r="V495" s="10" t="str">
        <f t="shared" si="176"/>
        <v/>
      </c>
      <c r="W495" s="10" t="str">
        <f t="shared" si="177"/>
        <v/>
      </c>
      <c r="X495" s="10">
        <f t="shared" si="178"/>
        <v>14.524715489805763</v>
      </c>
      <c r="Y495" s="1">
        <f t="shared" si="182"/>
        <v>10.241206030150755</v>
      </c>
      <c r="Z495" s="2">
        <f t="shared" si="179"/>
        <v>1.4776</v>
      </c>
      <c r="AA495" s="1">
        <f t="shared" si="183"/>
        <v>1.7010050251256283</v>
      </c>
    </row>
    <row r="496" spans="1:27" x14ac:dyDescent="0.2">
      <c r="A496" s="11">
        <v>9.86</v>
      </c>
      <c r="B496" s="11">
        <v>0.37640000000000001</v>
      </c>
      <c r="C496" s="11">
        <v>15.7</v>
      </c>
      <c r="D496" s="11">
        <v>185</v>
      </c>
      <c r="E496" s="5">
        <f t="shared" si="161"/>
        <v>407.85</v>
      </c>
      <c r="F496" s="5">
        <f t="shared" si="180"/>
        <v>494</v>
      </c>
      <c r="G496" s="5">
        <f t="shared" si="162"/>
        <v>2.000000000000135E-2</v>
      </c>
      <c r="H496" s="5">
        <f t="shared" si="163"/>
        <v>9.870000000000001</v>
      </c>
      <c r="I496" s="8">
        <f t="shared" si="164"/>
        <v>15.831750271335604</v>
      </c>
      <c r="J496" s="5">
        <f t="shared" si="181"/>
        <v>155.34590265834035</v>
      </c>
      <c r="K496" s="5">
        <f t="shared" si="165"/>
        <v>68.418864000000013</v>
      </c>
      <c r="L496" s="8">
        <f t="shared" si="167"/>
        <v>86.927038658340336</v>
      </c>
      <c r="M496" s="8">
        <f t="shared" si="166"/>
        <v>381.70000000000005</v>
      </c>
      <c r="N496" s="8">
        <f t="shared" si="168"/>
        <v>413.29450000000003</v>
      </c>
      <c r="O496" s="8">
        <f t="shared" si="169"/>
        <v>494.5</v>
      </c>
      <c r="P496" s="8">
        <f t="shared" si="170"/>
        <v>2.0000000000000462E-2</v>
      </c>
      <c r="Q496" s="9">
        <f t="shared" si="171"/>
        <v>2.9674149875909808</v>
      </c>
      <c r="R496" s="8">
        <f t="shared" si="172"/>
        <v>191.70486100570716</v>
      </c>
      <c r="S496" s="8">
        <f t="shared" si="173"/>
        <v>4.6102250217903826</v>
      </c>
      <c r="T496" s="1" t="str">
        <f t="shared" si="174"/>
        <v>organic clay</v>
      </c>
      <c r="U496" s="10" t="str">
        <f t="shared" si="175"/>
        <v/>
      </c>
      <c r="V496" s="10" t="str">
        <f t="shared" si="176"/>
        <v/>
      </c>
      <c r="W496" s="10" t="str">
        <f t="shared" si="177"/>
        <v/>
      </c>
      <c r="X496" s="10">
        <f t="shared" si="178"/>
        <v>15.090273156110646</v>
      </c>
      <c r="Y496" s="1">
        <f t="shared" si="182"/>
        <v>10.257956448911223</v>
      </c>
      <c r="Z496" s="2">
        <f t="shared" si="179"/>
        <v>1.5056</v>
      </c>
      <c r="AA496" s="1">
        <f t="shared" si="183"/>
        <v>1.703852596314908</v>
      </c>
    </row>
    <row r="497" spans="1:27" x14ac:dyDescent="0.2">
      <c r="A497" s="11">
        <v>9.8800000000000008</v>
      </c>
      <c r="B497" s="11">
        <v>0.38700000000000001</v>
      </c>
      <c r="C497" s="11">
        <v>15.4</v>
      </c>
      <c r="D497" s="11">
        <v>186.7</v>
      </c>
      <c r="E497" s="5">
        <f t="shared" si="161"/>
        <v>418.73900000000003</v>
      </c>
      <c r="F497" s="5">
        <f t="shared" si="180"/>
        <v>495</v>
      </c>
      <c r="G497" s="5">
        <f t="shared" si="162"/>
        <v>1.9999999999999574E-2</v>
      </c>
      <c r="H497" s="5">
        <f t="shared" si="163"/>
        <v>9.89</v>
      </c>
      <c r="I497" s="8">
        <f t="shared" si="164"/>
        <v>15.819659971347985</v>
      </c>
      <c r="J497" s="5">
        <f t="shared" si="181"/>
        <v>155.6622958577673</v>
      </c>
      <c r="K497" s="5">
        <f t="shared" si="165"/>
        <v>68.615064000000004</v>
      </c>
      <c r="L497" s="8">
        <f t="shared" si="167"/>
        <v>87.047231857767301</v>
      </c>
      <c r="M497" s="8">
        <f t="shared" si="166"/>
        <v>400.6</v>
      </c>
      <c r="N497" s="8">
        <f t="shared" si="168"/>
        <v>432.51750000000004</v>
      </c>
      <c r="O497" s="8">
        <f t="shared" si="169"/>
        <v>495.5</v>
      </c>
      <c r="P497" s="8">
        <f t="shared" si="170"/>
        <v>1.9999999999999574E-2</v>
      </c>
      <c r="Q497" s="9">
        <f t="shared" si="171"/>
        <v>3.1805170392391831</v>
      </c>
      <c r="R497" s="8">
        <f t="shared" si="172"/>
        <v>178.9744214977587</v>
      </c>
      <c r="S497" s="8">
        <f t="shared" si="173"/>
        <v>4.5679696633512101</v>
      </c>
      <c r="T497" s="1" t="str">
        <f t="shared" si="174"/>
        <v>organic clay</v>
      </c>
      <c r="U497" s="10" t="str">
        <f t="shared" si="175"/>
        <v/>
      </c>
      <c r="V497" s="10" t="str">
        <f t="shared" si="176"/>
        <v/>
      </c>
      <c r="W497" s="10" t="str">
        <f t="shared" si="177"/>
        <v/>
      </c>
      <c r="X497" s="10">
        <f t="shared" si="178"/>
        <v>16.329180276148847</v>
      </c>
      <c r="Y497" s="1">
        <f t="shared" si="182"/>
        <v>10.274706867671693</v>
      </c>
      <c r="Z497" s="2">
        <f t="shared" si="179"/>
        <v>1.548</v>
      </c>
      <c r="AA497" s="1">
        <f t="shared" si="183"/>
        <v>1.706700167504188</v>
      </c>
    </row>
    <row r="498" spans="1:27" x14ac:dyDescent="0.2">
      <c r="A498" s="11">
        <v>9.9</v>
      </c>
      <c r="B498" s="11">
        <v>0.41420000000000001</v>
      </c>
      <c r="C498" s="11">
        <v>15.6</v>
      </c>
      <c r="D498" s="11">
        <v>188.8</v>
      </c>
      <c r="E498" s="5">
        <f t="shared" si="161"/>
        <v>446.29599999999999</v>
      </c>
      <c r="F498" s="5">
        <f t="shared" si="180"/>
        <v>496</v>
      </c>
      <c r="G498" s="5">
        <f t="shared" si="162"/>
        <v>1.9999999999999574E-2</v>
      </c>
      <c r="H498" s="5">
        <f t="shared" si="163"/>
        <v>9.91</v>
      </c>
      <c r="I498" s="8">
        <f t="shared" si="164"/>
        <v>15.858941265437986</v>
      </c>
      <c r="J498" s="5">
        <f t="shared" si="181"/>
        <v>155.97947468307606</v>
      </c>
      <c r="K498" s="5">
        <f t="shared" si="165"/>
        <v>68.811264000000008</v>
      </c>
      <c r="L498" s="8">
        <f t="shared" si="167"/>
        <v>87.168210683076055</v>
      </c>
      <c r="M498" s="8">
        <f t="shared" si="166"/>
        <v>424.7</v>
      </c>
      <c r="N498" s="8">
        <f t="shared" si="168"/>
        <v>457.11900000000003</v>
      </c>
      <c r="O498" s="8">
        <f t="shared" si="169"/>
        <v>496.5</v>
      </c>
      <c r="P498" s="8">
        <f t="shared" si="170"/>
        <v>1.9999999999999574E-2</v>
      </c>
      <c r="Q498" s="9">
        <f t="shared" si="171"/>
        <v>3.4546943542503046</v>
      </c>
      <c r="R498" s="8">
        <f t="shared" si="172"/>
        <v>164.87374066140129</v>
      </c>
      <c r="S498" s="8">
        <f t="shared" si="173"/>
        <v>4.5175471741207698</v>
      </c>
      <c r="T498" s="1" t="str">
        <f t="shared" si="174"/>
        <v>organic clay</v>
      </c>
      <c r="U498" s="10" t="str">
        <f t="shared" si="175"/>
        <v/>
      </c>
      <c r="V498" s="10" t="str">
        <f t="shared" si="176"/>
        <v/>
      </c>
      <c r="W498" s="10" t="str">
        <f t="shared" si="177"/>
        <v/>
      </c>
      <c r="X498" s="10">
        <f t="shared" si="178"/>
        <v>17.914701687794931</v>
      </c>
      <c r="Y498" s="1">
        <f t="shared" si="182"/>
        <v>10.291457286432161</v>
      </c>
      <c r="Z498" s="2">
        <f t="shared" si="179"/>
        <v>1.6568000000000001</v>
      </c>
      <c r="AA498" s="1">
        <f t="shared" si="183"/>
        <v>1.7095477386934677</v>
      </c>
    </row>
    <row r="499" spans="1:27" x14ac:dyDescent="0.2">
      <c r="A499" s="11">
        <v>9.92</v>
      </c>
      <c r="B499" s="11">
        <v>0.43519999999999998</v>
      </c>
      <c r="C499" s="11">
        <v>15.8</v>
      </c>
      <c r="D499" s="11">
        <v>192.6</v>
      </c>
      <c r="E499" s="5">
        <f t="shared" si="161"/>
        <v>467.94200000000001</v>
      </c>
      <c r="F499" s="5">
        <f t="shared" si="180"/>
        <v>497</v>
      </c>
      <c r="G499" s="5">
        <f t="shared" si="162"/>
        <v>1.9999999999999574E-2</v>
      </c>
      <c r="H499" s="5">
        <f t="shared" si="163"/>
        <v>9.93</v>
      </c>
      <c r="I499" s="8">
        <f t="shared" si="164"/>
        <v>15.891755566782319</v>
      </c>
      <c r="J499" s="5">
        <f t="shared" si="181"/>
        <v>156.29730979441169</v>
      </c>
      <c r="K499" s="5">
        <f t="shared" si="165"/>
        <v>69.007463999999999</v>
      </c>
      <c r="L499" s="8">
        <f t="shared" si="167"/>
        <v>87.28984579441169</v>
      </c>
      <c r="M499" s="8">
        <f t="shared" si="166"/>
        <v>435.2</v>
      </c>
      <c r="N499" s="8">
        <f t="shared" si="168"/>
        <v>468.23950000000002</v>
      </c>
      <c r="O499" s="8">
        <f t="shared" si="169"/>
        <v>497.5</v>
      </c>
      <c r="P499" s="8">
        <f t="shared" si="170"/>
        <v>2.0000000000000462E-2</v>
      </c>
      <c r="Q499" s="9">
        <f t="shared" si="171"/>
        <v>3.5736366282544045</v>
      </c>
      <c r="R499" s="8">
        <f t="shared" si="172"/>
        <v>159.48467877080628</v>
      </c>
      <c r="S499" s="8">
        <f t="shared" si="173"/>
        <v>4.4970268095682959</v>
      </c>
      <c r="T499" s="1" t="str">
        <f t="shared" si="174"/>
        <v>organic clay</v>
      </c>
      <c r="U499" s="10" t="str">
        <f t="shared" si="175"/>
        <v/>
      </c>
      <c r="V499" s="10" t="str">
        <f t="shared" si="176"/>
        <v/>
      </c>
      <c r="W499" s="10" t="str">
        <f t="shared" si="177"/>
        <v/>
      </c>
      <c r="X499" s="10">
        <f t="shared" si="178"/>
        <v>18.593512680372555</v>
      </c>
      <c r="Y499" s="1">
        <f t="shared" si="182"/>
        <v>10.308207705192631</v>
      </c>
      <c r="Z499" s="2">
        <f t="shared" si="179"/>
        <v>1.7407999999999999</v>
      </c>
      <c r="AA499" s="1">
        <f t="shared" si="183"/>
        <v>1.7123953098827474</v>
      </c>
    </row>
    <row r="500" spans="1:27" x14ac:dyDescent="0.2">
      <c r="A500" s="11">
        <v>9.94</v>
      </c>
      <c r="B500" s="11">
        <v>0.43519999999999998</v>
      </c>
      <c r="C500" s="11">
        <v>16.600000000000001</v>
      </c>
      <c r="D500" s="11">
        <v>196.1</v>
      </c>
      <c r="E500" s="5">
        <f t="shared" si="161"/>
        <v>468.53699999999998</v>
      </c>
      <c r="F500" s="5">
        <f t="shared" si="180"/>
        <v>498</v>
      </c>
      <c r="G500" s="5">
        <f t="shared" si="162"/>
        <v>2.000000000000135E-2</v>
      </c>
      <c r="H500" s="5">
        <f t="shared" si="163"/>
        <v>9.9499999999999993</v>
      </c>
      <c r="I500" s="8">
        <f t="shared" si="164"/>
        <v>15.949060075456272</v>
      </c>
      <c r="J500" s="5">
        <f t="shared" si="181"/>
        <v>156.61629099592085</v>
      </c>
      <c r="K500" s="5">
        <f t="shared" si="165"/>
        <v>69.203664000000003</v>
      </c>
      <c r="L500" s="8">
        <f t="shared" si="167"/>
        <v>87.412626995920846</v>
      </c>
      <c r="M500" s="8">
        <f t="shared" si="166"/>
        <v>440.45</v>
      </c>
      <c r="N500" s="8">
        <f t="shared" si="168"/>
        <v>474.0675</v>
      </c>
      <c r="O500" s="8">
        <f t="shared" si="169"/>
        <v>498.5</v>
      </c>
      <c r="P500" s="8">
        <f t="shared" si="170"/>
        <v>2.0000000000000462E-2</v>
      </c>
      <c r="Q500" s="9">
        <f t="shared" si="171"/>
        <v>3.6316401864789301</v>
      </c>
      <c r="R500" s="8">
        <f t="shared" si="172"/>
        <v>157.03200550532301</v>
      </c>
      <c r="S500" s="8">
        <f t="shared" si="173"/>
        <v>4.4873685902459615</v>
      </c>
      <c r="T500" s="1" t="str">
        <f t="shared" si="174"/>
        <v>organic clay</v>
      </c>
      <c r="U500" s="10" t="str">
        <f t="shared" si="175"/>
        <v/>
      </c>
      <c r="V500" s="10" t="str">
        <f t="shared" si="176"/>
        <v/>
      </c>
      <c r="W500" s="10" t="str">
        <f t="shared" si="177"/>
        <v/>
      </c>
      <c r="X500" s="10">
        <f t="shared" si="178"/>
        <v>18.922247266938609</v>
      </c>
      <c r="Y500" s="1">
        <f t="shared" si="182"/>
        <v>10.324958123953099</v>
      </c>
      <c r="Z500" s="2">
        <f t="shared" si="179"/>
        <v>1.7407999999999999</v>
      </c>
      <c r="AA500" s="1">
        <f t="shared" si="183"/>
        <v>1.7152428810720268</v>
      </c>
    </row>
    <row r="501" spans="1:27" x14ac:dyDescent="0.2">
      <c r="A501" s="11">
        <v>9.9600000000000009</v>
      </c>
      <c r="B501" s="11">
        <v>0.44569999999999999</v>
      </c>
      <c r="C501" s="11">
        <v>17.7</v>
      </c>
      <c r="D501" s="11">
        <v>199.4</v>
      </c>
      <c r="E501" s="5">
        <f t="shared" si="161"/>
        <v>479.59800000000001</v>
      </c>
      <c r="F501" s="5">
        <f t="shared" si="180"/>
        <v>499</v>
      </c>
      <c r="G501" s="5">
        <f t="shared" si="162"/>
        <v>1.9999999999999574E-2</v>
      </c>
      <c r="H501" s="5">
        <f t="shared" si="163"/>
        <v>9.9700000000000006</v>
      </c>
      <c r="I501" s="8">
        <f t="shared" si="164"/>
        <v>16.031813414717295</v>
      </c>
      <c r="J501" s="5">
        <f t="shared" si="181"/>
        <v>156.9369272642152</v>
      </c>
      <c r="K501" s="5">
        <f t="shared" si="165"/>
        <v>69.399864000000008</v>
      </c>
      <c r="L501" s="8">
        <f t="shared" si="167"/>
        <v>87.537063264215192</v>
      </c>
      <c r="M501" s="8">
        <f t="shared" si="166"/>
        <v>698</v>
      </c>
      <c r="N501" s="8">
        <f t="shared" si="168"/>
        <v>732.10200000000009</v>
      </c>
      <c r="O501" s="8">
        <f t="shared" si="169"/>
        <v>499.5</v>
      </c>
      <c r="P501" s="8">
        <f t="shared" si="170"/>
        <v>1.9999999999999574E-2</v>
      </c>
      <c r="Q501" s="9">
        <f t="shared" si="171"/>
        <v>6.5705319699811096</v>
      </c>
      <c r="R501" s="8">
        <f t="shared" si="172"/>
        <v>86.84463359781526</v>
      </c>
      <c r="S501" s="8">
        <f t="shared" si="173"/>
        <v>4.1246672826940172</v>
      </c>
      <c r="T501" s="1" t="str">
        <f t="shared" si="174"/>
        <v>organic clay</v>
      </c>
      <c r="U501" s="10" t="str">
        <f t="shared" si="175"/>
        <v/>
      </c>
      <c r="V501" s="10" t="str">
        <f t="shared" si="176"/>
        <v/>
      </c>
      <c r="W501" s="10" t="str">
        <f t="shared" si="177"/>
        <v/>
      </c>
      <c r="X501" s="10">
        <f t="shared" si="178"/>
        <v>36.070871515718984</v>
      </c>
      <c r="Y501" s="1">
        <f t="shared" si="182"/>
        <v>10.341708542713569</v>
      </c>
      <c r="Z501" s="2">
        <f t="shared" si="179"/>
        <v>1.7827999999999999</v>
      </c>
      <c r="AA501" s="1">
        <f t="shared" si="183"/>
        <v>1.7180904522613067</v>
      </c>
    </row>
    <row r="502" spans="1:27" x14ac:dyDescent="0.2">
      <c r="A502" s="11">
        <v>9.98</v>
      </c>
      <c r="B502" s="11">
        <v>0.95030000000000003</v>
      </c>
      <c r="C502" s="11">
        <v>17.5</v>
      </c>
      <c r="D502" s="11">
        <v>201.8</v>
      </c>
      <c r="E502" s="5">
        <f t="shared" si="161"/>
        <v>984.60600000000011</v>
      </c>
      <c r="F502" s="5">
        <f t="shared" si="180"/>
        <v>500</v>
      </c>
      <c r="G502" s="5">
        <f t="shared" si="162"/>
        <v>1.9999999999999574E-2</v>
      </c>
      <c r="H502" s="5">
        <f t="shared" si="163"/>
        <v>9.99</v>
      </c>
      <c r="I502" s="8">
        <f t="shared" si="164"/>
        <v>16.294546321339229</v>
      </c>
      <c r="J502" s="5">
        <f t="shared" si="181"/>
        <v>157.26281819064198</v>
      </c>
      <c r="K502" s="5">
        <f t="shared" si="165"/>
        <v>69.596064000000013</v>
      </c>
      <c r="L502" s="8">
        <f t="shared" si="167"/>
        <v>87.666754190641967</v>
      </c>
      <c r="M502" s="8">
        <f t="shared" si="166"/>
        <v>1408.75</v>
      </c>
      <c r="N502" s="8">
        <f t="shared" si="168"/>
        <v>1442.0445</v>
      </c>
      <c r="O502" s="8">
        <f t="shared" si="169"/>
        <v>500.5</v>
      </c>
      <c r="P502" s="8">
        <f t="shared" si="170"/>
        <v>1.9999999999999574E-2</v>
      </c>
      <c r="Q502" s="9">
        <f t="shared" si="171"/>
        <v>14.655289723803902</v>
      </c>
      <c r="R502" s="8">
        <f t="shared" si="172"/>
        <v>38.956034872410847</v>
      </c>
      <c r="S502" s="8">
        <f t="shared" si="173"/>
        <v>3.6342498769349585</v>
      </c>
      <c r="T502" s="1" t="str">
        <f t="shared" si="174"/>
        <v>organic clay</v>
      </c>
      <c r="U502" s="10" t="str">
        <f t="shared" si="175"/>
        <v/>
      </c>
      <c r="V502" s="10" t="str">
        <f t="shared" si="176"/>
        <v/>
      </c>
      <c r="W502" s="10" t="str">
        <f t="shared" si="177"/>
        <v/>
      </c>
      <c r="X502" s="10">
        <f t="shared" si="178"/>
        <v>83.432478787290535</v>
      </c>
      <c r="Y502" s="1">
        <f t="shared" si="182"/>
        <v>10.358458961474037</v>
      </c>
      <c r="Z502" s="2">
        <f t="shared" si="179"/>
        <v>3.8012000000000001</v>
      </c>
      <c r="AA502" s="1">
        <f t="shared" si="183"/>
        <v>1.7209380234505864</v>
      </c>
    </row>
    <row r="503" spans="1:27" x14ac:dyDescent="0.2">
      <c r="A503" s="11">
        <v>10</v>
      </c>
      <c r="B503" s="11">
        <v>1.8672</v>
      </c>
      <c r="C503" s="11">
        <v>17</v>
      </c>
      <c r="D503" s="11">
        <v>189.9</v>
      </c>
      <c r="E503" s="5">
        <f t="shared" si="161"/>
        <v>1899.4829999999999</v>
      </c>
      <c r="F503" s="5">
        <f t="shared" si="180"/>
        <v>501</v>
      </c>
      <c r="G503" s="5">
        <f t="shared" si="162"/>
        <v>1.9999999999999574E-2</v>
      </c>
      <c r="H503" s="5">
        <f t="shared" si="163"/>
        <v>10.01</v>
      </c>
      <c r="I503" s="8">
        <f t="shared" si="164"/>
        <v>16.513157262477538</v>
      </c>
      <c r="J503" s="5">
        <f t="shared" si="181"/>
        <v>157.59308133589153</v>
      </c>
      <c r="K503" s="5">
        <f t="shared" si="165"/>
        <v>69.792264000000003</v>
      </c>
      <c r="L503" s="8">
        <f t="shared" si="167"/>
        <v>87.800817335891523</v>
      </c>
      <c r="M503" s="8">
        <f t="shared" si="166"/>
        <v>1769.35</v>
      </c>
      <c r="N503" s="8">
        <f t="shared" si="168"/>
        <v>1800.086</v>
      </c>
      <c r="O503" s="8">
        <f t="shared" si="169"/>
        <v>501.5</v>
      </c>
      <c r="P503" s="8">
        <f t="shared" si="170"/>
        <v>1.9999999999999574E-2</v>
      </c>
      <c r="Q503" s="9">
        <f t="shared" si="171"/>
        <v>18.707034495824498</v>
      </c>
      <c r="R503" s="8">
        <f t="shared" si="172"/>
        <v>30.532856142106588</v>
      </c>
      <c r="S503" s="8">
        <f t="shared" si="173"/>
        <v>3.4852473529427392</v>
      </c>
      <c r="T503" s="1" t="str">
        <f t="shared" si="174"/>
        <v>clays</v>
      </c>
      <c r="U503" s="10" t="str">
        <f t="shared" si="175"/>
        <v/>
      </c>
      <c r="V503" s="10" t="str">
        <f t="shared" si="176"/>
        <v/>
      </c>
      <c r="W503" s="10" t="str">
        <f t="shared" si="177"/>
        <v/>
      </c>
      <c r="X503" s="10">
        <f t="shared" si="178"/>
        <v>107.45046124427388</v>
      </c>
      <c r="Y503" s="1">
        <f t="shared" si="182"/>
        <v>10.375209380234507</v>
      </c>
      <c r="Z503" s="2">
        <f t="shared" si="179"/>
        <v>7.4687999999999999</v>
      </c>
      <c r="AA503" s="1">
        <f t="shared" si="183"/>
        <v>1.7237855946398661</v>
      </c>
    </row>
    <row r="504" spans="1:27" x14ac:dyDescent="0.2">
      <c r="A504" s="11">
        <v>10.02</v>
      </c>
      <c r="B504" s="11">
        <v>1.6715</v>
      </c>
      <c r="C504" s="11">
        <v>18.7</v>
      </c>
      <c r="D504" s="11">
        <v>171.7</v>
      </c>
      <c r="E504" s="5">
        <f t="shared" si="161"/>
        <v>1700.6890000000001</v>
      </c>
      <c r="F504" s="5">
        <f t="shared" si="180"/>
        <v>502</v>
      </c>
      <c r="G504" s="5">
        <f t="shared" si="162"/>
        <v>1.9999999999999574E-2</v>
      </c>
      <c r="H504" s="5">
        <f t="shared" si="163"/>
        <v>10.029999999999999</v>
      </c>
      <c r="I504" s="8">
        <f t="shared" si="164"/>
        <v>16.580405589842439</v>
      </c>
      <c r="J504" s="5">
        <f t="shared" si="181"/>
        <v>157.92468944768837</v>
      </c>
      <c r="K504" s="5">
        <f t="shared" si="165"/>
        <v>69.988463999999993</v>
      </c>
      <c r="L504" s="8">
        <f t="shared" si="167"/>
        <v>87.936225447688372</v>
      </c>
      <c r="M504" s="8">
        <f t="shared" si="166"/>
        <v>1352.55</v>
      </c>
      <c r="N504" s="8">
        <f t="shared" si="168"/>
        <v>1380.8805000000002</v>
      </c>
      <c r="O504" s="8">
        <f t="shared" si="169"/>
        <v>502.5</v>
      </c>
      <c r="P504" s="8">
        <f t="shared" si="170"/>
        <v>2.0000000000000462E-2</v>
      </c>
      <c r="Q504" s="9">
        <f t="shared" si="171"/>
        <v>13.907303893545279</v>
      </c>
      <c r="R504" s="8">
        <f t="shared" si="172"/>
        <v>41.088974406447335</v>
      </c>
      <c r="S504" s="8">
        <f t="shared" si="173"/>
        <v>3.6665784428450654</v>
      </c>
      <c r="T504" s="1" t="str">
        <f t="shared" si="174"/>
        <v>organic clay</v>
      </c>
      <c r="U504" s="10" t="str">
        <f t="shared" si="175"/>
        <v/>
      </c>
      <c r="V504" s="10" t="str">
        <f t="shared" si="176"/>
        <v/>
      </c>
      <c r="W504" s="10" t="str">
        <f t="shared" si="177"/>
        <v/>
      </c>
      <c r="X504" s="10">
        <f t="shared" si="178"/>
        <v>79.641687370154102</v>
      </c>
      <c r="Y504" s="1">
        <f t="shared" si="182"/>
        <v>10.391959798994975</v>
      </c>
      <c r="Z504" s="2">
        <f t="shared" si="179"/>
        <v>6.6859999999999999</v>
      </c>
      <c r="AA504" s="1">
        <f t="shared" si="183"/>
        <v>1.7266331658291458</v>
      </c>
    </row>
    <row r="505" spans="1:27" x14ac:dyDescent="0.2">
      <c r="A505" s="11">
        <v>10.039999999999999</v>
      </c>
      <c r="B505" s="11">
        <v>1.0336000000000001</v>
      </c>
      <c r="C505" s="11">
        <v>20</v>
      </c>
      <c r="D505" s="11">
        <v>161.6</v>
      </c>
      <c r="E505" s="5">
        <f t="shared" si="161"/>
        <v>1061.0720000000001</v>
      </c>
      <c r="F505" s="5">
        <f t="shared" si="180"/>
        <v>503</v>
      </c>
      <c r="G505" s="5">
        <f t="shared" si="162"/>
        <v>2.000000000000135E-2</v>
      </c>
      <c r="H505" s="5">
        <f t="shared" si="163"/>
        <v>10.050000000000001</v>
      </c>
      <c r="I505" s="8">
        <f t="shared" si="164"/>
        <v>16.476828281417262</v>
      </c>
      <c r="J505" s="5">
        <f t="shared" si="181"/>
        <v>158.25422601331672</v>
      </c>
      <c r="K505" s="5">
        <f t="shared" si="165"/>
        <v>70.184664000000012</v>
      </c>
      <c r="L505" s="8">
        <f t="shared" si="167"/>
        <v>88.069562013316713</v>
      </c>
      <c r="M505" s="8">
        <f t="shared" si="166"/>
        <v>911.65000000000009</v>
      </c>
      <c r="N505" s="8">
        <f t="shared" si="168"/>
        <v>938.75649999999996</v>
      </c>
      <c r="O505" s="8">
        <f t="shared" si="169"/>
        <v>503.5</v>
      </c>
      <c r="P505" s="8">
        <f t="shared" si="170"/>
        <v>2.0000000000000462E-2</v>
      </c>
      <c r="Q505" s="9">
        <f t="shared" si="171"/>
        <v>8.8623385440325677</v>
      </c>
      <c r="R505" s="8">
        <f t="shared" si="172"/>
        <v>64.509741583224482</v>
      </c>
      <c r="S505" s="8">
        <f t="shared" si="173"/>
        <v>3.9422572046764404</v>
      </c>
      <c r="T505" s="1" t="str">
        <f t="shared" si="174"/>
        <v>organic clay</v>
      </c>
      <c r="U505" s="10" t="str">
        <f t="shared" si="175"/>
        <v/>
      </c>
      <c r="V505" s="10" t="str">
        <f t="shared" si="176"/>
        <v/>
      </c>
      <c r="W505" s="10" t="str">
        <f t="shared" si="177"/>
        <v/>
      </c>
      <c r="X505" s="10">
        <f t="shared" si="178"/>
        <v>50.226384932445555</v>
      </c>
      <c r="Y505" s="1">
        <f t="shared" si="182"/>
        <v>10.408710217755443</v>
      </c>
      <c r="Z505" s="2">
        <f t="shared" si="179"/>
        <v>4.1344000000000003</v>
      </c>
      <c r="AA505" s="1">
        <f t="shared" si="183"/>
        <v>1.7294807370184255</v>
      </c>
    </row>
    <row r="506" spans="1:27" x14ac:dyDescent="0.2">
      <c r="A506" s="11">
        <v>10.06</v>
      </c>
      <c r="B506" s="11">
        <v>0.78969999999999996</v>
      </c>
      <c r="C506" s="11">
        <v>25.4</v>
      </c>
      <c r="D506" s="11">
        <v>157.30000000000001</v>
      </c>
      <c r="E506" s="5">
        <f t="shared" si="161"/>
        <v>816.44099999999992</v>
      </c>
      <c r="F506" s="5">
        <f t="shared" si="180"/>
        <v>504</v>
      </c>
      <c r="G506" s="5">
        <f t="shared" si="162"/>
        <v>1.9999999999999574E-2</v>
      </c>
      <c r="H506" s="5">
        <f t="shared" si="163"/>
        <v>10.07</v>
      </c>
      <c r="I506" s="8">
        <f t="shared" si="164"/>
        <v>16.651281476405494</v>
      </c>
      <c r="J506" s="5">
        <f t="shared" si="181"/>
        <v>158.58725164284482</v>
      </c>
      <c r="K506" s="5">
        <f t="shared" si="165"/>
        <v>70.380864000000003</v>
      </c>
      <c r="L506" s="8">
        <f t="shared" si="167"/>
        <v>88.206387642844817</v>
      </c>
      <c r="M506" s="8">
        <f t="shared" si="166"/>
        <v>681.75</v>
      </c>
      <c r="N506" s="8">
        <f t="shared" si="168"/>
        <v>706.43399999999997</v>
      </c>
      <c r="O506" s="8">
        <f t="shared" si="169"/>
        <v>504.5</v>
      </c>
      <c r="P506" s="8">
        <f t="shared" si="170"/>
        <v>1.9999999999999574E-2</v>
      </c>
      <c r="Q506" s="9">
        <f t="shared" si="171"/>
        <v>6.2109645684100938</v>
      </c>
      <c r="R506" s="8">
        <f t="shared" si="172"/>
        <v>92.08779672652247</v>
      </c>
      <c r="S506" s="8">
        <f t="shared" si="173"/>
        <v>4.1598822534919293</v>
      </c>
      <c r="T506" s="1" t="str">
        <f t="shared" si="174"/>
        <v>organic clay</v>
      </c>
      <c r="U506" s="10" t="str">
        <f t="shared" si="175"/>
        <v/>
      </c>
      <c r="V506" s="10" t="str">
        <f t="shared" si="176"/>
        <v/>
      </c>
      <c r="W506" s="10" t="str">
        <f t="shared" si="177"/>
        <v/>
      </c>
      <c r="X506" s="10">
        <f t="shared" si="178"/>
        <v>34.877516557143672</v>
      </c>
      <c r="Y506" s="1">
        <f t="shared" si="182"/>
        <v>10.425460636515913</v>
      </c>
      <c r="Z506" s="2">
        <f t="shared" si="179"/>
        <v>3.1587999999999998</v>
      </c>
      <c r="AA506" s="1">
        <f t="shared" si="183"/>
        <v>1.7323283082077054</v>
      </c>
    </row>
    <row r="507" spans="1:27" x14ac:dyDescent="0.2">
      <c r="A507" s="11">
        <v>10.08</v>
      </c>
      <c r="B507" s="11">
        <v>0.57379999999999998</v>
      </c>
      <c r="C507" s="11">
        <v>40.700000000000003</v>
      </c>
      <c r="D507" s="11">
        <v>133.1</v>
      </c>
      <c r="E507" s="5">
        <f t="shared" si="161"/>
        <v>596.42699999999991</v>
      </c>
      <c r="F507" s="5">
        <f t="shared" si="180"/>
        <v>505</v>
      </c>
      <c r="G507" s="5">
        <f t="shared" si="162"/>
        <v>1.9999999999999574E-2</v>
      </c>
      <c r="H507" s="5">
        <f t="shared" si="163"/>
        <v>10.09</v>
      </c>
      <c r="I507" s="8">
        <f t="shared" si="164"/>
        <v>17.073232247960281</v>
      </c>
      <c r="J507" s="5">
        <f t="shared" si="181"/>
        <v>158.92871628780401</v>
      </c>
      <c r="K507" s="5">
        <f t="shared" si="165"/>
        <v>70.577064000000007</v>
      </c>
      <c r="L507" s="8">
        <f t="shared" si="167"/>
        <v>88.351652287804001</v>
      </c>
      <c r="M507" s="8">
        <f t="shared" si="166"/>
        <v>515.9</v>
      </c>
      <c r="N507" s="8">
        <f t="shared" si="168"/>
        <v>537.26900000000001</v>
      </c>
      <c r="O507" s="8">
        <f t="shared" si="169"/>
        <v>505.5</v>
      </c>
      <c r="P507" s="8">
        <f t="shared" si="170"/>
        <v>1.9999999999999574E-2</v>
      </c>
      <c r="Q507" s="9">
        <f t="shared" si="171"/>
        <v>4.2822094880552877</v>
      </c>
      <c r="R507" s="8">
        <f t="shared" si="172"/>
        <v>133.60988024857926</v>
      </c>
      <c r="S507" s="8">
        <f t="shared" si="173"/>
        <v>4.3875693527022213</v>
      </c>
      <c r="T507" s="1" t="str">
        <f t="shared" si="174"/>
        <v>organic clay</v>
      </c>
      <c r="U507" s="10" t="str">
        <f t="shared" si="175"/>
        <v/>
      </c>
      <c r="V507" s="10" t="str">
        <f t="shared" si="176"/>
        <v/>
      </c>
      <c r="W507" s="10" t="str">
        <f t="shared" si="177"/>
        <v/>
      </c>
      <c r="X507" s="10">
        <f t="shared" si="178"/>
        <v>23.798085580813062</v>
      </c>
      <c r="Y507" s="1">
        <f t="shared" si="182"/>
        <v>10.442211055276383</v>
      </c>
      <c r="Z507" s="2">
        <f t="shared" si="179"/>
        <v>2.2951999999999999</v>
      </c>
      <c r="AA507" s="1">
        <f t="shared" si="183"/>
        <v>1.7351758793969851</v>
      </c>
    </row>
    <row r="508" spans="1:27" x14ac:dyDescent="0.2">
      <c r="A508" s="11">
        <v>10.1</v>
      </c>
      <c r="B508" s="11">
        <v>0.45800000000000002</v>
      </c>
      <c r="C508" s="11">
        <v>44.1</v>
      </c>
      <c r="D508" s="11">
        <v>118.3</v>
      </c>
      <c r="E508" s="5">
        <f t="shared" si="161"/>
        <v>478.11099999999999</v>
      </c>
      <c r="F508" s="5">
        <f t="shared" si="180"/>
        <v>506</v>
      </c>
      <c r="G508" s="5">
        <f t="shared" si="162"/>
        <v>1.9999999999999574E-2</v>
      </c>
      <c r="H508" s="5">
        <f t="shared" si="163"/>
        <v>10.11</v>
      </c>
      <c r="I508" s="8">
        <f t="shared" si="164"/>
        <v>17.080740412686165</v>
      </c>
      <c r="J508" s="5">
        <f t="shared" si="181"/>
        <v>159.27033109605773</v>
      </c>
      <c r="K508" s="5">
        <f t="shared" si="165"/>
        <v>70.773263999999998</v>
      </c>
      <c r="L508" s="8">
        <f t="shared" si="167"/>
        <v>88.497067096057734</v>
      </c>
      <c r="M508" s="8">
        <f t="shared" si="166"/>
        <v>454.5</v>
      </c>
      <c r="N508" s="8">
        <f t="shared" si="168"/>
        <v>476.49799999999999</v>
      </c>
      <c r="O508" s="8">
        <f t="shared" si="169"/>
        <v>506.5</v>
      </c>
      <c r="P508" s="8">
        <f t="shared" si="170"/>
        <v>2.0000000000000462E-2</v>
      </c>
      <c r="Q508" s="9">
        <f t="shared" si="171"/>
        <v>3.5846122285568232</v>
      </c>
      <c r="R508" s="8">
        <f t="shared" si="172"/>
        <v>159.66450901020559</v>
      </c>
      <c r="S508" s="8">
        <f t="shared" si="173"/>
        <v>4.4965356742868705</v>
      </c>
      <c r="T508" s="1" t="str">
        <f t="shared" si="174"/>
        <v>organic clay</v>
      </c>
      <c r="U508" s="10" t="str">
        <f t="shared" si="175"/>
        <v/>
      </c>
      <c r="V508" s="10" t="str">
        <f t="shared" si="176"/>
        <v/>
      </c>
      <c r="W508" s="10" t="str">
        <f t="shared" si="177"/>
        <v/>
      </c>
      <c r="X508" s="10">
        <f t="shared" si="178"/>
        <v>19.681977926929488</v>
      </c>
      <c r="Y508" s="1">
        <f t="shared" si="182"/>
        <v>10.458961474036851</v>
      </c>
      <c r="Z508" s="2">
        <f t="shared" si="179"/>
        <v>1.8320000000000001</v>
      </c>
      <c r="AA508" s="1">
        <f t="shared" si="183"/>
        <v>1.7380234505862648</v>
      </c>
    </row>
    <row r="509" spans="1:27" x14ac:dyDescent="0.2">
      <c r="A509" s="11">
        <v>10.119999999999999</v>
      </c>
      <c r="B509" s="11">
        <v>0.45100000000000001</v>
      </c>
      <c r="C509" s="11">
        <v>39.799999999999997</v>
      </c>
      <c r="D509" s="11">
        <v>140.5</v>
      </c>
      <c r="E509" s="5">
        <f t="shared" si="161"/>
        <v>474.88499999999999</v>
      </c>
      <c r="F509" s="5">
        <f t="shared" si="180"/>
        <v>507</v>
      </c>
      <c r="G509" s="5">
        <f t="shared" si="162"/>
        <v>2.000000000000135E-2</v>
      </c>
      <c r="H509" s="5">
        <f t="shared" si="163"/>
        <v>10.129999999999999</v>
      </c>
      <c r="I509" s="8">
        <f t="shared" si="164"/>
        <v>16.960130237197248</v>
      </c>
      <c r="J509" s="5">
        <f t="shared" si="181"/>
        <v>159.60953370080171</v>
      </c>
      <c r="K509" s="5">
        <f t="shared" si="165"/>
        <v>70.969463999999988</v>
      </c>
      <c r="L509" s="8">
        <f t="shared" si="167"/>
        <v>88.640069700801718</v>
      </c>
      <c r="M509" s="8">
        <f t="shared" si="166"/>
        <v>451.45000000000005</v>
      </c>
      <c r="N509" s="8">
        <f t="shared" si="168"/>
        <v>476.27</v>
      </c>
      <c r="O509" s="8">
        <f t="shared" si="169"/>
        <v>507.5</v>
      </c>
      <c r="P509" s="8">
        <f t="shared" si="170"/>
        <v>2.0000000000000462E-2</v>
      </c>
      <c r="Q509" s="9">
        <f t="shared" si="171"/>
        <v>3.5724302492999302</v>
      </c>
      <c r="R509" s="8">
        <f t="shared" si="172"/>
        <v>160.26629592608697</v>
      </c>
      <c r="S509" s="8">
        <f t="shared" si="173"/>
        <v>4.4987381040829089</v>
      </c>
      <c r="T509" s="1" t="str">
        <f t="shared" si="174"/>
        <v>organic clay</v>
      </c>
      <c r="U509" s="10" t="str">
        <f t="shared" si="175"/>
        <v/>
      </c>
      <c r="V509" s="10" t="str">
        <f t="shared" si="176"/>
        <v/>
      </c>
      <c r="W509" s="10" t="str">
        <f t="shared" si="177"/>
        <v/>
      </c>
      <c r="X509" s="10">
        <f t="shared" si="178"/>
        <v>19.456031086613223</v>
      </c>
      <c r="Y509" s="1">
        <f t="shared" si="182"/>
        <v>10.475711892797319</v>
      </c>
      <c r="Z509" s="2">
        <f t="shared" si="179"/>
        <v>1.804</v>
      </c>
      <c r="AA509" s="1">
        <f t="shared" si="183"/>
        <v>1.7408710217755445</v>
      </c>
    </row>
    <row r="510" spans="1:27" x14ac:dyDescent="0.2">
      <c r="A510" s="11">
        <v>10.14</v>
      </c>
      <c r="B510" s="11">
        <v>0.45190000000000002</v>
      </c>
      <c r="C510" s="11">
        <v>37.700000000000003</v>
      </c>
      <c r="D510" s="11">
        <v>151.5</v>
      </c>
      <c r="E510" s="5">
        <f t="shared" si="161"/>
        <v>477.65500000000003</v>
      </c>
      <c r="F510" s="5">
        <f t="shared" si="180"/>
        <v>508</v>
      </c>
      <c r="G510" s="5">
        <f t="shared" si="162"/>
        <v>1.9999999999999574E-2</v>
      </c>
      <c r="H510" s="5">
        <f t="shared" si="163"/>
        <v>10.15</v>
      </c>
      <c r="I510" s="8">
        <f t="shared" si="164"/>
        <v>16.900005374672048</v>
      </c>
      <c r="J510" s="5">
        <f t="shared" si="181"/>
        <v>159.94753380829513</v>
      </c>
      <c r="K510" s="5">
        <f t="shared" si="165"/>
        <v>71.165664000000007</v>
      </c>
      <c r="L510" s="8">
        <f t="shared" si="167"/>
        <v>88.781869808295127</v>
      </c>
      <c r="M510" s="8">
        <f t="shared" si="166"/>
        <v>437.85</v>
      </c>
      <c r="N510" s="8">
        <f t="shared" si="168"/>
        <v>467.87200000000001</v>
      </c>
      <c r="O510" s="8">
        <f t="shared" si="169"/>
        <v>508.5</v>
      </c>
      <c r="P510" s="8">
        <f t="shared" si="170"/>
        <v>1.9999999999999574E-2</v>
      </c>
      <c r="Q510" s="9">
        <f t="shared" si="171"/>
        <v>3.4683259865623453</v>
      </c>
      <c r="R510" s="8">
        <f t="shared" si="172"/>
        <v>165.13790095634121</v>
      </c>
      <c r="S510" s="8">
        <f t="shared" si="173"/>
        <v>4.5169666467635166</v>
      </c>
      <c r="T510" s="1" t="str">
        <f t="shared" si="174"/>
        <v>organic clay</v>
      </c>
      <c r="U510" s="10" t="str">
        <f t="shared" si="175"/>
        <v/>
      </c>
      <c r="V510" s="10" t="str">
        <f t="shared" si="176"/>
        <v/>
      </c>
      <c r="W510" s="10" t="str">
        <f t="shared" si="177"/>
        <v/>
      </c>
      <c r="X510" s="10">
        <f t="shared" si="178"/>
        <v>18.526831079446993</v>
      </c>
      <c r="Y510" s="1">
        <f t="shared" si="182"/>
        <v>10.492462311557789</v>
      </c>
      <c r="Z510" s="2">
        <f t="shared" si="179"/>
        <v>1.8076000000000001</v>
      </c>
      <c r="AA510" s="1">
        <f t="shared" si="183"/>
        <v>1.7437185929648245</v>
      </c>
    </row>
    <row r="511" spans="1:27" x14ac:dyDescent="0.2">
      <c r="A511" s="11">
        <v>10.16</v>
      </c>
      <c r="B511" s="11">
        <v>0.42380000000000001</v>
      </c>
      <c r="C511" s="11">
        <v>35.9</v>
      </c>
      <c r="D511" s="11">
        <v>201.7</v>
      </c>
      <c r="E511" s="5">
        <f t="shared" si="161"/>
        <v>458.089</v>
      </c>
      <c r="F511" s="5">
        <f t="shared" si="180"/>
        <v>509</v>
      </c>
      <c r="G511" s="5">
        <f t="shared" si="162"/>
        <v>1.9999999999999574E-2</v>
      </c>
      <c r="H511" s="5">
        <f t="shared" si="163"/>
        <v>10.17</v>
      </c>
      <c r="I511" s="8">
        <f t="shared" si="164"/>
        <v>16.827691300234292</v>
      </c>
      <c r="J511" s="5">
        <f t="shared" si="181"/>
        <v>160.28408763429982</v>
      </c>
      <c r="K511" s="5">
        <f t="shared" si="165"/>
        <v>71.361863999999997</v>
      </c>
      <c r="L511" s="8">
        <f t="shared" si="167"/>
        <v>88.922223634299826</v>
      </c>
      <c r="M511" s="8">
        <f t="shared" si="166"/>
        <v>423.8</v>
      </c>
      <c r="N511" s="8">
        <f t="shared" si="168"/>
        <v>458.089</v>
      </c>
      <c r="O511" s="8">
        <f t="shared" si="169"/>
        <v>509.5</v>
      </c>
      <c r="P511" s="8">
        <f t="shared" si="170"/>
        <v>1.9999999999999574E-2</v>
      </c>
      <c r="Q511" s="9">
        <f t="shared" si="171"/>
        <v>3.3490493174175229</v>
      </c>
      <c r="R511" s="8">
        <f t="shared" si="172"/>
        <v>171.08515637053742</v>
      </c>
      <c r="S511" s="8">
        <f t="shared" si="173"/>
        <v>4.5385198602443655</v>
      </c>
      <c r="T511" s="1" t="str">
        <f t="shared" si="174"/>
        <v>organic clay</v>
      </c>
      <c r="U511" s="10" t="str">
        <f t="shared" si="175"/>
        <v/>
      </c>
      <c r="V511" s="10" t="str">
        <f t="shared" si="176"/>
        <v/>
      </c>
      <c r="W511" s="10" t="str">
        <f t="shared" si="177"/>
        <v/>
      </c>
      <c r="X511" s="10">
        <f t="shared" si="178"/>
        <v>17.567727491046679</v>
      </c>
      <c r="Y511" s="1">
        <f t="shared" si="182"/>
        <v>10.509212730318259</v>
      </c>
      <c r="Z511" s="2">
        <f t="shared" si="179"/>
        <v>1.6952</v>
      </c>
      <c r="AA511" s="1">
        <f t="shared" si="183"/>
        <v>1.7465661641541042</v>
      </c>
    </row>
    <row r="512" spans="1:27" x14ac:dyDescent="0.2">
      <c r="A512" s="11">
        <v>10.18</v>
      </c>
      <c r="B512" s="11">
        <v>0.42380000000000001</v>
      </c>
      <c r="C512" s="11">
        <v>35.9</v>
      </c>
      <c r="D512" s="11">
        <v>201.7</v>
      </c>
      <c r="E512" s="5">
        <f t="shared" si="161"/>
        <v>458.089</v>
      </c>
      <c r="F512" s="5">
        <f t="shared" si="180"/>
        <v>510</v>
      </c>
      <c r="G512" s="5">
        <f t="shared" si="162"/>
        <v>1.9999999999999574E-2</v>
      </c>
      <c r="H512" s="5">
        <f t="shared" si="163"/>
        <v>10.19</v>
      </c>
      <c r="I512" s="8">
        <f t="shared" si="164"/>
        <v>16.827691300234292</v>
      </c>
      <c r="J512" s="5">
        <f t="shared" si="181"/>
        <v>160.62064146030451</v>
      </c>
      <c r="K512" s="5">
        <f t="shared" si="165"/>
        <v>71.558064000000002</v>
      </c>
      <c r="L512" s="8">
        <f t="shared" si="167"/>
        <v>89.06257746030451</v>
      </c>
      <c r="M512" s="8">
        <f t="shared" si="166"/>
        <v>401</v>
      </c>
      <c r="N512" s="8">
        <f t="shared" si="168"/>
        <v>443.56799999999998</v>
      </c>
      <c r="O512" s="8">
        <f t="shared" si="169"/>
        <v>510.5</v>
      </c>
      <c r="P512" s="8">
        <f t="shared" si="170"/>
        <v>2.0000000000000462E-2</v>
      </c>
      <c r="Q512" s="9">
        <f t="shared" si="171"/>
        <v>3.1769500345507748</v>
      </c>
      <c r="R512" s="8">
        <f t="shared" si="172"/>
        <v>180.42225332468709</v>
      </c>
      <c r="S512" s="8">
        <f t="shared" si="173"/>
        <v>4.5709468640886124</v>
      </c>
      <c r="T512" s="1" t="str">
        <f t="shared" si="174"/>
        <v>organic clay</v>
      </c>
      <c r="U512" s="10" t="str">
        <f t="shared" si="175"/>
        <v/>
      </c>
      <c r="V512" s="10" t="str">
        <f t="shared" si="176"/>
        <v/>
      </c>
      <c r="W512" s="10" t="str">
        <f t="shared" si="177"/>
        <v/>
      </c>
      <c r="X512" s="10">
        <f t="shared" si="178"/>
        <v>16.025290569313032</v>
      </c>
      <c r="Y512" s="1">
        <f t="shared" si="182"/>
        <v>10.525963149078727</v>
      </c>
      <c r="Z512" s="2">
        <f t="shared" si="179"/>
        <v>1.6952</v>
      </c>
      <c r="AA512" s="1">
        <f t="shared" si="183"/>
        <v>1.7494137353433838</v>
      </c>
    </row>
    <row r="513" spans="1:27" x14ac:dyDescent="0.2">
      <c r="A513" s="11">
        <v>10.199999999999999</v>
      </c>
      <c r="B513" s="11">
        <v>0.37819999999999998</v>
      </c>
      <c r="C513" s="11">
        <v>27.4</v>
      </c>
      <c r="D513" s="11">
        <v>299.10000000000002</v>
      </c>
      <c r="E513" s="5">
        <f t="shared" si="161"/>
        <v>429.04700000000003</v>
      </c>
      <c r="F513" s="5">
        <f t="shared" si="180"/>
        <v>511</v>
      </c>
      <c r="G513" s="5">
        <f t="shared" si="162"/>
        <v>2.000000000000135E-2</v>
      </c>
      <c r="H513" s="5">
        <f t="shared" si="163"/>
        <v>10.210000000000001</v>
      </c>
      <c r="I513" s="8">
        <f t="shared" si="164"/>
        <v>16.49176846513576</v>
      </c>
      <c r="J513" s="5">
        <f t="shared" si="181"/>
        <v>160.95047682960725</v>
      </c>
      <c r="K513" s="5">
        <f t="shared" si="165"/>
        <v>71.754264000000006</v>
      </c>
      <c r="L513" s="8">
        <f t="shared" si="167"/>
        <v>89.196212829607248</v>
      </c>
      <c r="M513" s="8">
        <f t="shared" si="166"/>
        <v>372.5</v>
      </c>
      <c r="N513" s="8">
        <f t="shared" si="168"/>
        <v>423.71250000000003</v>
      </c>
      <c r="O513" s="8">
        <f t="shared" si="169"/>
        <v>511.5</v>
      </c>
      <c r="P513" s="8">
        <f t="shared" si="170"/>
        <v>2.0000000000000462E-2</v>
      </c>
      <c r="Q513" s="9">
        <f t="shared" si="171"/>
        <v>2.945887665346854</v>
      </c>
      <c r="R513" s="8">
        <f t="shared" si="172"/>
        <v>194.66283362733455</v>
      </c>
      <c r="S513" s="8">
        <f t="shared" si="173"/>
        <v>4.6173337526914597</v>
      </c>
      <c r="T513" s="1" t="str">
        <f t="shared" si="174"/>
        <v>organic clay</v>
      </c>
      <c r="U513" s="10" t="str">
        <f t="shared" si="175"/>
        <v/>
      </c>
      <c r="V513" s="10" t="str">
        <f t="shared" si="176"/>
        <v/>
      </c>
      <c r="W513" s="10" t="str">
        <f t="shared" si="177"/>
        <v/>
      </c>
      <c r="X513" s="10">
        <f t="shared" si="178"/>
        <v>14.103301544692849</v>
      </c>
      <c r="Y513" s="1">
        <f t="shared" si="182"/>
        <v>10.542713567839195</v>
      </c>
      <c r="Z513" s="2">
        <f t="shared" si="179"/>
        <v>1.5127999999999999</v>
      </c>
      <c r="AA513" s="1">
        <f t="shared" si="183"/>
        <v>1.7522613065326633</v>
      </c>
    </row>
    <row r="514" spans="1:27" x14ac:dyDescent="0.2">
      <c r="A514" s="11">
        <v>10.220000000000001</v>
      </c>
      <c r="B514" s="11">
        <v>0.36680000000000001</v>
      </c>
      <c r="C514" s="11">
        <v>20.5</v>
      </c>
      <c r="D514" s="11">
        <v>303.39999999999998</v>
      </c>
      <c r="E514" s="5">
        <f t="shared" si="161"/>
        <v>418.37800000000004</v>
      </c>
      <c r="F514" s="5">
        <f t="shared" si="180"/>
        <v>512</v>
      </c>
      <c r="G514" s="5">
        <f t="shared" si="162"/>
        <v>1.9999999999999574E-2</v>
      </c>
      <c r="H514" s="5">
        <f t="shared" si="163"/>
        <v>10.23</v>
      </c>
      <c r="I514" s="8">
        <f t="shared" si="164"/>
        <v>16.148385580179031</v>
      </c>
      <c r="J514" s="5">
        <f t="shared" si="181"/>
        <v>161.27344454121084</v>
      </c>
      <c r="K514" s="5">
        <f t="shared" si="165"/>
        <v>71.950464000000011</v>
      </c>
      <c r="L514" s="8">
        <f t="shared" si="167"/>
        <v>89.322980541210825</v>
      </c>
      <c r="M514" s="8">
        <f t="shared" si="166"/>
        <v>365.45</v>
      </c>
      <c r="N514" s="8">
        <f t="shared" si="168"/>
        <v>417.40200000000004</v>
      </c>
      <c r="O514" s="8">
        <f t="shared" si="169"/>
        <v>512.5</v>
      </c>
      <c r="P514" s="8">
        <f t="shared" si="170"/>
        <v>1.9999999999999574E-2</v>
      </c>
      <c r="Q514" s="9">
        <f t="shared" si="171"/>
        <v>2.8674430018669104</v>
      </c>
      <c r="R514" s="8">
        <f t="shared" si="172"/>
        <v>200.09483092659721</v>
      </c>
      <c r="S514" s="8">
        <f t="shared" si="173"/>
        <v>4.6340360018242883</v>
      </c>
      <c r="T514" s="1" t="str">
        <f t="shared" si="174"/>
        <v>organic clay</v>
      </c>
      <c r="U514" s="10" t="str">
        <f t="shared" si="175"/>
        <v/>
      </c>
      <c r="V514" s="10" t="str">
        <f t="shared" si="176"/>
        <v/>
      </c>
      <c r="W514" s="10" t="str">
        <f t="shared" si="177"/>
        <v/>
      </c>
      <c r="X514" s="10">
        <f t="shared" si="178"/>
        <v>13.611770363919277</v>
      </c>
      <c r="Y514" s="1">
        <f t="shared" si="182"/>
        <v>10.559463986599665</v>
      </c>
      <c r="Z514" s="2">
        <f t="shared" si="179"/>
        <v>1.4672000000000001</v>
      </c>
      <c r="AA514" s="1">
        <f t="shared" si="183"/>
        <v>1.7551088777219432</v>
      </c>
    </row>
    <row r="515" spans="1:27" x14ac:dyDescent="0.2">
      <c r="A515" s="11">
        <v>10.24</v>
      </c>
      <c r="B515" s="11">
        <v>0.36409999999999998</v>
      </c>
      <c r="C515" s="11">
        <v>18.399999999999999</v>
      </c>
      <c r="D515" s="11">
        <v>307.8</v>
      </c>
      <c r="E515" s="5">
        <f t="shared" ref="E515:E578" si="184">+B515*1000+D515*(1-$F$1)</f>
        <v>416.42599999999999</v>
      </c>
      <c r="F515" s="5">
        <f t="shared" si="180"/>
        <v>513</v>
      </c>
      <c r="G515" s="5">
        <f t="shared" ref="G515:G538" si="185">+A516-A515</f>
        <v>1.9999999999999574E-2</v>
      </c>
      <c r="H515" s="5">
        <f t="shared" ref="H515:H578" si="186">+A515+G515/2</f>
        <v>10.25</v>
      </c>
      <c r="I515" s="8">
        <f t="shared" ref="I515:I578" si="187">9.81*(0.27*LOG(C515/E515*100)+0.36*LOG(E515/100)+1.236)</f>
        <v>16.022272924377564</v>
      </c>
      <c r="J515" s="5">
        <f t="shared" si="181"/>
        <v>161.59388999969838</v>
      </c>
      <c r="K515" s="5">
        <f t="shared" ref="K515:K578" si="188">IF(H515&lt;$C$1,0,9.81*(H515-$C$1))</f>
        <v>72.146664000000001</v>
      </c>
      <c r="L515" s="8">
        <f t="shared" si="167"/>
        <v>89.447225999698375</v>
      </c>
      <c r="M515" s="8">
        <f t="shared" ref="M515:M578" si="189">AVERAGE(B515:B516)*1000</f>
        <v>365</v>
      </c>
      <c r="N515" s="8">
        <f t="shared" si="168"/>
        <v>417.46199999999999</v>
      </c>
      <c r="O515" s="8">
        <f t="shared" si="169"/>
        <v>513.5</v>
      </c>
      <c r="P515" s="8">
        <f t="shared" si="170"/>
        <v>1.9999999999999574E-2</v>
      </c>
      <c r="Q515" s="9">
        <f t="shared" si="171"/>
        <v>2.8605482969495828</v>
      </c>
      <c r="R515" s="8">
        <f t="shared" si="172"/>
        <v>200.68933170272553</v>
      </c>
      <c r="S515" s="8">
        <f t="shared" si="173"/>
        <v>4.635694690598017</v>
      </c>
      <c r="T515" s="1" t="str">
        <f t="shared" si="174"/>
        <v>organic clay</v>
      </c>
      <c r="U515" s="10" t="str">
        <f t="shared" si="175"/>
        <v/>
      </c>
      <c r="V515" s="10" t="str">
        <f t="shared" si="176"/>
        <v/>
      </c>
      <c r="W515" s="10" t="str">
        <f t="shared" si="177"/>
        <v/>
      </c>
      <c r="X515" s="10">
        <f t="shared" si="178"/>
        <v>13.560407333353442</v>
      </c>
      <c r="Y515" s="1">
        <f t="shared" si="182"/>
        <v>10.576214405360135</v>
      </c>
      <c r="Z515" s="2">
        <f t="shared" si="179"/>
        <v>1.4563999999999999</v>
      </c>
      <c r="AA515" s="1">
        <f t="shared" si="183"/>
        <v>1.7579564489112229</v>
      </c>
    </row>
    <row r="516" spans="1:27" x14ac:dyDescent="0.2">
      <c r="A516" s="11">
        <v>10.26</v>
      </c>
      <c r="B516" s="11">
        <v>0.3659</v>
      </c>
      <c r="C516" s="11">
        <v>18.399999999999999</v>
      </c>
      <c r="D516" s="11">
        <v>309.39999999999998</v>
      </c>
      <c r="E516" s="5">
        <f t="shared" si="184"/>
        <v>418.49799999999999</v>
      </c>
      <c r="F516" s="5">
        <f t="shared" si="180"/>
        <v>514</v>
      </c>
      <c r="G516" s="5">
        <f t="shared" si="185"/>
        <v>1.9999999999999574E-2</v>
      </c>
      <c r="H516" s="5">
        <f t="shared" si="186"/>
        <v>10.27</v>
      </c>
      <c r="I516" s="8">
        <f t="shared" si="187"/>
        <v>16.02417605904898</v>
      </c>
      <c r="J516" s="5">
        <f t="shared" si="181"/>
        <v>161.91437352087934</v>
      </c>
      <c r="K516" s="5">
        <f t="shared" si="188"/>
        <v>72.342864000000006</v>
      </c>
      <c r="L516" s="8">
        <f t="shared" ref="L516:L539" si="190">+J516-K516</f>
        <v>89.571509520879331</v>
      </c>
      <c r="M516" s="8">
        <f t="shared" si="189"/>
        <v>366.75</v>
      </c>
      <c r="N516" s="8">
        <f t="shared" ref="N516:N539" si="191">AVERAGE(E516:E517)</f>
        <v>419.70499999999998</v>
      </c>
      <c r="O516" s="8">
        <f t="shared" ref="O516:O539" si="192">AVERAGE(F516:F517)</f>
        <v>514.5</v>
      </c>
      <c r="P516" s="8">
        <f t="shared" ref="P516:P539" si="193">AVERAGE(G516:G517)</f>
        <v>2.0000000000000462E-2</v>
      </c>
      <c r="Q516" s="9">
        <f t="shared" ref="Q516:Q539" si="194">(N516-J516)/L516</f>
        <v>2.8780426706890436</v>
      </c>
      <c r="R516" s="8">
        <f t="shared" ref="R516:R539" si="195">+O516/(N516-J516)*100</f>
        <v>199.58056932751632</v>
      </c>
      <c r="S516" s="8">
        <f t="shared" ref="S516:S579" si="196">+SQRT((3.47-LOG(Q516))^2+(1.22+LOG(R516))^2)</f>
        <v>4.6321450801045225</v>
      </c>
      <c r="T516" s="1" t="str">
        <f t="shared" ref="T516:T579" si="197">(IF(S516&lt;1.31, "gravelly sand to dense sand", IF(S516&lt;2.05, "sands", IF(S516&lt;2.6, "sand mixtures", IF(S516&lt;2.95, "silt mixtures", IF(S516&lt;3.6, "clays","organic clay"))))))</f>
        <v>organic clay</v>
      </c>
      <c r="U516" s="10" t="str">
        <f t="shared" ref="U516:U579" si="198">IF(S516&lt;2.6,DEGREES(ATAN(0.373*(LOG(N516/L516)+0.29))),"")</f>
        <v/>
      </c>
      <c r="V516" s="10" t="str">
        <f t="shared" ref="V516:V579" si="199">IF(S516&lt;2.6, 17.6+11*LOG(Q516),"")</f>
        <v/>
      </c>
      <c r="W516" s="10" t="str">
        <f t="shared" ref="W516:W579" si="200">IF(S516&lt;2.6, IF(M516/100&lt;20, 30,IF(M516/100&lt;40,30+5/20*(M516/100-20),IF(M516/100&lt;120, 35+5/80*(M516/100-40), IF(M516/100&lt;200, 40+5/80*(M516/100-120),45)))),"")</f>
        <v/>
      </c>
      <c r="X516" s="10">
        <f t="shared" ref="X516:X579" si="201">IF(S516&gt;2.59, (M516-J516)/$I$1,"")</f>
        <v>13.655708431941378</v>
      </c>
      <c r="Y516" s="1">
        <f t="shared" si="182"/>
        <v>10.592964824120603</v>
      </c>
      <c r="Z516" s="2">
        <f t="shared" ref="Z516:Z579" si="202">+B516*4</f>
        <v>1.4636</v>
      </c>
      <c r="AA516" s="1">
        <f t="shared" si="183"/>
        <v>1.7608040201005026</v>
      </c>
    </row>
    <row r="517" spans="1:27" x14ac:dyDescent="0.2">
      <c r="A517" s="11">
        <v>10.28</v>
      </c>
      <c r="B517" s="11">
        <v>0.36759999999999998</v>
      </c>
      <c r="C517" s="11">
        <v>19.2</v>
      </c>
      <c r="D517" s="11">
        <v>313.60000000000002</v>
      </c>
      <c r="E517" s="5">
        <f t="shared" si="184"/>
        <v>420.91199999999998</v>
      </c>
      <c r="F517" s="5">
        <f t="shared" ref="F517:F580" si="203">+F516+1</f>
        <v>515</v>
      </c>
      <c r="G517" s="5">
        <f t="shared" si="185"/>
        <v>2.000000000000135E-2</v>
      </c>
      <c r="H517" s="5">
        <f t="shared" si="186"/>
        <v>10.29</v>
      </c>
      <c r="I517" s="8">
        <f t="shared" si="187"/>
        <v>16.075338469817069</v>
      </c>
      <c r="J517" s="5">
        <f t="shared" ref="J517:J580" si="204">+J516+I517*G517</f>
        <v>162.2358802902757</v>
      </c>
      <c r="K517" s="5">
        <f t="shared" si="188"/>
        <v>72.539063999999996</v>
      </c>
      <c r="L517" s="8">
        <f t="shared" si="190"/>
        <v>89.696816290275706</v>
      </c>
      <c r="M517" s="8">
        <f t="shared" si="189"/>
        <v>371.55</v>
      </c>
      <c r="N517" s="8">
        <f t="shared" si="191"/>
        <v>425.19349999999997</v>
      </c>
      <c r="O517" s="8">
        <f t="shared" si="192"/>
        <v>515.5</v>
      </c>
      <c r="P517" s="8">
        <f t="shared" si="193"/>
        <v>2.0000000000000462E-2</v>
      </c>
      <c r="Q517" s="9">
        <f t="shared" si="194"/>
        <v>2.9316271255241002</v>
      </c>
      <c r="R517" s="8">
        <f t="shared" si="195"/>
        <v>196.03919466910835</v>
      </c>
      <c r="S517" s="8">
        <f t="shared" si="196"/>
        <v>4.6210289640398363</v>
      </c>
      <c r="T517" s="1" t="str">
        <f t="shared" si="197"/>
        <v>organic clay</v>
      </c>
      <c r="U517" s="10" t="str">
        <f t="shared" si="198"/>
        <v/>
      </c>
      <c r="V517" s="10" t="str">
        <f t="shared" si="199"/>
        <v/>
      </c>
      <c r="W517" s="10" t="str">
        <f t="shared" si="200"/>
        <v/>
      </c>
      <c r="X517" s="10">
        <f t="shared" si="201"/>
        <v>13.954274647314953</v>
      </c>
      <c r="Y517" s="1">
        <f t="shared" ref="Y517:Y580" si="205">+($Y$600-$Y$3)/($A$600-$A$3)*(A517-$A$3)+$Y$3</f>
        <v>10.609715242881071</v>
      </c>
      <c r="Z517" s="2">
        <f t="shared" si="202"/>
        <v>1.4703999999999999</v>
      </c>
      <c r="AA517" s="1">
        <f t="shared" ref="AA517:AA580" si="206">+($AA$600-$AA$3)/($A$600-$A$3)*(A517-$A$3)+$AA$3</f>
        <v>1.7636515912897823</v>
      </c>
    </row>
    <row r="518" spans="1:27" x14ac:dyDescent="0.2">
      <c r="A518" s="11">
        <v>10.3</v>
      </c>
      <c r="B518" s="11">
        <v>0.3755</v>
      </c>
      <c r="C518" s="11">
        <v>17</v>
      </c>
      <c r="D518" s="11">
        <v>317.5</v>
      </c>
      <c r="E518" s="5">
        <f t="shared" si="184"/>
        <v>429.47500000000002</v>
      </c>
      <c r="F518" s="5">
        <f t="shared" si="203"/>
        <v>516</v>
      </c>
      <c r="G518" s="5">
        <f t="shared" si="185"/>
        <v>1.9999999999999574E-2</v>
      </c>
      <c r="H518" s="5">
        <f t="shared" si="186"/>
        <v>10.31</v>
      </c>
      <c r="I518" s="8">
        <f t="shared" si="187"/>
        <v>15.943070919685972</v>
      </c>
      <c r="J518" s="5">
        <f t="shared" si="204"/>
        <v>162.55474170866941</v>
      </c>
      <c r="K518" s="5">
        <f t="shared" si="188"/>
        <v>72.735264000000015</v>
      </c>
      <c r="L518" s="8">
        <f t="shared" si="190"/>
        <v>89.819477708669396</v>
      </c>
      <c r="M518" s="8">
        <f t="shared" si="189"/>
        <v>393.49999999999994</v>
      </c>
      <c r="N518" s="8">
        <f t="shared" si="191"/>
        <v>447.77250000000004</v>
      </c>
      <c r="O518" s="8">
        <f t="shared" si="192"/>
        <v>516.5</v>
      </c>
      <c r="P518" s="8">
        <f t="shared" si="193"/>
        <v>1.9999999999999574E-2</v>
      </c>
      <c r="Q518" s="9">
        <f t="shared" si="194"/>
        <v>3.1754555422426076</v>
      </c>
      <c r="R518" s="8">
        <f t="shared" si="195"/>
        <v>181.08970601768431</v>
      </c>
      <c r="S518" s="8">
        <f t="shared" si="196"/>
        <v>4.5722992503428816</v>
      </c>
      <c r="T518" s="1" t="str">
        <f t="shared" si="197"/>
        <v>organic clay</v>
      </c>
      <c r="U518" s="10" t="str">
        <f t="shared" si="198"/>
        <v/>
      </c>
      <c r="V518" s="10" t="str">
        <f t="shared" si="199"/>
        <v/>
      </c>
      <c r="W518" s="10" t="str">
        <f t="shared" si="200"/>
        <v/>
      </c>
      <c r="X518" s="10">
        <f t="shared" si="201"/>
        <v>15.396350552755369</v>
      </c>
      <c r="Y518" s="1">
        <f t="shared" si="205"/>
        <v>10.626465661641541</v>
      </c>
      <c r="Z518" s="2">
        <f t="shared" si="202"/>
        <v>1.502</v>
      </c>
      <c r="AA518" s="1">
        <f t="shared" si="206"/>
        <v>1.7664991624790622</v>
      </c>
    </row>
    <row r="519" spans="1:27" x14ac:dyDescent="0.2">
      <c r="A519" s="11">
        <v>10.32</v>
      </c>
      <c r="B519" s="11">
        <v>0.41149999999999998</v>
      </c>
      <c r="C519" s="11">
        <v>17.7</v>
      </c>
      <c r="D519" s="11">
        <v>321</v>
      </c>
      <c r="E519" s="5">
        <f t="shared" si="184"/>
        <v>466.07</v>
      </c>
      <c r="F519" s="5">
        <f t="shared" si="203"/>
        <v>517</v>
      </c>
      <c r="G519" s="5">
        <f t="shared" si="185"/>
        <v>1.9999999999999574E-2</v>
      </c>
      <c r="H519" s="5">
        <f t="shared" si="186"/>
        <v>10.33</v>
      </c>
      <c r="I519" s="8">
        <f t="shared" si="187"/>
        <v>16.02084231020519</v>
      </c>
      <c r="J519" s="5">
        <f t="shared" si="204"/>
        <v>162.87515855487351</v>
      </c>
      <c r="K519" s="5">
        <f t="shared" si="188"/>
        <v>72.931464000000005</v>
      </c>
      <c r="L519" s="8">
        <f t="shared" si="190"/>
        <v>89.943694554873503</v>
      </c>
      <c r="M519" s="8">
        <f t="shared" si="189"/>
        <v>418.95</v>
      </c>
      <c r="N519" s="8">
        <f t="shared" si="191"/>
        <v>473.99599999999998</v>
      </c>
      <c r="O519" s="8">
        <f t="shared" si="192"/>
        <v>517.5</v>
      </c>
      <c r="P519" s="8">
        <f t="shared" si="193"/>
        <v>1.9999999999999574E-2</v>
      </c>
      <c r="Q519" s="9">
        <f t="shared" si="194"/>
        <v>3.4590622831855722</v>
      </c>
      <c r="R519" s="8">
        <f t="shared" si="195"/>
        <v>166.33408343724648</v>
      </c>
      <c r="S519" s="8">
        <f t="shared" si="196"/>
        <v>4.5201058533859886</v>
      </c>
      <c r="T519" s="1" t="str">
        <f t="shared" si="197"/>
        <v>organic clay</v>
      </c>
      <c r="U519" s="10" t="str">
        <f t="shared" si="198"/>
        <v/>
      </c>
      <c r="V519" s="10" t="str">
        <f t="shared" si="199"/>
        <v/>
      </c>
      <c r="W519" s="10" t="str">
        <f t="shared" si="200"/>
        <v/>
      </c>
      <c r="X519" s="10">
        <f t="shared" si="201"/>
        <v>17.071656096341766</v>
      </c>
      <c r="Y519" s="1">
        <f t="shared" si="205"/>
        <v>10.643216080402011</v>
      </c>
      <c r="Z519" s="2">
        <f t="shared" si="202"/>
        <v>1.6459999999999999</v>
      </c>
      <c r="AA519" s="1">
        <f t="shared" si="206"/>
        <v>1.7693467336683419</v>
      </c>
    </row>
    <row r="520" spans="1:27" x14ac:dyDescent="0.2">
      <c r="A520" s="11">
        <v>10.34</v>
      </c>
      <c r="B520" s="11">
        <v>0.4264</v>
      </c>
      <c r="C520" s="11">
        <v>17.8</v>
      </c>
      <c r="D520" s="11">
        <v>326.60000000000002</v>
      </c>
      <c r="E520" s="5">
        <f t="shared" si="184"/>
        <v>481.92200000000003</v>
      </c>
      <c r="F520" s="5">
        <f t="shared" si="203"/>
        <v>518</v>
      </c>
      <c r="G520" s="5">
        <f t="shared" si="185"/>
        <v>1.9999999999999574E-2</v>
      </c>
      <c r="H520" s="5">
        <f t="shared" si="186"/>
        <v>10.35</v>
      </c>
      <c r="I520" s="8">
        <f t="shared" si="187"/>
        <v>16.040147634925884</v>
      </c>
      <c r="J520" s="5">
        <f t="shared" si="204"/>
        <v>163.19596150757201</v>
      </c>
      <c r="K520" s="5">
        <f t="shared" si="188"/>
        <v>73.127663999999996</v>
      </c>
      <c r="L520" s="8">
        <f t="shared" si="190"/>
        <v>90.068297507572012</v>
      </c>
      <c r="M520" s="8">
        <f t="shared" si="189"/>
        <v>433</v>
      </c>
      <c r="N520" s="8">
        <f t="shared" si="191"/>
        <v>485.18150000000003</v>
      </c>
      <c r="O520" s="8">
        <f t="shared" si="192"/>
        <v>518.5</v>
      </c>
      <c r="P520" s="8">
        <f t="shared" si="193"/>
        <v>2.0000000000000462E-2</v>
      </c>
      <c r="Q520" s="9">
        <f t="shared" si="194"/>
        <v>3.5749042382571825</v>
      </c>
      <c r="R520" s="8">
        <f t="shared" si="195"/>
        <v>161.0320769149057</v>
      </c>
      <c r="S520" s="8">
        <f t="shared" si="196"/>
        <v>4.5001194477547415</v>
      </c>
      <c r="T520" s="1" t="str">
        <f t="shared" si="197"/>
        <v>organic clay</v>
      </c>
      <c r="U520" s="10" t="str">
        <f t="shared" si="198"/>
        <v/>
      </c>
      <c r="V520" s="10" t="str">
        <f t="shared" si="199"/>
        <v/>
      </c>
      <c r="W520" s="10" t="str">
        <f t="shared" si="200"/>
        <v/>
      </c>
      <c r="X520" s="10">
        <f t="shared" si="201"/>
        <v>17.986935899495201</v>
      </c>
      <c r="Y520" s="1">
        <f t="shared" si="205"/>
        <v>10.659966499162479</v>
      </c>
      <c r="Z520" s="2">
        <f t="shared" si="202"/>
        <v>1.7056</v>
      </c>
      <c r="AA520" s="1">
        <f t="shared" si="206"/>
        <v>1.7721943048576216</v>
      </c>
    </row>
    <row r="521" spans="1:27" x14ac:dyDescent="0.2">
      <c r="A521" s="11">
        <v>10.36</v>
      </c>
      <c r="B521" s="11">
        <v>0.43959999999999999</v>
      </c>
      <c r="C521" s="11">
        <v>18.2</v>
      </c>
      <c r="D521" s="11">
        <v>287.3</v>
      </c>
      <c r="E521" s="5">
        <f t="shared" si="184"/>
        <v>488.44099999999997</v>
      </c>
      <c r="F521" s="5">
        <f t="shared" si="203"/>
        <v>519</v>
      </c>
      <c r="G521" s="5">
        <f t="shared" si="185"/>
        <v>2.000000000000135E-2</v>
      </c>
      <c r="H521" s="5">
        <f t="shared" si="186"/>
        <v>10.370000000000001</v>
      </c>
      <c r="I521" s="8">
        <f t="shared" si="187"/>
        <v>16.070863298789355</v>
      </c>
      <c r="J521" s="5">
        <f t="shared" si="204"/>
        <v>163.51737877354782</v>
      </c>
      <c r="K521" s="5">
        <f t="shared" si="188"/>
        <v>73.323864000000015</v>
      </c>
      <c r="L521" s="8">
        <f t="shared" si="190"/>
        <v>90.193514773547804</v>
      </c>
      <c r="M521" s="8">
        <f t="shared" si="189"/>
        <v>429.5</v>
      </c>
      <c r="N521" s="8">
        <f t="shared" si="191"/>
        <v>471.94899999999996</v>
      </c>
      <c r="O521" s="8">
        <f t="shared" si="192"/>
        <v>519.5</v>
      </c>
      <c r="P521" s="8">
        <f t="shared" si="193"/>
        <v>2.0000000000000462E-2</v>
      </c>
      <c r="Q521" s="9">
        <f t="shared" si="194"/>
        <v>3.4196651721672322</v>
      </c>
      <c r="R521" s="8">
        <f t="shared" si="195"/>
        <v>168.43279490418408</v>
      </c>
      <c r="S521" s="8">
        <f t="shared" si="196"/>
        <v>4.5274771205564868</v>
      </c>
      <c r="T521" s="1" t="str">
        <f t="shared" si="197"/>
        <v>organic clay</v>
      </c>
      <c r="U521" s="10" t="str">
        <f t="shared" si="198"/>
        <v/>
      </c>
      <c r="V521" s="10" t="str">
        <f t="shared" si="199"/>
        <v/>
      </c>
      <c r="W521" s="10" t="str">
        <f t="shared" si="200"/>
        <v/>
      </c>
      <c r="X521" s="10">
        <f t="shared" si="201"/>
        <v>17.732174748430147</v>
      </c>
      <c r="Y521" s="1">
        <f t="shared" si="205"/>
        <v>10.676716917922947</v>
      </c>
      <c r="Z521" s="2">
        <f t="shared" si="202"/>
        <v>1.7584</v>
      </c>
      <c r="AA521" s="1">
        <f t="shared" si="206"/>
        <v>1.7750418760469013</v>
      </c>
    </row>
    <row r="522" spans="1:27" x14ac:dyDescent="0.2">
      <c r="A522" s="11">
        <v>10.38</v>
      </c>
      <c r="B522" s="11">
        <v>0.4194</v>
      </c>
      <c r="C522" s="11">
        <v>20.5</v>
      </c>
      <c r="D522" s="11">
        <v>212.1</v>
      </c>
      <c r="E522" s="5">
        <f t="shared" si="184"/>
        <v>455.45699999999999</v>
      </c>
      <c r="F522" s="5">
        <f t="shared" si="203"/>
        <v>520</v>
      </c>
      <c r="G522" s="5">
        <f t="shared" si="185"/>
        <v>1.9999999999999574E-2</v>
      </c>
      <c r="H522" s="5">
        <f t="shared" si="186"/>
        <v>10.39</v>
      </c>
      <c r="I522" s="8">
        <f t="shared" si="187"/>
        <v>16.180945644650361</v>
      </c>
      <c r="J522" s="5">
        <f t="shared" si="204"/>
        <v>163.84099768644083</v>
      </c>
      <c r="K522" s="5">
        <f t="shared" si="188"/>
        <v>73.520064000000005</v>
      </c>
      <c r="L522" s="8">
        <f t="shared" si="190"/>
        <v>90.320933686440824</v>
      </c>
      <c r="M522" s="8">
        <f t="shared" si="189"/>
        <v>391.75</v>
      </c>
      <c r="N522" s="8">
        <f t="shared" si="191"/>
        <v>427.22050000000002</v>
      </c>
      <c r="O522" s="8">
        <f t="shared" si="192"/>
        <v>520.5</v>
      </c>
      <c r="P522" s="8">
        <f t="shared" si="193"/>
        <v>1.9999999999999574E-2</v>
      </c>
      <c r="Q522" s="9">
        <f t="shared" si="194"/>
        <v>2.916040518667693</v>
      </c>
      <c r="R522" s="8">
        <f t="shared" si="195"/>
        <v>197.62357944633558</v>
      </c>
      <c r="S522" s="8">
        <f t="shared" si="196"/>
        <v>4.6251905880812201</v>
      </c>
      <c r="T522" s="1" t="str">
        <f t="shared" si="197"/>
        <v>organic clay</v>
      </c>
      <c r="U522" s="10" t="str">
        <f t="shared" si="198"/>
        <v/>
      </c>
      <c r="V522" s="10" t="str">
        <f t="shared" si="199"/>
        <v/>
      </c>
      <c r="W522" s="10" t="str">
        <f t="shared" si="200"/>
        <v/>
      </c>
      <c r="X522" s="10">
        <f t="shared" si="201"/>
        <v>15.193933487570611</v>
      </c>
      <c r="Y522" s="1">
        <f t="shared" si="205"/>
        <v>10.693467336683419</v>
      </c>
      <c r="Z522" s="2">
        <f t="shared" si="202"/>
        <v>1.6776</v>
      </c>
      <c r="AA522" s="1">
        <f t="shared" si="206"/>
        <v>1.7778894472361813</v>
      </c>
    </row>
    <row r="523" spans="1:27" x14ac:dyDescent="0.2">
      <c r="A523" s="11">
        <v>10.4</v>
      </c>
      <c r="B523" s="11">
        <v>0.36409999999999998</v>
      </c>
      <c r="C523" s="11">
        <v>20.9</v>
      </c>
      <c r="D523" s="11">
        <v>205.2</v>
      </c>
      <c r="E523" s="5">
        <f t="shared" si="184"/>
        <v>398.98399999999998</v>
      </c>
      <c r="F523" s="5">
        <f t="shared" si="203"/>
        <v>521</v>
      </c>
      <c r="G523" s="5">
        <f t="shared" si="185"/>
        <v>1.9999999999999574E-2</v>
      </c>
      <c r="H523" s="5">
        <f t="shared" si="186"/>
        <v>10.41</v>
      </c>
      <c r="I523" s="8">
        <f t="shared" si="187"/>
        <v>16.152415061331997</v>
      </c>
      <c r="J523" s="5">
        <f t="shared" si="204"/>
        <v>164.16404598766746</v>
      </c>
      <c r="K523" s="5">
        <f t="shared" si="188"/>
        <v>73.71626400000001</v>
      </c>
      <c r="L523" s="8">
        <f t="shared" si="190"/>
        <v>90.447781987667454</v>
      </c>
      <c r="M523" s="8">
        <f t="shared" si="189"/>
        <v>365.45</v>
      </c>
      <c r="N523" s="8">
        <f t="shared" si="191"/>
        <v>400.85249999999996</v>
      </c>
      <c r="O523" s="8">
        <f t="shared" si="192"/>
        <v>521.5</v>
      </c>
      <c r="P523" s="8">
        <f t="shared" si="193"/>
        <v>1.9999999999999574E-2</v>
      </c>
      <c r="Q523" s="9">
        <f t="shared" si="194"/>
        <v>2.6168519427552677</v>
      </c>
      <c r="R523" s="8">
        <f t="shared" si="195"/>
        <v>220.33182910258375</v>
      </c>
      <c r="S523" s="8">
        <f t="shared" si="196"/>
        <v>4.6916491262483362</v>
      </c>
      <c r="T523" s="1" t="str">
        <f t="shared" si="197"/>
        <v>organic clay</v>
      </c>
      <c r="U523" s="10" t="str">
        <f t="shared" si="198"/>
        <v/>
      </c>
      <c r="V523" s="10" t="str">
        <f t="shared" si="199"/>
        <v/>
      </c>
      <c r="W523" s="10" t="str">
        <f t="shared" si="200"/>
        <v/>
      </c>
      <c r="X523" s="10">
        <f t="shared" si="201"/>
        <v>13.419063600822168</v>
      </c>
      <c r="Y523" s="1">
        <f t="shared" si="205"/>
        <v>10.710217755443887</v>
      </c>
      <c r="Z523" s="2">
        <f t="shared" si="202"/>
        <v>1.4563999999999999</v>
      </c>
      <c r="AA523" s="1">
        <f t="shared" si="206"/>
        <v>1.7807370184254609</v>
      </c>
    </row>
    <row r="524" spans="1:27" x14ac:dyDescent="0.2">
      <c r="A524" s="11">
        <v>10.42</v>
      </c>
      <c r="B524" s="11">
        <v>0.36680000000000001</v>
      </c>
      <c r="C524" s="11">
        <v>20.6</v>
      </c>
      <c r="D524" s="11">
        <v>211.3</v>
      </c>
      <c r="E524" s="5">
        <f t="shared" si="184"/>
        <v>402.721</v>
      </c>
      <c r="F524" s="5">
        <f t="shared" si="203"/>
        <v>522</v>
      </c>
      <c r="G524" s="5">
        <f t="shared" si="185"/>
        <v>1.9999999999999574E-2</v>
      </c>
      <c r="H524" s="5">
        <f t="shared" si="186"/>
        <v>10.43</v>
      </c>
      <c r="I524" s="8">
        <f t="shared" si="187"/>
        <v>16.139358382407224</v>
      </c>
      <c r="J524" s="5">
        <f t="shared" si="204"/>
        <v>164.48683315531559</v>
      </c>
      <c r="K524" s="5">
        <f t="shared" si="188"/>
        <v>73.912464</v>
      </c>
      <c r="L524" s="8">
        <f t="shared" si="190"/>
        <v>90.574369155315594</v>
      </c>
      <c r="M524" s="8">
        <f t="shared" si="189"/>
        <v>370.75</v>
      </c>
      <c r="N524" s="8">
        <f t="shared" si="191"/>
        <v>406.93450000000001</v>
      </c>
      <c r="O524" s="8">
        <f t="shared" si="192"/>
        <v>522.5</v>
      </c>
      <c r="P524" s="8">
        <f t="shared" si="193"/>
        <v>2.0000000000000462E-2</v>
      </c>
      <c r="Q524" s="9">
        <f t="shared" si="194"/>
        <v>2.6767800770319332</v>
      </c>
      <c r="R524" s="8">
        <f t="shared" si="195"/>
        <v>215.51042614681927</v>
      </c>
      <c r="S524" s="8">
        <f t="shared" si="196"/>
        <v>4.6779544027141204</v>
      </c>
      <c r="T524" s="1" t="str">
        <f t="shared" si="197"/>
        <v>organic clay</v>
      </c>
      <c r="U524" s="10" t="str">
        <f t="shared" si="198"/>
        <v/>
      </c>
      <c r="V524" s="10" t="str">
        <f t="shared" si="199"/>
        <v/>
      </c>
      <c r="W524" s="10" t="str">
        <f t="shared" si="200"/>
        <v/>
      </c>
      <c r="X524" s="10">
        <f t="shared" si="201"/>
        <v>13.750877789645626</v>
      </c>
      <c r="Y524" s="1">
        <f t="shared" si="205"/>
        <v>10.726968174204355</v>
      </c>
      <c r="Z524" s="2">
        <f t="shared" si="202"/>
        <v>1.4672000000000001</v>
      </c>
      <c r="AA524" s="1">
        <f t="shared" si="206"/>
        <v>1.7835845896147406</v>
      </c>
    </row>
    <row r="525" spans="1:27" x14ac:dyDescent="0.2">
      <c r="A525" s="11">
        <v>10.44</v>
      </c>
      <c r="B525" s="11">
        <v>0.37469999999999998</v>
      </c>
      <c r="C525" s="11">
        <v>20.6</v>
      </c>
      <c r="D525" s="11">
        <v>214.4</v>
      </c>
      <c r="E525" s="5">
        <f t="shared" si="184"/>
        <v>411.14800000000002</v>
      </c>
      <c r="F525" s="5">
        <f t="shared" si="203"/>
        <v>523</v>
      </c>
      <c r="G525" s="5">
        <f t="shared" si="185"/>
        <v>2.000000000000135E-2</v>
      </c>
      <c r="H525" s="5">
        <f t="shared" si="186"/>
        <v>10.45</v>
      </c>
      <c r="I525" s="8">
        <f t="shared" si="187"/>
        <v>16.147299101484798</v>
      </c>
      <c r="J525" s="5">
        <f t="shared" si="204"/>
        <v>164.80977913734532</v>
      </c>
      <c r="K525" s="5">
        <f t="shared" si="188"/>
        <v>74.10866399999999</v>
      </c>
      <c r="L525" s="8">
        <f t="shared" si="190"/>
        <v>90.701115137345326</v>
      </c>
      <c r="M525" s="8">
        <f t="shared" si="189"/>
        <v>386.95</v>
      </c>
      <c r="N525" s="8">
        <f t="shared" si="191"/>
        <v>423.65300000000002</v>
      </c>
      <c r="O525" s="8">
        <f t="shared" si="192"/>
        <v>523.5</v>
      </c>
      <c r="P525" s="8">
        <f t="shared" si="193"/>
        <v>2.0000000000000462E-2</v>
      </c>
      <c r="Q525" s="9">
        <f t="shared" si="194"/>
        <v>2.8538041728670924</v>
      </c>
      <c r="R525" s="8">
        <f t="shared" si="195"/>
        <v>202.2459766399582</v>
      </c>
      <c r="S525" s="8">
        <f t="shared" si="196"/>
        <v>4.6389111273152563</v>
      </c>
      <c r="T525" s="1" t="str">
        <f t="shared" si="197"/>
        <v>organic clay</v>
      </c>
      <c r="U525" s="10" t="str">
        <f t="shared" si="198"/>
        <v/>
      </c>
      <c r="V525" s="10" t="str">
        <f t="shared" si="199"/>
        <v/>
      </c>
      <c r="W525" s="10" t="str">
        <f t="shared" si="200"/>
        <v/>
      </c>
      <c r="X525" s="10">
        <f t="shared" si="201"/>
        <v>14.809348057510311</v>
      </c>
      <c r="Y525" s="1">
        <f t="shared" si="205"/>
        <v>10.743718592964823</v>
      </c>
      <c r="Z525" s="2">
        <f t="shared" si="202"/>
        <v>1.4987999999999999</v>
      </c>
      <c r="AA525" s="1">
        <f t="shared" si="206"/>
        <v>1.7864321608040203</v>
      </c>
    </row>
    <row r="526" spans="1:27" x14ac:dyDescent="0.2">
      <c r="A526" s="11">
        <v>10.46</v>
      </c>
      <c r="B526" s="11">
        <v>0.3992</v>
      </c>
      <c r="C526" s="11">
        <v>20.3</v>
      </c>
      <c r="D526" s="11">
        <v>217.4</v>
      </c>
      <c r="E526" s="5">
        <f t="shared" si="184"/>
        <v>436.15800000000002</v>
      </c>
      <c r="F526" s="5">
        <f t="shared" si="203"/>
        <v>524</v>
      </c>
      <c r="G526" s="5">
        <f t="shared" si="185"/>
        <v>1.9999999999999574E-2</v>
      </c>
      <c r="H526" s="5">
        <f t="shared" si="186"/>
        <v>10.47</v>
      </c>
      <c r="I526" s="8">
        <f t="shared" si="187"/>
        <v>16.153066304344353</v>
      </c>
      <c r="J526" s="5">
        <f t="shared" si="204"/>
        <v>165.13284046343219</v>
      </c>
      <c r="K526" s="5">
        <f t="shared" si="188"/>
        <v>74.304864000000009</v>
      </c>
      <c r="L526" s="8">
        <f t="shared" si="190"/>
        <v>90.827976463432179</v>
      </c>
      <c r="M526" s="8">
        <f t="shared" si="189"/>
        <v>405.34999999999997</v>
      </c>
      <c r="N526" s="8">
        <f t="shared" si="191"/>
        <v>442.529</v>
      </c>
      <c r="O526" s="8">
        <f t="shared" si="192"/>
        <v>524.5</v>
      </c>
      <c r="P526" s="8">
        <f t="shared" si="193"/>
        <v>1.9999999999999574E-2</v>
      </c>
      <c r="Q526" s="9">
        <f t="shared" si="194"/>
        <v>3.0540827874575509</v>
      </c>
      <c r="R526" s="8">
        <f t="shared" si="195"/>
        <v>189.07976263126949</v>
      </c>
      <c r="S526" s="8">
        <f t="shared" si="196"/>
        <v>4.5975496953107085</v>
      </c>
      <c r="T526" s="1" t="str">
        <f t="shared" si="197"/>
        <v>organic clay</v>
      </c>
      <c r="U526" s="10" t="str">
        <f t="shared" si="198"/>
        <v/>
      </c>
      <c r="V526" s="10" t="str">
        <f t="shared" si="199"/>
        <v/>
      </c>
      <c r="W526" s="10" t="str">
        <f t="shared" si="200"/>
        <v/>
      </c>
      <c r="X526" s="10">
        <f t="shared" si="201"/>
        <v>16.01447730243785</v>
      </c>
      <c r="Y526" s="1">
        <f t="shared" si="205"/>
        <v>10.760469011725295</v>
      </c>
      <c r="Z526" s="2">
        <f t="shared" si="202"/>
        <v>1.5968</v>
      </c>
      <c r="AA526" s="1">
        <f t="shared" si="206"/>
        <v>1.7892797319933003</v>
      </c>
    </row>
    <row r="527" spans="1:27" x14ac:dyDescent="0.2">
      <c r="A527" s="11">
        <v>10.48</v>
      </c>
      <c r="B527" s="11">
        <v>0.41149999999999998</v>
      </c>
      <c r="C527" s="11">
        <v>20.3</v>
      </c>
      <c r="D527" s="11">
        <v>220</v>
      </c>
      <c r="E527" s="5">
        <f t="shared" si="184"/>
        <v>448.9</v>
      </c>
      <c r="F527" s="5">
        <f t="shared" si="203"/>
        <v>525</v>
      </c>
      <c r="G527" s="5">
        <f t="shared" si="185"/>
        <v>1.9999999999999574E-2</v>
      </c>
      <c r="H527" s="5">
        <f t="shared" si="186"/>
        <v>10.49</v>
      </c>
      <c r="I527" s="8">
        <f t="shared" si="187"/>
        <v>16.164107642229848</v>
      </c>
      <c r="J527" s="5">
        <f t="shared" si="204"/>
        <v>165.45612261627679</v>
      </c>
      <c r="K527" s="5">
        <f t="shared" si="188"/>
        <v>74.501064</v>
      </c>
      <c r="L527" s="8">
        <f t="shared" si="190"/>
        <v>90.955058616276787</v>
      </c>
      <c r="M527" s="8">
        <f t="shared" si="189"/>
        <v>403.59999999999997</v>
      </c>
      <c r="N527" s="8">
        <f t="shared" si="191"/>
        <v>441.10199999999998</v>
      </c>
      <c r="O527" s="8">
        <f t="shared" si="192"/>
        <v>525.5</v>
      </c>
      <c r="P527" s="8">
        <f t="shared" si="193"/>
        <v>1.9999999999999574E-2</v>
      </c>
      <c r="Q527" s="9">
        <f t="shared" si="194"/>
        <v>3.0305722581810883</v>
      </c>
      <c r="R527" s="8">
        <f t="shared" si="195"/>
        <v>190.64315598976219</v>
      </c>
      <c r="S527" s="8">
        <f t="shared" si="196"/>
        <v>4.602448645916458</v>
      </c>
      <c r="T527" s="1" t="str">
        <f t="shared" si="197"/>
        <v>organic clay</v>
      </c>
      <c r="U527" s="10" t="str">
        <f t="shared" si="198"/>
        <v/>
      </c>
      <c r="V527" s="10" t="str">
        <f t="shared" si="199"/>
        <v/>
      </c>
      <c r="W527" s="10" t="str">
        <f t="shared" si="200"/>
        <v/>
      </c>
      <c r="X527" s="10">
        <f t="shared" si="201"/>
        <v>15.876258492248212</v>
      </c>
      <c r="Y527" s="1">
        <f t="shared" si="205"/>
        <v>10.777219430485763</v>
      </c>
      <c r="Z527" s="2">
        <f t="shared" si="202"/>
        <v>1.6459999999999999</v>
      </c>
      <c r="AA527" s="1">
        <f t="shared" si="206"/>
        <v>1.7921273031825797</v>
      </c>
    </row>
    <row r="528" spans="1:27" x14ac:dyDescent="0.2">
      <c r="A528" s="11">
        <v>10.5</v>
      </c>
      <c r="B528" s="11">
        <v>0.3957</v>
      </c>
      <c r="C528" s="11">
        <v>21.2</v>
      </c>
      <c r="D528" s="11">
        <v>221.2</v>
      </c>
      <c r="E528" s="5">
        <f t="shared" si="184"/>
        <v>433.30399999999997</v>
      </c>
      <c r="F528" s="5">
        <f t="shared" si="203"/>
        <v>526</v>
      </c>
      <c r="G528" s="5">
        <f t="shared" si="185"/>
        <v>1.9999999999999574E-2</v>
      </c>
      <c r="H528" s="5">
        <f t="shared" si="186"/>
        <v>10.51</v>
      </c>
      <c r="I528" s="8">
        <f t="shared" si="187"/>
        <v>16.200450068079594</v>
      </c>
      <c r="J528" s="5">
        <f t="shared" si="204"/>
        <v>165.78013161763838</v>
      </c>
      <c r="K528" s="5">
        <f t="shared" si="188"/>
        <v>74.697264000000004</v>
      </c>
      <c r="L528" s="8">
        <f t="shared" si="190"/>
        <v>91.082867617638371</v>
      </c>
      <c r="M528" s="8">
        <f t="shared" si="189"/>
        <v>390.90000000000003</v>
      </c>
      <c r="N528" s="8">
        <f t="shared" si="191"/>
        <v>429.23500000000001</v>
      </c>
      <c r="O528" s="8">
        <f t="shared" si="192"/>
        <v>526.5</v>
      </c>
      <c r="P528" s="8">
        <f t="shared" si="193"/>
        <v>1.9999999999999574E-2</v>
      </c>
      <c r="Q528" s="9">
        <f t="shared" si="194"/>
        <v>2.8924744606014476</v>
      </c>
      <c r="R528" s="8">
        <f t="shared" si="195"/>
        <v>199.84447553873684</v>
      </c>
      <c r="S528" s="8">
        <f t="shared" si="196"/>
        <v>4.6311696382801966</v>
      </c>
      <c r="T528" s="1" t="str">
        <f t="shared" si="197"/>
        <v>organic clay</v>
      </c>
      <c r="U528" s="10" t="str">
        <f t="shared" si="198"/>
        <v/>
      </c>
      <c r="V528" s="10" t="str">
        <f t="shared" si="199"/>
        <v/>
      </c>
      <c r="W528" s="10" t="str">
        <f t="shared" si="200"/>
        <v/>
      </c>
      <c r="X528" s="10">
        <f t="shared" si="201"/>
        <v>15.007991225490777</v>
      </c>
      <c r="Y528" s="1">
        <f t="shared" si="205"/>
        <v>10.793969849246231</v>
      </c>
      <c r="Z528" s="2">
        <f t="shared" si="202"/>
        <v>1.5828</v>
      </c>
      <c r="AA528" s="1">
        <f t="shared" si="206"/>
        <v>1.7949748743718594</v>
      </c>
    </row>
    <row r="529" spans="1:27" x14ac:dyDescent="0.2">
      <c r="A529" s="11">
        <v>10.52</v>
      </c>
      <c r="B529" s="11">
        <v>0.3861</v>
      </c>
      <c r="C529" s="11">
        <v>19.899999999999999</v>
      </c>
      <c r="D529" s="11">
        <v>229.8</v>
      </c>
      <c r="E529" s="5">
        <f t="shared" si="184"/>
        <v>425.16600000000005</v>
      </c>
      <c r="F529" s="5">
        <f t="shared" si="203"/>
        <v>527</v>
      </c>
      <c r="G529" s="5">
        <f t="shared" si="185"/>
        <v>1.9999999999999574E-2</v>
      </c>
      <c r="H529" s="5">
        <f t="shared" si="186"/>
        <v>10.53</v>
      </c>
      <c r="I529" s="8">
        <f t="shared" si="187"/>
        <v>16.120386467192251</v>
      </c>
      <c r="J529" s="5">
        <f t="shared" si="204"/>
        <v>166.10253934698221</v>
      </c>
      <c r="K529" s="5">
        <f t="shared" si="188"/>
        <v>74.893463999999994</v>
      </c>
      <c r="L529" s="8">
        <f t="shared" si="190"/>
        <v>91.209075346982218</v>
      </c>
      <c r="M529" s="8">
        <f t="shared" si="189"/>
        <v>386.1</v>
      </c>
      <c r="N529" s="8">
        <f t="shared" si="191"/>
        <v>425.36150000000004</v>
      </c>
      <c r="O529" s="8">
        <f t="shared" si="192"/>
        <v>527.5</v>
      </c>
      <c r="P529" s="8">
        <f t="shared" si="193"/>
        <v>2.0000000000000462E-2</v>
      </c>
      <c r="Q529" s="9">
        <f t="shared" si="194"/>
        <v>2.842468906375069</v>
      </c>
      <c r="R529" s="8">
        <f t="shared" si="195"/>
        <v>203.46452005799159</v>
      </c>
      <c r="S529" s="8">
        <f t="shared" si="196"/>
        <v>4.6420172249902443</v>
      </c>
      <c r="T529" s="1" t="str">
        <f t="shared" si="197"/>
        <v>organic clay</v>
      </c>
      <c r="U529" s="10" t="str">
        <f t="shared" si="198"/>
        <v/>
      </c>
      <c r="V529" s="10" t="str">
        <f t="shared" si="199"/>
        <v/>
      </c>
      <c r="W529" s="10" t="str">
        <f t="shared" si="200"/>
        <v/>
      </c>
      <c r="X529" s="10">
        <f t="shared" si="201"/>
        <v>14.666497376867854</v>
      </c>
      <c r="Y529" s="1">
        <f t="shared" si="205"/>
        <v>10.810720268006699</v>
      </c>
      <c r="Z529" s="2">
        <f t="shared" si="202"/>
        <v>1.5444</v>
      </c>
      <c r="AA529" s="1">
        <f t="shared" si="206"/>
        <v>1.7978224455611391</v>
      </c>
    </row>
    <row r="530" spans="1:27" x14ac:dyDescent="0.2">
      <c r="A530" s="11">
        <v>10.54</v>
      </c>
      <c r="B530" s="11">
        <v>0.3861</v>
      </c>
      <c r="C530" s="11">
        <v>19.100000000000001</v>
      </c>
      <c r="D530" s="11">
        <v>232.1</v>
      </c>
      <c r="E530" s="5">
        <f t="shared" si="184"/>
        <v>425.55700000000002</v>
      </c>
      <c r="F530" s="5">
        <f t="shared" si="203"/>
        <v>528</v>
      </c>
      <c r="G530" s="5">
        <f t="shared" si="185"/>
        <v>2.000000000000135E-2</v>
      </c>
      <c r="H530" s="5">
        <f t="shared" si="186"/>
        <v>10.55</v>
      </c>
      <c r="I530" s="8">
        <f t="shared" si="187"/>
        <v>16.073539867268479</v>
      </c>
      <c r="J530" s="5">
        <f t="shared" si="204"/>
        <v>166.42401014432761</v>
      </c>
      <c r="K530" s="5">
        <f t="shared" si="188"/>
        <v>75.089664000000013</v>
      </c>
      <c r="L530" s="8">
        <f t="shared" si="190"/>
        <v>91.334346144327597</v>
      </c>
      <c r="M530" s="8">
        <f t="shared" si="189"/>
        <v>428.65</v>
      </c>
      <c r="N530" s="8">
        <f t="shared" si="191"/>
        <v>468.31950000000001</v>
      </c>
      <c r="O530" s="8">
        <f t="shared" si="192"/>
        <v>528.5</v>
      </c>
      <c r="P530" s="8">
        <f t="shared" si="193"/>
        <v>2.0000000000000462E-2</v>
      </c>
      <c r="Q530" s="9">
        <f t="shared" si="194"/>
        <v>3.3053884173935359</v>
      </c>
      <c r="R530" s="8">
        <f t="shared" si="195"/>
        <v>175.06058147892861</v>
      </c>
      <c r="S530" s="8">
        <f t="shared" si="196"/>
        <v>4.5498089533708299</v>
      </c>
      <c r="T530" s="1" t="str">
        <f t="shared" si="197"/>
        <v>organic clay</v>
      </c>
      <c r="U530" s="10" t="str">
        <f t="shared" si="198"/>
        <v/>
      </c>
      <c r="V530" s="10" t="str">
        <f t="shared" si="199"/>
        <v/>
      </c>
      <c r="W530" s="10" t="str">
        <f t="shared" si="200"/>
        <v/>
      </c>
      <c r="X530" s="10">
        <f t="shared" si="201"/>
        <v>17.481732657044823</v>
      </c>
      <c r="Y530" s="1">
        <f t="shared" si="205"/>
        <v>10.827470686767169</v>
      </c>
      <c r="Z530" s="2">
        <f t="shared" si="202"/>
        <v>1.5444</v>
      </c>
      <c r="AA530" s="1">
        <f t="shared" si="206"/>
        <v>1.8006700167504188</v>
      </c>
    </row>
    <row r="531" spans="1:27" x14ac:dyDescent="0.2">
      <c r="A531" s="11">
        <v>10.56</v>
      </c>
      <c r="B531" s="11">
        <v>0.47120000000000001</v>
      </c>
      <c r="C531" s="11">
        <v>19.2</v>
      </c>
      <c r="D531" s="11">
        <v>234.6</v>
      </c>
      <c r="E531" s="5">
        <f t="shared" si="184"/>
        <v>511.08199999999999</v>
      </c>
      <c r="F531" s="5">
        <f t="shared" si="203"/>
        <v>529</v>
      </c>
      <c r="G531" s="5">
        <f t="shared" si="185"/>
        <v>1.9999999999999574E-2</v>
      </c>
      <c r="H531" s="5">
        <f t="shared" si="186"/>
        <v>10.57</v>
      </c>
      <c r="I531" s="8">
        <f t="shared" si="187"/>
        <v>16.149766302523958</v>
      </c>
      <c r="J531" s="5">
        <f t="shared" si="204"/>
        <v>166.74700547037807</v>
      </c>
      <c r="K531" s="5">
        <f t="shared" si="188"/>
        <v>75.285864000000004</v>
      </c>
      <c r="L531" s="8">
        <f t="shared" si="190"/>
        <v>91.461141470378067</v>
      </c>
      <c r="M531" s="8">
        <f t="shared" si="189"/>
        <v>493.15</v>
      </c>
      <c r="N531" s="8">
        <f t="shared" si="191"/>
        <v>533.07449999999994</v>
      </c>
      <c r="O531" s="8">
        <f t="shared" si="192"/>
        <v>529.5</v>
      </c>
      <c r="P531" s="8">
        <f t="shared" si="193"/>
        <v>1.9999999999999574E-2</v>
      </c>
      <c r="Q531" s="9">
        <f t="shared" si="194"/>
        <v>4.0052801511149516</v>
      </c>
      <c r="R531" s="8">
        <f t="shared" si="195"/>
        <v>144.54279515107044</v>
      </c>
      <c r="S531" s="8">
        <f t="shared" si="196"/>
        <v>4.4324000371348129</v>
      </c>
      <c r="T531" s="1" t="str">
        <f t="shared" si="197"/>
        <v>organic clay</v>
      </c>
      <c r="U531" s="10" t="str">
        <f t="shared" si="198"/>
        <v/>
      </c>
      <c r="V531" s="10" t="str">
        <f t="shared" si="199"/>
        <v/>
      </c>
      <c r="W531" s="10" t="str">
        <f t="shared" si="200"/>
        <v/>
      </c>
      <c r="X531" s="10">
        <f t="shared" si="201"/>
        <v>21.760199635308126</v>
      </c>
      <c r="Y531" s="1">
        <f t="shared" si="205"/>
        <v>10.844221105527639</v>
      </c>
      <c r="Z531" s="2">
        <f t="shared" si="202"/>
        <v>1.8848</v>
      </c>
      <c r="AA531" s="1">
        <f t="shared" si="206"/>
        <v>1.8035175879396987</v>
      </c>
    </row>
    <row r="532" spans="1:27" x14ac:dyDescent="0.2">
      <c r="A532" s="11">
        <v>10.58</v>
      </c>
      <c r="B532" s="11">
        <v>0.5151</v>
      </c>
      <c r="C532" s="11">
        <v>19</v>
      </c>
      <c r="D532" s="11">
        <v>235.1</v>
      </c>
      <c r="E532" s="5">
        <f t="shared" si="184"/>
        <v>555.06700000000001</v>
      </c>
      <c r="F532" s="5">
        <f t="shared" si="203"/>
        <v>530</v>
      </c>
      <c r="G532" s="5">
        <f t="shared" si="185"/>
        <v>1.9999999999999574E-2</v>
      </c>
      <c r="H532" s="5">
        <f t="shared" si="186"/>
        <v>10.59</v>
      </c>
      <c r="I532" s="8">
        <f t="shared" si="187"/>
        <v>16.169377223832885</v>
      </c>
      <c r="J532" s="5">
        <f t="shared" si="204"/>
        <v>167.07039301485472</v>
      </c>
      <c r="K532" s="5">
        <f t="shared" si="188"/>
        <v>75.482064000000008</v>
      </c>
      <c r="L532" s="8">
        <f t="shared" si="190"/>
        <v>91.588329014854708</v>
      </c>
      <c r="M532" s="8">
        <f t="shared" si="189"/>
        <v>532.20000000000005</v>
      </c>
      <c r="N532" s="8">
        <f t="shared" si="191"/>
        <v>571.75049999999999</v>
      </c>
      <c r="O532" s="8">
        <f t="shared" si="192"/>
        <v>530.5</v>
      </c>
      <c r="P532" s="8">
        <f t="shared" si="193"/>
        <v>1.9999999999999574E-2</v>
      </c>
      <c r="Q532" s="9">
        <f t="shared" si="194"/>
        <v>4.4184680661605933</v>
      </c>
      <c r="R532" s="8">
        <f t="shared" si="195"/>
        <v>131.09119792228216</v>
      </c>
      <c r="S532" s="8">
        <f t="shared" si="196"/>
        <v>4.3724692034320318</v>
      </c>
      <c r="T532" s="1" t="str">
        <f t="shared" si="197"/>
        <v>organic clay</v>
      </c>
      <c r="U532" s="10" t="str">
        <f t="shared" si="198"/>
        <v/>
      </c>
      <c r="V532" s="10" t="str">
        <f t="shared" si="199"/>
        <v/>
      </c>
      <c r="W532" s="10" t="str">
        <f t="shared" si="200"/>
        <v/>
      </c>
      <c r="X532" s="10">
        <f t="shared" si="201"/>
        <v>24.341973799009686</v>
      </c>
      <c r="Y532" s="1">
        <f t="shared" si="205"/>
        <v>10.860971524288107</v>
      </c>
      <c r="Z532" s="2">
        <f t="shared" si="202"/>
        <v>2.0604</v>
      </c>
      <c r="AA532" s="1">
        <f t="shared" si="206"/>
        <v>1.8063651591289784</v>
      </c>
    </row>
    <row r="533" spans="1:27" x14ac:dyDescent="0.2">
      <c r="A533" s="11">
        <v>10.6</v>
      </c>
      <c r="B533" s="11">
        <v>0.54930000000000001</v>
      </c>
      <c r="C533" s="11">
        <v>21.4</v>
      </c>
      <c r="D533" s="11">
        <v>230.2</v>
      </c>
      <c r="E533" s="5">
        <f t="shared" si="184"/>
        <v>588.43399999999997</v>
      </c>
      <c r="F533" s="5">
        <f t="shared" si="203"/>
        <v>531</v>
      </c>
      <c r="G533" s="5">
        <f t="shared" si="185"/>
        <v>1.9999999999999574E-2</v>
      </c>
      <c r="H533" s="5">
        <f t="shared" si="186"/>
        <v>10.61</v>
      </c>
      <c r="I533" s="8">
        <f t="shared" si="187"/>
        <v>16.328593112471612</v>
      </c>
      <c r="J533" s="5">
        <f t="shared" si="204"/>
        <v>167.39696487710415</v>
      </c>
      <c r="K533" s="5">
        <f t="shared" si="188"/>
        <v>75.678263999999999</v>
      </c>
      <c r="L533" s="8">
        <f t="shared" si="190"/>
        <v>91.718700877104155</v>
      </c>
      <c r="M533" s="8">
        <f t="shared" si="189"/>
        <v>501.05</v>
      </c>
      <c r="N533" s="8">
        <f t="shared" si="191"/>
        <v>537.42999999999995</v>
      </c>
      <c r="O533" s="8">
        <f t="shared" si="192"/>
        <v>531.5</v>
      </c>
      <c r="P533" s="8">
        <f t="shared" si="193"/>
        <v>2.0000000000000462E-2</v>
      </c>
      <c r="Q533" s="9">
        <f t="shared" si="194"/>
        <v>4.0344338895369978</v>
      </c>
      <c r="R533" s="8">
        <f t="shared" si="195"/>
        <v>143.63582425106384</v>
      </c>
      <c r="S533" s="8">
        <f t="shared" si="196"/>
        <v>4.4282778954796678</v>
      </c>
      <c r="T533" s="1" t="str">
        <f t="shared" si="197"/>
        <v>organic clay</v>
      </c>
      <c r="U533" s="10" t="str">
        <f t="shared" si="198"/>
        <v/>
      </c>
      <c r="V533" s="10" t="str">
        <f t="shared" si="199"/>
        <v/>
      </c>
      <c r="W533" s="10" t="str">
        <f t="shared" si="200"/>
        <v/>
      </c>
      <c r="X533" s="10">
        <f t="shared" si="201"/>
        <v>22.243535674859725</v>
      </c>
      <c r="Y533" s="1">
        <f t="shared" si="205"/>
        <v>10.877721943048575</v>
      </c>
      <c r="Z533" s="2">
        <f t="shared" si="202"/>
        <v>2.1972</v>
      </c>
      <c r="AA533" s="1">
        <f t="shared" si="206"/>
        <v>1.8092127303182581</v>
      </c>
    </row>
    <row r="534" spans="1:27" x14ac:dyDescent="0.2">
      <c r="A534" s="11">
        <v>10.62</v>
      </c>
      <c r="B534" s="11">
        <v>0.45279999999999998</v>
      </c>
      <c r="C534" s="11">
        <v>27.4</v>
      </c>
      <c r="D534" s="11">
        <v>197.8</v>
      </c>
      <c r="E534" s="5">
        <f t="shared" si="184"/>
        <v>486.42599999999999</v>
      </c>
      <c r="F534" s="5">
        <f t="shared" si="203"/>
        <v>532</v>
      </c>
      <c r="G534" s="5">
        <f t="shared" si="185"/>
        <v>2.000000000000135E-2</v>
      </c>
      <c r="H534" s="5">
        <f t="shared" si="186"/>
        <v>10.629999999999999</v>
      </c>
      <c r="I534" s="8">
        <f t="shared" si="187"/>
        <v>16.539897031156304</v>
      </c>
      <c r="J534" s="5">
        <f t="shared" si="204"/>
        <v>167.7277628177273</v>
      </c>
      <c r="K534" s="5">
        <f t="shared" si="188"/>
        <v>75.874463999999989</v>
      </c>
      <c r="L534" s="8">
        <f t="shared" si="190"/>
        <v>91.853298817727307</v>
      </c>
      <c r="M534" s="8">
        <f t="shared" si="189"/>
        <v>413.3</v>
      </c>
      <c r="N534" s="8">
        <f t="shared" si="191"/>
        <v>447.60599999999999</v>
      </c>
      <c r="O534" s="8">
        <f t="shared" si="192"/>
        <v>532.5</v>
      </c>
      <c r="P534" s="8">
        <f t="shared" si="193"/>
        <v>2.0000000000000462E-2</v>
      </c>
      <c r="Q534" s="9">
        <f t="shared" si="194"/>
        <v>3.047013452806524</v>
      </c>
      <c r="R534" s="8">
        <f t="shared" si="195"/>
        <v>190.26130983282047</v>
      </c>
      <c r="S534" s="8">
        <f t="shared" si="196"/>
        <v>4.6002608693360756</v>
      </c>
      <c r="T534" s="1" t="str">
        <f t="shared" si="197"/>
        <v>organic clay</v>
      </c>
      <c r="U534" s="10" t="str">
        <f t="shared" si="198"/>
        <v/>
      </c>
      <c r="V534" s="10" t="str">
        <f t="shared" si="199"/>
        <v/>
      </c>
      <c r="W534" s="10" t="str">
        <f t="shared" si="200"/>
        <v/>
      </c>
      <c r="X534" s="10">
        <f t="shared" si="201"/>
        <v>16.37148247881818</v>
      </c>
      <c r="Y534" s="1">
        <f t="shared" si="205"/>
        <v>10.894472361809045</v>
      </c>
      <c r="Z534" s="2">
        <f t="shared" si="202"/>
        <v>1.8111999999999999</v>
      </c>
      <c r="AA534" s="1">
        <f t="shared" si="206"/>
        <v>1.8120603015075378</v>
      </c>
    </row>
    <row r="535" spans="1:27" x14ac:dyDescent="0.2">
      <c r="A535" s="11">
        <v>10.64</v>
      </c>
      <c r="B535" s="11">
        <v>0.37380000000000002</v>
      </c>
      <c r="C535" s="11">
        <v>27.1</v>
      </c>
      <c r="D535" s="11">
        <v>205.8</v>
      </c>
      <c r="E535" s="5">
        <f t="shared" si="184"/>
        <v>408.786</v>
      </c>
      <c r="F535" s="5">
        <f t="shared" si="203"/>
        <v>533</v>
      </c>
      <c r="G535" s="5">
        <f t="shared" si="185"/>
        <v>1.9999999999999574E-2</v>
      </c>
      <c r="H535" s="5">
        <f t="shared" si="186"/>
        <v>10.65</v>
      </c>
      <c r="I535" s="8">
        <f t="shared" si="187"/>
        <v>16.460555591299467</v>
      </c>
      <c r="J535" s="5">
        <f t="shared" si="204"/>
        <v>168.05697392955327</v>
      </c>
      <c r="K535" s="5">
        <f t="shared" si="188"/>
        <v>76.070664000000008</v>
      </c>
      <c r="L535" s="8">
        <f t="shared" si="190"/>
        <v>91.986309929553258</v>
      </c>
      <c r="M535" s="8">
        <f t="shared" si="189"/>
        <v>370.3</v>
      </c>
      <c r="N535" s="8">
        <f t="shared" si="191"/>
        <v>405.51549999999997</v>
      </c>
      <c r="O535" s="8">
        <f t="shared" si="192"/>
        <v>533.5</v>
      </c>
      <c r="P535" s="8">
        <f t="shared" si="193"/>
        <v>1.9999999999999574E-2</v>
      </c>
      <c r="Q535" s="9">
        <f t="shared" si="194"/>
        <v>2.5814550692630438</v>
      </c>
      <c r="R535" s="8">
        <f t="shared" si="195"/>
        <v>224.6708125534843</v>
      </c>
      <c r="S535" s="8">
        <f t="shared" si="196"/>
        <v>4.7019291595383601</v>
      </c>
      <c r="T535" s="1" t="str">
        <f t="shared" si="197"/>
        <v>organic clay</v>
      </c>
      <c r="U535" s="10" t="str">
        <f t="shared" si="198"/>
        <v/>
      </c>
      <c r="V535" s="10" t="str">
        <f t="shared" si="199"/>
        <v/>
      </c>
      <c r="W535" s="10" t="str">
        <f t="shared" si="200"/>
        <v/>
      </c>
      <c r="X535" s="10">
        <f t="shared" si="201"/>
        <v>13.48286840469645</v>
      </c>
      <c r="Y535" s="1">
        <f t="shared" si="205"/>
        <v>10.911222780569515</v>
      </c>
      <c r="Z535" s="2">
        <f t="shared" si="202"/>
        <v>1.4952000000000001</v>
      </c>
      <c r="AA535" s="1">
        <f t="shared" si="206"/>
        <v>1.8149078726968177</v>
      </c>
    </row>
    <row r="536" spans="1:27" x14ac:dyDescent="0.2">
      <c r="A536" s="11">
        <v>10.66</v>
      </c>
      <c r="B536" s="11">
        <v>0.36680000000000001</v>
      </c>
      <c r="C536" s="11">
        <v>25.6</v>
      </c>
      <c r="D536" s="11">
        <v>208.5</v>
      </c>
      <c r="E536" s="5">
        <f t="shared" si="184"/>
        <v>402.245</v>
      </c>
      <c r="F536" s="5">
        <f t="shared" si="203"/>
        <v>534</v>
      </c>
      <c r="G536" s="5">
        <f t="shared" si="185"/>
        <v>1.9999999999999574E-2</v>
      </c>
      <c r="H536" s="5">
        <f t="shared" si="186"/>
        <v>10.67</v>
      </c>
      <c r="I536" s="8">
        <f t="shared" si="187"/>
        <v>16.388869994910696</v>
      </c>
      <c r="J536" s="5">
        <f t="shared" si="204"/>
        <v>168.38475132945146</v>
      </c>
      <c r="K536" s="5">
        <f t="shared" si="188"/>
        <v>76.266863999999998</v>
      </c>
      <c r="L536" s="8">
        <f t="shared" si="190"/>
        <v>92.117887329451463</v>
      </c>
      <c r="M536" s="8">
        <f t="shared" si="189"/>
        <v>365.9</v>
      </c>
      <c r="N536" s="8">
        <f t="shared" si="191"/>
        <v>401.54899999999998</v>
      </c>
      <c r="O536" s="8">
        <f t="shared" si="192"/>
        <v>534.5</v>
      </c>
      <c r="P536" s="8">
        <f t="shared" si="193"/>
        <v>1.9999999999999574E-2</v>
      </c>
      <c r="Q536" s="9">
        <f t="shared" si="194"/>
        <v>2.5311506313280638</v>
      </c>
      <c r="R536" s="8">
        <f t="shared" si="195"/>
        <v>229.2375452272816</v>
      </c>
      <c r="S536" s="8">
        <f t="shared" si="196"/>
        <v>4.7141260684083397</v>
      </c>
      <c r="T536" s="1" t="str">
        <f t="shared" si="197"/>
        <v>organic clay</v>
      </c>
      <c r="U536" s="10" t="str">
        <f t="shared" si="198"/>
        <v/>
      </c>
      <c r="V536" s="10" t="str">
        <f t="shared" si="199"/>
        <v/>
      </c>
      <c r="W536" s="10" t="str">
        <f t="shared" si="200"/>
        <v/>
      </c>
      <c r="X536" s="10">
        <f t="shared" si="201"/>
        <v>13.167683244703234</v>
      </c>
      <c r="Y536" s="1">
        <f t="shared" si="205"/>
        <v>10.927973199329983</v>
      </c>
      <c r="Z536" s="2">
        <f t="shared" si="202"/>
        <v>1.4672000000000001</v>
      </c>
      <c r="AA536" s="1">
        <f t="shared" si="206"/>
        <v>1.8177554438860974</v>
      </c>
    </row>
    <row r="537" spans="1:27" x14ac:dyDescent="0.2">
      <c r="A537" s="11">
        <v>10.68</v>
      </c>
      <c r="B537" s="11">
        <v>0.36499999999999999</v>
      </c>
      <c r="C537" s="11">
        <v>24.9</v>
      </c>
      <c r="D537" s="11">
        <v>210.9</v>
      </c>
      <c r="E537" s="5">
        <f t="shared" si="184"/>
        <v>400.85300000000001</v>
      </c>
      <c r="F537" s="5">
        <f t="shared" si="203"/>
        <v>535</v>
      </c>
      <c r="G537" s="5">
        <f t="shared" si="185"/>
        <v>1.9999999999999574E-2</v>
      </c>
      <c r="H537" s="5">
        <f t="shared" si="186"/>
        <v>10.69</v>
      </c>
      <c r="I537" s="8">
        <f t="shared" si="187"/>
        <v>16.355648789189534</v>
      </c>
      <c r="J537" s="5">
        <f t="shared" si="204"/>
        <v>168.71186430523525</v>
      </c>
      <c r="K537" s="5">
        <f t="shared" si="188"/>
        <v>76.463064000000003</v>
      </c>
      <c r="L537" s="8">
        <f t="shared" si="190"/>
        <v>92.24880030523525</v>
      </c>
      <c r="M537" s="8">
        <f t="shared" si="189"/>
        <v>363.70000000000005</v>
      </c>
      <c r="N537" s="8">
        <f t="shared" si="191"/>
        <v>399.68049999999999</v>
      </c>
      <c r="O537" s="8">
        <f t="shared" si="192"/>
        <v>535.5</v>
      </c>
      <c r="P537" s="8">
        <f t="shared" si="193"/>
        <v>2.0000000000000462E-2</v>
      </c>
      <c r="Q537" s="9">
        <f t="shared" si="194"/>
        <v>2.5037576091020117</v>
      </c>
      <c r="R537" s="8">
        <f t="shared" si="195"/>
        <v>231.84966148723623</v>
      </c>
      <c r="S537" s="8">
        <f t="shared" si="196"/>
        <v>4.7209374888974951</v>
      </c>
      <c r="T537" s="1" t="str">
        <f t="shared" si="197"/>
        <v>organic clay</v>
      </c>
      <c r="U537" s="10" t="str">
        <f t="shared" si="198"/>
        <v/>
      </c>
      <c r="V537" s="10" t="str">
        <f t="shared" si="199"/>
        <v/>
      </c>
      <c r="W537" s="10" t="str">
        <f t="shared" si="200"/>
        <v/>
      </c>
      <c r="X537" s="10">
        <f t="shared" si="201"/>
        <v>12.999209046317652</v>
      </c>
      <c r="Y537" s="1">
        <f t="shared" si="205"/>
        <v>10.944723618090453</v>
      </c>
      <c r="Z537" s="2">
        <f t="shared" si="202"/>
        <v>1.46</v>
      </c>
      <c r="AA537" s="1">
        <f t="shared" si="206"/>
        <v>1.8206030150753771</v>
      </c>
    </row>
    <row r="538" spans="1:27" x14ac:dyDescent="0.2">
      <c r="A538" s="11">
        <v>10.7</v>
      </c>
      <c r="B538" s="11">
        <v>0.3624</v>
      </c>
      <c r="C538" s="11">
        <v>24.3</v>
      </c>
      <c r="D538" s="11">
        <v>212.4</v>
      </c>
      <c r="E538" s="5">
        <f t="shared" si="184"/>
        <v>398.50799999999998</v>
      </c>
      <c r="F538" s="5">
        <f t="shared" si="203"/>
        <v>536</v>
      </c>
      <c r="G538" s="5">
        <f t="shared" si="185"/>
        <v>2.000000000000135E-2</v>
      </c>
      <c r="H538" s="5">
        <f t="shared" si="186"/>
        <v>10.71</v>
      </c>
      <c r="I538" s="8">
        <f t="shared" si="187"/>
        <v>16.325341203229588</v>
      </c>
      <c r="J538" s="5">
        <f t="shared" si="204"/>
        <v>169.03837112929986</v>
      </c>
      <c r="K538" s="5">
        <f t="shared" si="188"/>
        <v>76.659264000000007</v>
      </c>
      <c r="L538" s="8">
        <f t="shared" si="190"/>
        <v>92.379107129299854</v>
      </c>
      <c r="M538" s="8">
        <f t="shared" si="189"/>
        <v>361.5</v>
      </c>
      <c r="N538" s="8">
        <f t="shared" si="191"/>
        <v>397.7355</v>
      </c>
      <c r="O538" s="8">
        <f t="shared" si="192"/>
        <v>536.5</v>
      </c>
      <c r="P538" s="8">
        <f t="shared" si="193"/>
        <v>2.000000000000135E-2</v>
      </c>
      <c r="Q538" s="9">
        <f t="shared" si="194"/>
        <v>2.4756369267631118</v>
      </c>
      <c r="R538" s="8">
        <f t="shared" si="195"/>
        <v>234.58973999770859</v>
      </c>
      <c r="S538" s="8">
        <f t="shared" si="196"/>
        <v>4.7280038900691199</v>
      </c>
      <c r="T538" s="1" t="str">
        <f t="shared" si="197"/>
        <v>organic clay</v>
      </c>
      <c r="U538" s="10" t="str">
        <f t="shared" si="198"/>
        <v/>
      </c>
      <c r="V538" s="10" t="str">
        <f t="shared" si="199"/>
        <v/>
      </c>
      <c r="W538" s="10" t="str">
        <f t="shared" si="200"/>
        <v/>
      </c>
      <c r="X538" s="10">
        <f t="shared" si="201"/>
        <v>12.830775258046677</v>
      </c>
      <c r="Y538" s="1">
        <f t="shared" si="205"/>
        <v>10.961474036850921</v>
      </c>
      <c r="Z538" s="2">
        <f t="shared" si="202"/>
        <v>1.4496</v>
      </c>
      <c r="AA538" s="1">
        <f t="shared" si="206"/>
        <v>1.8234505862646566</v>
      </c>
    </row>
    <row r="539" spans="1:27" x14ac:dyDescent="0.2">
      <c r="A539" s="11">
        <v>10.72</v>
      </c>
      <c r="B539" s="11">
        <v>0.36059999999999998</v>
      </c>
      <c r="C539" s="11">
        <v>24.1</v>
      </c>
      <c r="D539" s="11">
        <v>213.9</v>
      </c>
      <c r="E539" s="5">
        <f t="shared" si="184"/>
        <v>396.96299999999997</v>
      </c>
      <c r="F539" s="5">
        <f t="shared" si="203"/>
        <v>537</v>
      </c>
      <c r="G539" s="5">
        <f>+G538</f>
        <v>2.000000000000135E-2</v>
      </c>
      <c r="H539" s="5">
        <f t="shared" si="186"/>
        <v>10.73</v>
      </c>
      <c r="I539" s="8">
        <f t="shared" si="187"/>
        <v>16.314344941332816</v>
      </c>
      <c r="J539" s="5">
        <f t="shared" si="204"/>
        <v>169.36465802812654</v>
      </c>
      <c r="K539" s="5">
        <f t="shared" si="188"/>
        <v>76.855464000000012</v>
      </c>
      <c r="L539" s="8">
        <f t="shared" si="190"/>
        <v>92.509194028126529</v>
      </c>
      <c r="M539" s="8">
        <f t="shared" si="189"/>
        <v>361.5</v>
      </c>
      <c r="N539" s="8">
        <f t="shared" si="191"/>
        <v>398.04149999999998</v>
      </c>
      <c r="O539" s="8">
        <f t="shared" si="192"/>
        <v>537.5</v>
      </c>
      <c r="P539" s="8">
        <f t="shared" si="193"/>
        <v>2.000000000000135E-2</v>
      </c>
      <c r="Q539" s="9">
        <f t="shared" si="194"/>
        <v>2.4719363775058558</v>
      </c>
      <c r="R539" s="8">
        <f t="shared" si="195"/>
        <v>235.04784978013245</v>
      </c>
      <c r="S539" s="8">
        <f t="shared" si="196"/>
        <v>4.729069990254283</v>
      </c>
      <c r="T539" s="1" t="str">
        <f t="shared" si="197"/>
        <v>organic clay</v>
      </c>
      <c r="U539" s="10" t="str">
        <f t="shared" si="198"/>
        <v/>
      </c>
      <c r="V539" s="10" t="str">
        <f t="shared" si="199"/>
        <v/>
      </c>
      <c r="W539" s="10" t="str">
        <f t="shared" si="200"/>
        <v/>
      </c>
      <c r="X539" s="10">
        <f t="shared" si="201"/>
        <v>12.809022798124897</v>
      </c>
      <c r="Y539" s="1">
        <f t="shared" si="205"/>
        <v>10.978224455611391</v>
      </c>
      <c r="Z539" s="2">
        <f t="shared" si="202"/>
        <v>1.4423999999999999</v>
      </c>
      <c r="AA539" s="1">
        <f t="shared" si="206"/>
        <v>1.8262981574539368</v>
      </c>
    </row>
    <row r="540" spans="1:27" x14ac:dyDescent="0.2">
      <c r="A540" s="11">
        <v>10.74</v>
      </c>
      <c r="B540" s="11">
        <v>0.3624</v>
      </c>
      <c r="C540" s="11">
        <v>24.7</v>
      </c>
      <c r="D540" s="11">
        <v>216</v>
      </c>
      <c r="E540" s="5">
        <f t="shared" si="184"/>
        <v>399.12</v>
      </c>
      <c r="F540" s="5">
        <f t="shared" si="203"/>
        <v>538</v>
      </c>
      <c r="G540" s="5">
        <f t="shared" ref="G540:G600" si="207">+G539</f>
        <v>2.000000000000135E-2</v>
      </c>
      <c r="H540" s="5">
        <f t="shared" si="186"/>
        <v>10.75</v>
      </c>
      <c r="I540" s="8">
        <f t="shared" si="187"/>
        <v>16.344710692241968</v>
      </c>
      <c r="J540" s="5">
        <f t="shared" si="204"/>
        <v>169.69155224197141</v>
      </c>
      <c r="K540" s="5">
        <f t="shared" si="188"/>
        <v>77.051664000000002</v>
      </c>
      <c r="L540" s="8">
        <f t="shared" ref="L540:L600" si="208">+J540-K540</f>
        <v>92.639888241971406</v>
      </c>
      <c r="M540" s="8">
        <f t="shared" si="189"/>
        <v>361.95</v>
      </c>
      <c r="N540" s="8">
        <f t="shared" ref="N540:N600" si="209">AVERAGE(E540:E541)</f>
        <v>399.07799999999997</v>
      </c>
      <c r="O540" s="8">
        <f t="shared" ref="O540:O600" si="210">AVERAGE(F540:F541)</f>
        <v>538.5</v>
      </c>
      <c r="P540" s="8">
        <f t="shared" ref="P540:P600" si="211">AVERAGE(G540:G541)</f>
        <v>2.000000000000135E-2</v>
      </c>
      <c r="Q540" s="9">
        <f t="shared" ref="Q540:Q600" si="212">(N540-J540)/L540</f>
        <v>2.4761088566825666</v>
      </c>
      <c r="R540" s="8">
        <f t="shared" ref="R540:R600" si="213">+O540/(N540-J540)*100</f>
        <v>234.7566760212635</v>
      </c>
      <c r="S540" s="8">
        <f t="shared" si="196"/>
        <v>4.7281846332874444</v>
      </c>
      <c r="T540" s="1" t="str">
        <f t="shared" si="197"/>
        <v>organic clay</v>
      </c>
      <c r="U540" s="10" t="str">
        <f t="shared" si="198"/>
        <v/>
      </c>
      <c r="V540" s="10" t="str">
        <f t="shared" si="199"/>
        <v/>
      </c>
      <c r="W540" s="10" t="str">
        <f t="shared" si="200"/>
        <v/>
      </c>
      <c r="X540" s="10">
        <f t="shared" si="201"/>
        <v>12.817229850535238</v>
      </c>
      <c r="Y540" s="1">
        <f t="shared" si="205"/>
        <v>10.994974874371859</v>
      </c>
      <c r="Z540" s="2">
        <f t="shared" si="202"/>
        <v>1.4496</v>
      </c>
      <c r="AA540" s="1">
        <f t="shared" si="206"/>
        <v>1.8291457286432162</v>
      </c>
    </row>
    <row r="541" spans="1:27" x14ac:dyDescent="0.2">
      <c r="A541" s="11">
        <v>10.76</v>
      </c>
      <c r="B541" s="11">
        <v>0.36149999999999999</v>
      </c>
      <c r="C541" s="11">
        <v>16.600000000000001</v>
      </c>
      <c r="D541" s="11">
        <v>220.8</v>
      </c>
      <c r="E541" s="5">
        <f t="shared" si="184"/>
        <v>399.036</v>
      </c>
      <c r="F541" s="5">
        <f t="shared" si="203"/>
        <v>539</v>
      </c>
      <c r="G541" s="5">
        <f t="shared" si="207"/>
        <v>2.000000000000135E-2</v>
      </c>
      <c r="H541" s="5">
        <f t="shared" si="186"/>
        <v>10.77</v>
      </c>
      <c r="I541" s="8">
        <f t="shared" si="187"/>
        <v>15.887493856796635</v>
      </c>
      <c r="J541" s="5">
        <f t="shared" si="204"/>
        <v>170.00930211910736</v>
      </c>
      <c r="K541" s="5">
        <f t="shared" si="188"/>
        <v>77.247864000000007</v>
      </c>
      <c r="L541" s="8">
        <f t="shared" si="208"/>
        <v>92.761438119107353</v>
      </c>
      <c r="M541" s="8">
        <f t="shared" si="189"/>
        <v>363.70000000000005</v>
      </c>
      <c r="N541" s="8">
        <f t="shared" si="209"/>
        <v>401.40600000000001</v>
      </c>
      <c r="O541" s="8">
        <f t="shared" si="210"/>
        <v>539.5</v>
      </c>
      <c r="P541" s="8">
        <f t="shared" si="211"/>
        <v>2.000000000000135E-2</v>
      </c>
      <c r="Q541" s="9">
        <f t="shared" si="212"/>
        <v>2.4945354726365401</v>
      </c>
      <c r="R541" s="8">
        <f t="shared" si="213"/>
        <v>233.14939449900797</v>
      </c>
      <c r="S541" s="8">
        <f t="shared" si="196"/>
        <v>4.7238238974822329</v>
      </c>
      <c r="T541" s="1" t="str">
        <f t="shared" si="197"/>
        <v>organic clay</v>
      </c>
      <c r="U541" s="10" t="str">
        <f t="shared" si="198"/>
        <v/>
      </c>
      <c r="V541" s="10" t="str">
        <f t="shared" si="199"/>
        <v/>
      </c>
      <c r="W541" s="10" t="str">
        <f t="shared" si="200"/>
        <v/>
      </c>
      <c r="X541" s="10">
        <f t="shared" si="201"/>
        <v>12.912713192059512</v>
      </c>
      <c r="Y541" s="1">
        <f t="shared" si="205"/>
        <v>11.011725293132329</v>
      </c>
      <c r="Z541" s="2">
        <f t="shared" si="202"/>
        <v>1.446</v>
      </c>
      <c r="AA541" s="1">
        <f t="shared" si="206"/>
        <v>1.8319932998324959</v>
      </c>
    </row>
    <row r="542" spans="1:27" x14ac:dyDescent="0.2">
      <c r="A542" s="11">
        <v>10.78</v>
      </c>
      <c r="B542" s="11">
        <v>0.3659</v>
      </c>
      <c r="C542" s="11">
        <v>16.7</v>
      </c>
      <c r="D542" s="11">
        <v>222.8</v>
      </c>
      <c r="E542" s="5">
        <f t="shared" si="184"/>
        <v>403.77600000000001</v>
      </c>
      <c r="F542" s="5">
        <f t="shared" si="203"/>
        <v>540</v>
      </c>
      <c r="G542" s="5">
        <f t="shared" si="207"/>
        <v>2.000000000000135E-2</v>
      </c>
      <c r="H542" s="5">
        <f t="shared" si="186"/>
        <v>10.79</v>
      </c>
      <c r="I542" s="8">
        <f t="shared" si="187"/>
        <v>15.898930565805721</v>
      </c>
      <c r="J542" s="5">
        <f t="shared" si="204"/>
        <v>170.3272807304235</v>
      </c>
      <c r="K542" s="5">
        <f t="shared" si="188"/>
        <v>77.444063999999997</v>
      </c>
      <c r="L542" s="8">
        <f t="shared" si="208"/>
        <v>92.883216730423499</v>
      </c>
      <c r="M542" s="8">
        <f t="shared" si="189"/>
        <v>365.9</v>
      </c>
      <c r="N542" s="8">
        <f t="shared" si="209"/>
        <v>403.94600000000003</v>
      </c>
      <c r="O542" s="8">
        <f t="shared" si="210"/>
        <v>540.5</v>
      </c>
      <c r="P542" s="8">
        <f t="shared" si="211"/>
        <v>2.000000000000135E-2</v>
      </c>
      <c r="Q542" s="9">
        <f t="shared" si="212"/>
        <v>2.5151876463065661</v>
      </c>
      <c r="R542" s="8">
        <f t="shared" si="213"/>
        <v>231.35988489702663</v>
      </c>
      <c r="S542" s="8">
        <f t="shared" si="196"/>
        <v>4.7189531695919973</v>
      </c>
      <c r="T542" s="1" t="str">
        <f t="shared" si="197"/>
        <v>organic clay</v>
      </c>
      <c r="U542" s="10" t="str">
        <f t="shared" si="198"/>
        <v/>
      </c>
      <c r="V542" s="10" t="str">
        <f t="shared" si="199"/>
        <v/>
      </c>
      <c r="W542" s="10" t="str">
        <f t="shared" si="200"/>
        <v/>
      </c>
      <c r="X542" s="10">
        <f t="shared" si="201"/>
        <v>13.038181284638432</v>
      </c>
      <c r="Y542" s="1">
        <f t="shared" si="205"/>
        <v>11.028475711892797</v>
      </c>
      <c r="Z542" s="2">
        <f t="shared" si="202"/>
        <v>1.4636</v>
      </c>
      <c r="AA542" s="1">
        <f t="shared" si="206"/>
        <v>1.8348408710217756</v>
      </c>
    </row>
    <row r="543" spans="1:27" x14ac:dyDescent="0.2">
      <c r="A543" s="11">
        <v>10.8</v>
      </c>
      <c r="B543" s="11">
        <v>0.3659</v>
      </c>
      <c r="C543" s="11">
        <v>16.600000000000001</v>
      </c>
      <c r="D543" s="11">
        <v>224.8</v>
      </c>
      <c r="E543" s="5">
        <f t="shared" si="184"/>
        <v>404.11599999999999</v>
      </c>
      <c r="F543" s="5">
        <f t="shared" si="203"/>
        <v>541</v>
      </c>
      <c r="G543" s="5">
        <f t="shared" si="207"/>
        <v>2.000000000000135E-2</v>
      </c>
      <c r="H543" s="5">
        <f t="shared" si="186"/>
        <v>10.810000000000002</v>
      </c>
      <c r="I543" s="8">
        <f t="shared" si="187"/>
        <v>15.892344480476108</v>
      </c>
      <c r="J543" s="5">
        <f t="shared" si="204"/>
        <v>170.64512762003304</v>
      </c>
      <c r="K543" s="5">
        <f t="shared" si="188"/>
        <v>77.64026400000003</v>
      </c>
      <c r="L543" s="8">
        <f t="shared" si="208"/>
        <v>93.004863620033007</v>
      </c>
      <c r="M543" s="8">
        <f t="shared" si="189"/>
        <v>367.65000000000003</v>
      </c>
      <c r="N543" s="8">
        <f t="shared" si="209"/>
        <v>406.036</v>
      </c>
      <c r="O543" s="8">
        <f t="shared" si="210"/>
        <v>541.5</v>
      </c>
      <c r="P543" s="8">
        <f t="shared" si="211"/>
        <v>2.000000000000135E-2</v>
      </c>
      <c r="Q543" s="9">
        <f t="shared" si="212"/>
        <v>2.5309522880614641</v>
      </c>
      <c r="R543" s="8">
        <f t="shared" si="213"/>
        <v>230.04290460588166</v>
      </c>
      <c r="S543" s="8">
        <f t="shared" si="196"/>
        <v>4.7153050660040803</v>
      </c>
      <c r="T543" s="1" t="str">
        <f t="shared" si="197"/>
        <v>organic clay</v>
      </c>
      <c r="U543" s="10" t="str">
        <f t="shared" si="198"/>
        <v/>
      </c>
      <c r="V543" s="10" t="str">
        <f t="shared" si="199"/>
        <v/>
      </c>
      <c r="W543" s="10" t="str">
        <f t="shared" si="200"/>
        <v/>
      </c>
      <c r="X543" s="10">
        <f t="shared" si="201"/>
        <v>13.133658158664467</v>
      </c>
      <c r="Y543" s="1">
        <f t="shared" si="205"/>
        <v>11.045226130653267</v>
      </c>
      <c r="Z543" s="2">
        <f t="shared" si="202"/>
        <v>1.4636</v>
      </c>
      <c r="AA543" s="1">
        <f t="shared" si="206"/>
        <v>1.8376884422110555</v>
      </c>
    </row>
    <row r="544" spans="1:27" x14ac:dyDescent="0.2">
      <c r="A544" s="11">
        <v>10.82</v>
      </c>
      <c r="B544" s="11">
        <v>0.36940000000000001</v>
      </c>
      <c r="C544" s="11">
        <v>16.5</v>
      </c>
      <c r="D544" s="11">
        <v>226.8</v>
      </c>
      <c r="E544" s="5">
        <f t="shared" si="184"/>
        <v>407.95600000000002</v>
      </c>
      <c r="F544" s="5">
        <f t="shared" si="203"/>
        <v>542</v>
      </c>
      <c r="G544" s="5">
        <f t="shared" si="207"/>
        <v>2.000000000000135E-2</v>
      </c>
      <c r="H544" s="5">
        <f t="shared" si="186"/>
        <v>10.830000000000002</v>
      </c>
      <c r="I544" s="8">
        <f t="shared" si="187"/>
        <v>15.889020227580184</v>
      </c>
      <c r="J544" s="5">
        <f t="shared" si="204"/>
        <v>170.96290802458466</v>
      </c>
      <c r="K544" s="5">
        <f t="shared" si="188"/>
        <v>77.836464000000021</v>
      </c>
      <c r="L544" s="8">
        <f t="shared" si="208"/>
        <v>93.126444024584643</v>
      </c>
      <c r="M544" s="8">
        <f t="shared" si="189"/>
        <v>371.6</v>
      </c>
      <c r="N544" s="8">
        <f t="shared" si="209"/>
        <v>410.3175</v>
      </c>
      <c r="O544" s="8">
        <f t="shared" si="210"/>
        <v>542.5</v>
      </c>
      <c r="P544" s="8">
        <f t="shared" si="211"/>
        <v>2.000000000000135E-2</v>
      </c>
      <c r="Q544" s="9">
        <f t="shared" si="212"/>
        <v>2.5702107976143447</v>
      </c>
      <c r="R544" s="8">
        <f t="shared" si="213"/>
        <v>226.65117703516691</v>
      </c>
      <c r="S544" s="8">
        <f t="shared" si="196"/>
        <v>4.7060573695488834</v>
      </c>
      <c r="T544" s="1" t="str">
        <f t="shared" si="197"/>
        <v>organic clay</v>
      </c>
      <c r="U544" s="10" t="str">
        <f t="shared" si="198"/>
        <v/>
      </c>
      <c r="V544" s="10" t="str">
        <f t="shared" si="199"/>
        <v/>
      </c>
      <c r="W544" s="10" t="str">
        <f t="shared" si="200"/>
        <v/>
      </c>
      <c r="X544" s="10">
        <f t="shared" si="201"/>
        <v>13.375806131694358</v>
      </c>
      <c r="Y544" s="1">
        <f t="shared" si="205"/>
        <v>11.061976549413735</v>
      </c>
      <c r="Z544" s="2">
        <f t="shared" si="202"/>
        <v>1.4776</v>
      </c>
      <c r="AA544" s="1">
        <f t="shared" si="206"/>
        <v>1.8405360134003352</v>
      </c>
    </row>
    <row r="545" spans="1:27" x14ac:dyDescent="0.2">
      <c r="A545" s="11">
        <v>10.84</v>
      </c>
      <c r="B545" s="11">
        <v>0.37380000000000002</v>
      </c>
      <c r="C545" s="11">
        <v>16.600000000000001</v>
      </c>
      <c r="D545" s="11">
        <v>228.7</v>
      </c>
      <c r="E545" s="5">
        <f t="shared" si="184"/>
        <v>412.67900000000003</v>
      </c>
      <c r="F545" s="5">
        <f t="shared" si="203"/>
        <v>543</v>
      </c>
      <c r="G545" s="5">
        <f t="shared" si="207"/>
        <v>2.000000000000135E-2</v>
      </c>
      <c r="H545" s="5">
        <f t="shared" si="186"/>
        <v>10.850000000000001</v>
      </c>
      <c r="I545" s="8">
        <f t="shared" si="187"/>
        <v>15.900384453816601</v>
      </c>
      <c r="J545" s="5">
        <f t="shared" si="204"/>
        <v>171.28091571366102</v>
      </c>
      <c r="K545" s="5">
        <f t="shared" si="188"/>
        <v>78.032664000000025</v>
      </c>
      <c r="L545" s="8">
        <f t="shared" si="208"/>
        <v>93.248251713660991</v>
      </c>
      <c r="M545" s="8">
        <f t="shared" si="189"/>
        <v>376</v>
      </c>
      <c r="N545" s="8">
        <f t="shared" si="209"/>
        <v>415.04050000000001</v>
      </c>
      <c r="O545" s="8">
        <f t="shared" si="210"/>
        <v>543.5</v>
      </c>
      <c r="P545" s="8">
        <f t="shared" si="211"/>
        <v>2.000000000000135E-2</v>
      </c>
      <c r="Q545" s="9">
        <f t="shared" si="212"/>
        <v>2.6140928093199616</v>
      </c>
      <c r="R545" s="8">
        <f t="shared" si="213"/>
        <v>222.96559193404372</v>
      </c>
      <c r="S545" s="8">
        <f t="shared" si="196"/>
        <v>4.6958673747111748</v>
      </c>
      <c r="T545" s="1" t="str">
        <f t="shared" si="197"/>
        <v>organic clay</v>
      </c>
      <c r="U545" s="10" t="str">
        <f t="shared" si="198"/>
        <v/>
      </c>
      <c r="V545" s="10" t="str">
        <f t="shared" si="199"/>
        <v/>
      </c>
      <c r="W545" s="10" t="str">
        <f t="shared" si="200"/>
        <v/>
      </c>
      <c r="X545" s="10">
        <f t="shared" si="201"/>
        <v>13.647938952422599</v>
      </c>
      <c r="Y545" s="1">
        <f t="shared" si="205"/>
        <v>11.078726968174205</v>
      </c>
      <c r="Z545" s="2">
        <f t="shared" si="202"/>
        <v>1.4952000000000001</v>
      </c>
      <c r="AA545" s="1">
        <f t="shared" si="206"/>
        <v>1.8433835845896149</v>
      </c>
    </row>
    <row r="546" spans="1:27" x14ac:dyDescent="0.2">
      <c r="A546" s="11">
        <v>10.86</v>
      </c>
      <c r="B546" s="11">
        <v>0.37819999999999998</v>
      </c>
      <c r="C546" s="11">
        <v>16.7</v>
      </c>
      <c r="D546" s="11">
        <v>230.6</v>
      </c>
      <c r="E546" s="5">
        <f t="shared" si="184"/>
        <v>417.40199999999999</v>
      </c>
      <c r="F546" s="5">
        <f t="shared" si="203"/>
        <v>544</v>
      </c>
      <c r="G546" s="5">
        <f t="shared" si="207"/>
        <v>2.000000000000135E-2</v>
      </c>
      <c r="H546" s="5">
        <f t="shared" si="186"/>
        <v>10.870000000000001</v>
      </c>
      <c r="I546" s="8">
        <f t="shared" si="187"/>
        <v>15.911656707847493</v>
      </c>
      <c r="J546" s="5">
        <f t="shared" si="204"/>
        <v>171.59914884781799</v>
      </c>
      <c r="K546" s="5">
        <f t="shared" si="188"/>
        <v>78.228864000000016</v>
      </c>
      <c r="L546" s="8">
        <f t="shared" si="208"/>
        <v>93.37028484781797</v>
      </c>
      <c r="M546" s="8">
        <f t="shared" si="189"/>
        <v>375.09999999999997</v>
      </c>
      <c r="N546" s="8">
        <f t="shared" si="209"/>
        <v>414.48900000000003</v>
      </c>
      <c r="O546" s="8">
        <f t="shared" si="210"/>
        <v>544.5</v>
      </c>
      <c r="P546" s="8">
        <f t="shared" si="211"/>
        <v>2.000000000000135E-2</v>
      </c>
      <c r="Q546" s="9">
        <f t="shared" si="212"/>
        <v>2.6013613597523291</v>
      </c>
      <c r="R546" s="8">
        <f t="shared" si="213"/>
        <v>224.175690098655</v>
      </c>
      <c r="S546" s="8">
        <f t="shared" si="196"/>
        <v>4.6990319429513914</v>
      </c>
      <c r="T546" s="1" t="str">
        <f t="shared" si="197"/>
        <v>organic clay</v>
      </c>
      <c r="U546" s="10" t="str">
        <f t="shared" si="198"/>
        <v/>
      </c>
      <c r="V546" s="10" t="str">
        <f t="shared" si="199"/>
        <v/>
      </c>
      <c r="W546" s="10" t="str">
        <f t="shared" si="200"/>
        <v/>
      </c>
      <c r="X546" s="10">
        <f t="shared" si="201"/>
        <v>13.566723410145466</v>
      </c>
      <c r="Y546" s="1">
        <f t="shared" si="205"/>
        <v>11.095477386934673</v>
      </c>
      <c r="Z546" s="2">
        <f t="shared" si="202"/>
        <v>1.5127999999999999</v>
      </c>
      <c r="AA546" s="1">
        <f t="shared" si="206"/>
        <v>1.8462311557788946</v>
      </c>
    </row>
    <row r="547" spans="1:27" x14ac:dyDescent="0.2">
      <c r="A547" s="11">
        <v>10.88</v>
      </c>
      <c r="B547" s="11">
        <v>0.372</v>
      </c>
      <c r="C547" s="11">
        <v>16.8</v>
      </c>
      <c r="D547" s="11">
        <v>232.8</v>
      </c>
      <c r="E547" s="5">
        <f t="shared" si="184"/>
        <v>411.57600000000002</v>
      </c>
      <c r="F547" s="5">
        <f t="shared" si="203"/>
        <v>545</v>
      </c>
      <c r="G547" s="5">
        <f t="shared" si="207"/>
        <v>2.000000000000135E-2</v>
      </c>
      <c r="H547" s="5">
        <f t="shared" si="186"/>
        <v>10.89</v>
      </c>
      <c r="I547" s="8">
        <f t="shared" si="187"/>
        <v>15.913134636640896</v>
      </c>
      <c r="J547" s="5">
        <f t="shared" si="204"/>
        <v>171.91741154055083</v>
      </c>
      <c r="K547" s="5">
        <f t="shared" si="188"/>
        <v>78.425064000000006</v>
      </c>
      <c r="L547" s="8">
        <f t="shared" si="208"/>
        <v>93.492347540550824</v>
      </c>
      <c r="M547" s="8">
        <f t="shared" si="189"/>
        <v>373.34999999999997</v>
      </c>
      <c r="N547" s="8">
        <f t="shared" si="209"/>
        <v>413.113</v>
      </c>
      <c r="O547" s="8">
        <f t="shared" si="210"/>
        <v>545.5</v>
      </c>
      <c r="P547" s="8">
        <f t="shared" si="211"/>
        <v>2.000000000000135E-2</v>
      </c>
      <c r="Q547" s="9">
        <f t="shared" si="212"/>
        <v>2.5798431080665121</v>
      </c>
      <c r="R547" s="8">
        <f t="shared" si="213"/>
        <v>226.16499890573735</v>
      </c>
      <c r="S547" s="8">
        <f t="shared" si="196"/>
        <v>4.7042925582644415</v>
      </c>
      <c r="T547" s="1" t="str">
        <f t="shared" si="197"/>
        <v>organic clay</v>
      </c>
      <c r="U547" s="10" t="str">
        <f t="shared" si="198"/>
        <v/>
      </c>
      <c r="V547" s="10" t="str">
        <f t="shared" si="199"/>
        <v/>
      </c>
      <c r="W547" s="10" t="str">
        <f t="shared" si="200"/>
        <v/>
      </c>
      <c r="X547" s="10">
        <f t="shared" si="201"/>
        <v>13.428839230629942</v>
      </c>
      <c r="Y547" s="1">
        <f t="shared" si="205"/>
        <v>11.112227805695143</v>
      </c>
      <c r="Z547" s="2">
        <f t="shared" si="202"/>
        <v>1.488</v>
      </c>
      <c r="AA547" s="1">
        <f t="shared" si="206"/>
        <v>1.8490787269681745</v>
      </c>
    </row>
    <row r="548" spans="1:27" x14ac:dyDescent="0.2">
      <c r="A548" s="11">
        <v>10.9</v>
      </c>
      <c r="B548" s="11">
        <v>0.37469999999999998</v>
      </c>
      <c r="C548" s="11">
        <v>17</v>
      </c>
      <c r="D548" s="11">
        <v>235</v>
      </c>
      <c r="E548" s="5">
        <f t="shared" si="184"/>
        <v>414.65</v>
      </c>
      <c r="F548" s="5">
        <f t="shared" si="203"/>
        <v>546</v>
      </c>
      <c r="G548" s="5">
        <f t="shared" si="207"/>
        <v>2.000000000000135E-2</v>
      </c>
      <c r="H548" s="5">
        <f t="shared" si="186"/>
        <v>10.91</v>
      </c>
      <c r="I548" s="8">
        <f t="shared" si="187"/>
        <v>15.929601204248955</v>
      </c>
      <c r="J548" s="5">
        <f t="shared" si="204"/>
        <v>172.23600356463584</v>
      </c>
      <c r="K548" s="5">
        <f t="shared" si="188"/>
        <v>78.621264000000011</v>
      </c>
      <c r="L548" s="8">
        <f t="shared" si="208"/>
        <v>93.614739564635826</v>
      </c>
      <c r="M548" s="8">
        <f t="shared" si="189"/>
        <v>378.65</v>
      </c>
      <c r="N548" s="8">
        <f t="shared" si="209"/>
        <v>418.77850000000001</v>
      </c>
      <c r="O548" s="8">
        <f t="shared" si="210"/>
        <v>546.5</v>
      </c>
      <c r="P548" s="8">
        <f t="shared" si="211"/>
        <v>2.000000000000135E-2</v>
      </c>
      <c r="Q548" s="9">
        <f t="shared" si="212"/>
        <v>2.6335863089715712</v>
      </c>
      <c r="R548" s="8">
        <f t="shared" si="213"/>
        <v>221.66563894726985</v>
      </c>
      <c r="S548" s="8">
        <f t="shared" si="196"/>
        <v>4.6918402706710367</v>
      </c>
      <c r="T548" s="1" t="str">
        <f t="shared" si="197"/>
        <v>organic clay</v>
      </c>
      <c r="U548" s="10" t="str">
        <f t="shared" si="198"/>
        <v/>
      </c>
      <c r="V548" s="10" t="str">
        <f t="shared" si="199"/>
        <v/>
      </c>
      <c r="W548" s="10" t="str">
        <f t="shared" si="200"/>
        <v/>
      </c>
      <c r="X548" s="10">
        <f t="shared" si="201"/>
        <v>13.760933095690943</v>
      </c>
      <c r="Y548" s="1">
        <f t="shared" si="205"/>
        <v>11.128978224455611</v>
      </c>
      <c r="Z548" s="2">
        <f t="shared" si="202"/>
        <v>1.4987999999999999</v>
      </c>
      <c r="AA548" s="1">
        <f t="shared" si="206"/>
        <v>1.8519262981574542</v>
      </c>
    </row>
    <row r="549" spans="1:27" x14ac:dyDescent="0.2">
      <c r="A549" s="11">
        <v>10.92</v>
      </c>
      <c r="B549" s="11">
        <v>0.3826</v>
      </c>
      <c r="C549" s="11">
        <v>17.100000000000001</v>
      </c>
      <c r="D549" s="11">
        <v>237.1</v>
      </c>
      <c r="E549" s="5">
        <f t="shared" si="184"/>
        <v>422.90700000000004</v>
      </c>
      <c r="F549" s="5">
        <f t="shared" si="203"/>
        <v>547</v>
      </c>
      <c r="G549" s="5">
        <f t="shared" si="207"/>
        <v>2.000000000000135E-2</v>
      </c>
      <c r="H549" s="5">
        <f t="shared" si="186"/>
        <v>10.93</v>
      </c>
      <c r="I549" s="8">
        <f t="shared" si="187"/>
        <v>15.943908396579388</v>
      </c>
      <c r="J549" s="5">
        <f t="shared" si="204"/>
        <v>172.55488173256745</v>
      </c>
      <c r="K549" s="5">
        <f t="shared" si="188"/>
        <v>78.817464000000001</v>
      </c>
      <c r="L549" s="8">
        <f t="shared" si="208"/>
        <v>93.737417732567451</v>
      </c>
      <c r="M549" s="8">
        <f t="shared" si="189"/>
        <v>387.4</v>
      </c>
      <c r="N549" s="8">
        <f t="shared" si="209"/>
        <v>427.95350000000002</v>
      </c>
      <c r="O549" s="8">
        <f t="shared" si="210"/>
        <v>547.5</v>
      </c>
      <c r="P549" s="8">
        <f t="shared" si="211"/>
        <v>2.000000000000135E-2</v>
      </c>
      <c r="Q549" s="9">
        <f t="shared" si="212"/>
        <v>2.7246176014372829</v>
      </c>
      <c r="R549" s="8">
        <f t="shared" si="213"/>
        <v>214.37077604965847</v>
      </c>
      <c r="S549" s="8">
        <f t="shared" si="196"/>
        <v>4.6712040561925932</v>
      </c>
      <c r="T549" s="1" t="str">
        <f t="shared" si="197"/>
        <v>organic clay</v>
      </c>
      <c r="U549" s="10" t="str">
        <f t="shared" si="198"/>
        <v/>
      </c>
      <c r="V549" s="10" t="str">
        <f t="shared" si="199"/>
        <v/>
      </c>
      <c r="W549" s="10" t="str">
        <f t="shared" si="200"/>
        <v/>
      </c>
      <c r="X549" s="10">
        <f t="shared" si="201"/>
        <v>14.323007884495501</v>
      </c>
      <c r="Y549" s="1">
        <f t="shared" si="205"/>
        <v>11.145728643216081</v>
      </c>
      <c r="Z549" s="2">
        <f t="shared" si="202"/>
        <v>1.5304</v>
      </c>
      <c r="AA549" s="1">
        <f t="shared" si="206"/>
        <v>1.8547738693467339</v>
      </c>
    </row>
    <row r="550" spans="1:27" x14ac:dyDescent="0.2">
      <c r="A550" s="11">
        <v>10.94</v>
      </c>
      <c r="B550" s="11">
        <v>0.39219999999999999</v>
      </c>
      <c r="C550" s="11">
        <v>17.100000000000001</v>
      </c>
      <c r="D550" s="11">
        <v>240</v>
      </c>
      <c r="E550" s="5">
        <f t="shared" si="184"/>
        <v>433</v>
      </c>
      <c r="F550" s="5">
        <f t="shared" si="203"/>
        <v>548</v>
      </c>
      <c r="G550" s="5">
        <f t="shared" si="207"/>
        <v>2.000000000000135E-2</v>
      </c>
      <c r="H550" s="5">
        <f t="shared" si="186"/>
        <v>10.95</v>
      </c>
      <c r="I550" s="8">
        <f t="shared" si="187"/>
        <v>15.952951961286084</v>
      </c>
      <c r="J550" s="5">
        <f t="shared" si="204"/>
        <v>172.8739407717932</v>
      </c>
      <c r="K550" s="5">
        <f t="shared" si="188"/>
        <v>79.013663999999991</v>
      </c>
      <c r="L550" s="8">
        <f t="shared" si="208"/>
        <v>93.86027677179321</v>
      </c>
      <c r="M550" s="8">
        <f t="shared" si="189"/>
        <v>398.34999999999997</v>
      </c>
      <c r="N550" s="8">
        <f t="shared" si="209"/>
        <v>439.37099999999998</v>
      </c>
      <c r="O550" s="8">
        <f t="shared" si="210"/>
        <v>548.5</v>
      </c>
      <c r="P550" s="8">
        <f t="shared" si="211"/>
        <v>2.000000000000135E-2</v>
      </c>
      <c r="Q550" s="9">
        <f t="shared" si="212"/>
        <v>2.8392954761485876</v>
      </c>
      <c r="R550" s="8">
        <f t="shared" si="213"/>
        <v>205.81840624751825</v>
      </c>
      <c r="S550" s="8">
        <f t="shared" si="196"/>
        <v>4.6461305416717105</v>
      </c>
      <c r="T550" s="1" t="str">
        <f t="shared" si="197"/>
        <v>organic clay</v>
      </c>
      <c r="U550" s="10" t="str">
        <f t="shared" si="198"/>
        <v/>
      </c>
      <c r="V550" s="10" t="str">
        <f t="shared" si="199"/>
        <v/>
      </c>
      <c r="W550" s="10" t="str">
        <f t="shared" si="200"/>
        <v/>
      </c>
      <c r="X550" s="10">
        <f t="shared" si="201"/>
        <v>15.031737281880451</v>
      </c>
      <c r="Y550" s="1">
        <f t="shared" si="205"/>
        <v>11.162479061976549</v>
      </c>
      <c r="Z550" s="2">
        <f t="shared" si="202"/>
        <v>1.5688</v>
      </c>
      <c r="AA550" s="1">
        <f t="shared" si="206"/>
        <v>1.8576214405360136</v>
      </c>
    </row>
    <row r="551" spans="1:27" x14ac:dyDescent="0.2">
      <c r="A551" s="11">
        <v>10.96</v>
      </c>
      <c r="B551" s="11">
        <v>0.40450000000000003</v>
      </c>
      <c r="C551" s="11">
        <v>17.100000000000001</v>
      </c>
      <c r="D551" s="11">
        <v>242.6</v>
      </c>
      <c r="E551" s="5">
        <f t="shared" si="184"/>
        <v>445.74200000000002</v>
      </c>
      <c r="F551" s="5">
        <f t="shared" si="203"/>
        <v>549</v>
      </c>
      <c r="G551" s="5">
        <f t="shared" si="207"/>
        <v>2.000000000000135E-2</v>
      </c>
      <c r="H551" s="5">
        <f t="shared" si="186"/>
        <v>10.970000000000002</v>
      </c>
      <c r="I551" s="8">
        <f t="shared" si="187"/>
        <v>15.964072670400176</v>
      </c>
      <c r="J551" s="5">
        <f t="shared" si="204"/>
        <v>173.19322222520123</v>
      </c>
      <c r="K551" s="5">
        <f t="shared" si="188"/>
        <v>79.209864000000024</v>
      </c>
      <c r="L551" s="8">
        <f t="shared" si="208"/>
        <v>93.983358225201201</v>
      </c>
      <c r="M551" s="8">
        <f t="shared" si="189"/>
        <v>417.65000000000003</v>
      </c>
      <c r="N551" s="8">
        <f t="shared" si="209"/>
        <v>459.38499999999999</v>
      </c>
      <c r="O551" s="8">
        <f t="shared" si="210"/>
        <v>549.5</v>
      </c>
      <c r="P551" s="8">
        <f t="shared" si="211"/>
        <v>2.000000000000135E-2</v>
      </c>
      <c r="Q551" s="9">
        <f t="shared" si="212"/>
        <v>3.0451324913186362</v>
      </c>
      <c r="R551" s="8">
        <f t="shared" si="213"/>
        <v>192.00411845248595</v>
      </c>
      <c r="S551" s="8">
        <f t="shared" si="196"/>
        <v>4.6034479186174124</v>
      </c>
      <c r="T551" s="1" t="str">
        <f t="shared" si="197"/>
        <v>organic clay</v>
      </c>
      <c r="U551" s="10" t="str">
        <f t="shared" si="198"/>
        <v/>
      </c>
      <c r="V551" s="10" t="str">
        <f t="shared" si="199"/>
        <v/>
      </c>
      <c r="W551" s="10" t="str">
        <f t="shared" si="200"/>
        <v/>
      </c>
      <c r="X551" s="10">
        <f t="shared" si="201"/>
        <v>16.29711851831992</v>
      </c>
      <c r="Y551" s="1">
        <f t="shared" si="205"/>
        <v>11.179229480737019</v>
      </c>
      <c r="Z551" s="2">
        <f t="shared" si="202"/>
        <v>1.6180000000000001</v>
      </c>
      <c r="AA551" s="1">
        <f t="shared" si="206"/>
        <v>1.8604690117252936</v>
      </c>
    </row>
    <row r="552" spans="1:27" x14ac:dyDescent="0.2">
      <c r="A552" s="11">
        <v>10.98</v>
      </c>
      <c r="B552" s="11">
        <v>0.43080000000000002</v>
      </c>
      <c r="C552" s="11">
        <v>17.3</v>
      </c>
      <c r="D552" s="11">
        <v>248.4</v>
      </c>
      <c r="E552" s="5">
        <f t="shared" si="184"/>
        <v>473.02800000000002</v>
      </c>
      <c r="F552" s="5">
        <f t="shared" si="203"/>
        <v>550</v>
      </c>
      <c r="G552" s="5">
        <f t="shared" si="207"/>
        <v>2.000000000000135E-2</v>
      </c>
      <c r="H552" s="5">
        <f t="shared" si="186"/>
        <v>10.990000000000002</v>
      </c>
      <c r="I552" s="8">
        <f t="shared" si="187"/>
        <v>16.000230312110812</v>
      </c>
      <c r="J552" s="5">
        <f t="shared" si="204"/>
        <v>173.51322683144346</v>
      </c>
      <c r="K552" s="5">
        <f t="shared" si="188"/>
        <v>79.406064000000029</v>
      </c>
      <c r="L552" s="8">
        <f t="shared" si="208"/>
        <v>94.107162831443432</v>
      </c>
      <c r="M552" s="8">
        <f t="shared" si="189"/>
        <v>436.1</v>
      </c>
      <c r="N552" s="8">
        <f t="shared" si="209"/>
        <v>478.52350000000001</v>
      </c>
      <c r="O552" s="8">
        <f t="shared" si="210"/>
        <v>550.5</v>
      </c>
      <c r="P552" s="8">
        <f t="shared" si="211"/>
        <v>2.000000000000135E-2</v>
      </c>
      <c r="Q552" s="9">
        <f t="shared" si="212"/>
        <v>3.2410951939425101</v>
      </c>
      <c r="R552" s="8">
        <f t="shared" si="213"/>
        <v>180.48572406470373</v>
      </c>
      <c r="S552" s="8">
        <f t="shared" si="196"/>
        <v>4.5654309798732617</v>
      </c>
      <c r="T552" s="1" t="str">
        <f t="shared" si="197"/>
        <v>organic clay</v>
      </c>
      <c r="U552" s="10" t="str">
        <f t="shared" si="198"/>
        <v/>
      </c>
      <c r="V552" s="10" t="str">
        <f t="shared" si="199"/>
        <v/>
      </c>
      <c r="W552" s="10" t="str">
        <f t="shared" si="200"/>
        <v/>
      </c>
      <c r="X552" s="10">
        <f t="shared" si="201"/>
        <v>17.505784877903768</v>
      </c>
      <c r="Y552" s="1">
        <f t="shared" si="205"/>
        <v>11.195979899497488</v>
      </c>
      <c r="Z552" s="2">
        <f t="shared" si="202"/>
        <v>1.7232000000000001</v>
      </c>
      <c r="AA552" s="1">
        <f t="shared" si="206"/>
        <v>1.863316582914573</v>
      </c>
    </row>
    <row r="553" spans="1:27" x14ac:dyDescent="0.2">
      <c r="A553" s="11">
        <v>11</v>
      </c>
      <c r="B553" s="11">
        <v>0.44140000000000001</v>
      </c>
      <c r="C553" s="11">
        <v>17.100000000000001</v>
      </c>
      <c r="D553" s="11">
        <v>250.7</v>
      </c>
      <c r="E553" s="5">
        <f t="shared" si="184"/>
        <v>484.01900000000006</v>
      </c>
      <c r="F553" s="5">
        <f t="shared" si="203"/>
        <v>551</v>
      </c>
      <c r="G553" s="5">
        <f t="shared" si="207"/>
        <v>2.000000000000135E-2</v>
      </c>
      <c r="H553" s="5">
        <f t="shared" si="186"/>
        <v>11.010000000000002</v>
      </c>
      <c r="I553" s="8">
        <f t="shared" si="187"/>
        <v>15.995661819437771</v>
      </c>
      <c r="J553" s="5">
        <f t="shared" si="204"/>
        <v>173.83314006783223</v>
      </c>
      <c r="K553" s="5">
        <f t="shared" si="188"/>
        <v>79.602264000000019</v>
      </c>
      <c r="L553" s="8">
        <f t="shared" si="208"/>
        <v>94.230876067832213</v>
      </c>
      <c r="M553" s="8">
        <f t="shared" si="189"/>
        <v>442.25000000000006</v>
      </c>
      <c r="N553" s="8">
        <f t="shared" si="209"/>
        <v>485.37900000000002</v>
      </c>
      <c r="O553" s="8">
        <f t="shared" si="210"/>
        <v>551.5</v>
      </c>
      <c r="P553" s="8">
        <f t="shared" si="211"/>
        <v>2.000000000000135E-2</v>
      </c>
      <c r="Q553" s="9">
        <f t="shared" si="212"/>
        <v>3.3061972140416174</v>
      </c>
      <c r="R553" s="8">
        <f t="shared" si="213"/>
        <v>177.02048748780578</v>
      </c>
      <c r="S553" s="8">
        <f t="shared" si="196"/>
        <v>4.5534215721614677</v>
      </c>
      <c r="T553" s="1" t="str">
        <f t="shared" si="197"/>
        <v>organic clay</v>
      </c>
      <c r="U553" s="10" t="str">
        <f t="shared" si="198"/>
        <v/>
      </c>
      <c r="V553" s="10" t="str">
        <f t="shared" si="199"/>
        <v/>
      </c>
      <c r="W553" s="10" t="str">
        <f t="shared" si="200"/>
        <v/>
      </c>
      <c r="X553" s="10">
        <f t="shared" si="201"/>
        <v>17.894457328811189</v>
      </c>
      <c r="Y553" s="1">
        <f t="shared" si="205"/>
        <v>11.212730318257957</v>
      </c>
      <c r="Z553" s="2">
        <f t="shared" si="202"/>
        <v>1.7656000000000001</v>
      </c>
      <c r="AA553" s="1">
        <f t="shared" si="206"/>
        <v>1.8661641541038527</v>
      </c>
    </row>
    <row r="554" spans="1:27" x14ac:dyDescent="0.2">
      <c r="A554" s="11">
        <v>11.02</v>
      </c>
      <c r="B554" s="11">
        <v>0.44309999999999999</v>
      </c>
      <c r="C554" s="11">
        <v>18.399999999999999</v>
      </c>
      <c r="D554" s="11">
        <v>256.7</v>
      </c>
      <c r="E554" s="5">
        <f t="shared" si="184"/>
        <v>486.73899999999998</v>
      </c>
      <c r="F554" s="5">
        <f t="shared" si="203"/>
        <v>552</v>
      </c>
      <c r="G554" s="5">
        <f t="shared" si="207"/>
        <v>2.000000000000135E-2</v>
      </c>
      <c r="H554" s="5">
        <f t="shared" si="186"/>
        <v>11.030000000000001</v>
      </c>
      <c r="I554" s="8">
        <f t="shared" si="187"/>
        <v>16.082096734681972</v>
      </c>
      <c r="J554" s="5">
        <f t="shared" si="204"/>
        <v>174.15478200252591</v>
      </c>
      <c r="K554" s="5">
        <f t="shared" si="188"/>
        <v>79.79846400000001</v>
      </c>
      <c r="L554" s="8">
        <f t="shared" si="208"/>
        <v>94.356318002525896</v>
      </c>
      <c r="M554" s="8">
        <f t="shared" si="189"/>
        <v>437.40000000000003</v>
      </c>
      <c r="N554" s="8">
        <f t="shared" si="209"/>
        <v>481.26</v>
      </c>
      <c r="O554" s="8">
        <f t="shared" si="210"/>
        <v>552.5</v>
      </c>
      <c r="P554" s="8">
        <f t="shared" si="211"/>
        <v>2.000000000000135E-2</v>
      </c>
      <c r="Q554" s="9">
        <f t="shared" si="212"/>
        <v>3.254739316865384</v>
      </c>
      <c r="R554" s="8">
        <f t="shared" si="213"/>
        <v>179.90576767228498</v>
      </c>
      <c r="S554" s="8">
        <f t="shared" si="196"/>
        <v>4.5631840552746095</v>
      </c>
      <c r="T554" s="1" t="str">
        <f t="shared" si="197"/>
        <v>organic clay</v>
      </c>
      <c r="U554" s="10" t="str">
        <f t="shared" si="198"/>
        <v/>
      </c>
      <c r="V554" s="10" t="str">
        <f t="shared" si="199"/>
        <v/>
      </c>
      <c r="W554" s="10" t="str">
        <f t="shared" si="200"/>
        <v/>
      </c>
      <c r="X554" s="10">
        <f t="shared" si="201"/>
        <v>17.549681199831607</v>
      </c>
      <c r="Y554" s="1">
        <f t="shared" si="205"/>
        <v>11.229480737018426</v>
      </c>
      <c r="Z554" s="2">
        <f t="shared" si="202"/>
        <v>1.7724</v>
      </c>
      <c r="AA554" s="1">
        <f t="shared" si="206"/>
        <v>1.8690117252931324</v>
      </c>
    </row>
    <row r="555" spans="1:27" x14ac:dyDescent="0.2">
      <c r="A555" s="11">
        <v>11.04</v>
      </c>
      <c r="B555" s="11">
        <v>0.43169999999999997</v>
      </c>
      <c r="C555" s="11">
        <v>19</v>
      </c>
      <c r="D555" s="11">
        <v>259.3</v>
      </c>
      <c r="E555" s="5">
        <f t="shared" si="184"/>
        <v>475.78100000000001</v>
      </c>
      <c r="F555" s="5">
        <f t="shared" si="203"/>
        <v>553</v>
      </c>
      <c r="G555" s="5">
        <f t="shared" si="207"/>
        <v>2.000000000000135E-2</v>
      </c>
      <c r="H555" s="5">
        <f t="shared" si="186"/>
        <v>11.05</v>
      </c>
      <c r="I555" s="8">
        <f t="shared" si="187"/>
        <v>16.110277386828759</v>
      </c>
      <c r="J555" s="5">
        <f t="shared" si="204"/>
        <v>174.47698755026249</v>
      </c>
      <c r="K555" s="5">
        <f t="shared" si="188"/>
        <v>79.994664000000014</v>
      </c>
      <c r="L555" s="8">
        <f t="shared" si="208"/>
        <v>94.482323550262478</v>
      </c>
      <c r="M555" s="8">
        <f t="shared" si="189"/>
        <v>482.59999999999997</v>
      </c>
      <c r="N555" s="8">
        <f t="shared" si="209"/>
        <v>527.09749999999997</v>
      </c>
      <c r="O555" s="8">
        <f t="shared" si="210"/>
        <v>553.5</v>
      </c>
      <c r="P555" s="8">
        <f t="shared" si="211"/>
        <v>2.000000000000135E-2</v>
      </c>
      <c r="Q555" s="9">
        <f t="shared" si="212"/>
        <v>3.7321320983617774</v>
      </c>
      <c r="R555" s="8">
        <f t="shared" si="213"/>
        <v>156.96761261978367</v>
      </c>
      <c r="S555" s="8">
        <f t="shared" si="196"/>
        <v>4.4795548335092032</v>
      </c>
      <c r="T555" s="1" t="str">
        <f t="shared" si="197"/>
        <v>organic clay</v>
      </c>
      <c r="U555" s="10" t="str">
        <f t="shared" si="198"/>
        <v/>
      </c>
      <c r="V555" s="10" t="str">
        <f t="shared" si="199"/>
        <v/>
      </c>
      <c r="W555" s="10" t="str">
        <f t="shared" si="200"/>
        <v/>
      </c>
      <c r="X555" s="10">
        <f t="shared" si="201"/>
        <v>20.541534163315831</v>
      </c>
      <c r="Y555" s="1">
        <f t="shared" si="205"/>
        <v>11.246231155778894</v>
      </c>
      <c r="Z555" s="2">
        <f t="shared" si="202"/>
        <v>1.7267999999999999</v>
      </c>
      <c r="AA555" s="1">
        <f t="shared" si="206"/>
        <v>1.8718592964824121</v>
      </c>
    </row>
    <row r="556" spans="1:27" x14ac:dyDescent="0.2">
      <c r="A556" s="11">
        <v>11.06</v>
      </c>
      <c r="B556" s="11">
        <v>0.53349999999999997</v>
      </c>
      <c r="C556" s="11">
        <v>19.600000000000001</v>
      </c>
      <c r="D556" s="11">
        <v>264.2</v>
      </c>
      <c r="E556" s="5">
        <f t="shared" si="184"/>
        <v>578.41399999999999</v>
      </c>
      <c r="F556" s="5">
        <f t="shared" si="203"/>
        <v>554</v>
      </c>
      <c r="G556" s="5">
        <f t="shared" si="207"/>
        <v>2.000000000000135E-2</v>
      </c>
      <c r="H556" s="5">
        <f t="shared" si="186"/>
        <v>11.07</v>
      </c>
      <c r="I556" s="8">
        <f t="shared" si="187"/>
        <v>16.220939289303349</v>
      </c>
      <c r="J556" s="5">
        <f t="shared" si="204"/>
        <v>174.80140633604859</v>
      </c>
      <c r="K556" s="5">
        <f t="shared" si="188"/>
        <v>80.190864000000005</v>
      </c>
      <c r="L556" s="8">
        <f t="shared" si="208"/>
        <v>94.610542336048582</v>
      </c>
      <c r="M556" s="8">
        <f t="shared" si="189"/>
        <v>992.4</v>
      </c>
      <c r="N556" s="8">
        <f t="shared" si="209"/>
        <v>1037.722</v>
      </c>
      <c r="O556" s="8">
        <f t="shared" si="210"/>
        <v>554.5</v>
      </c>
      <c r="P556" s="8">
        <f t="shared" si="211"/>
        <v>2.000000000000135E-2</v>
      </c>
      <c r="Q556" s="9">
        <f t="shared" si="212"/>
        <v>9.1207657450998543</v>
      </c>
      <c r="R556" s="8">
        <f t="shared" si="213"/>
        <v>64.258519737673552</v>
      </c>
      <c r="S556" s="8">
        <f t="shared" si="196"/>
        <v>3.9329768996750767</v>
      </c>
      <c r="T556" s="1" t="str">
        <f t="shared" si="197"/>
        <v>organic clay</v>
      </c>
      <c r="U556" s="10" t="str">
        <f t="shared" si="198"/>
        <v/>
      </c>
      <c r="V556" s="10" t="str">
        <f t="shared" si="199"/>
        <v/>
      </c>
      <c r="W556" s="10" t="str">
        <f t="shared" si="200"/>
        <v/>
      </c>
      <c r="X556" s="10">
        <f t="shared" si="201"/>
        <v>54.506572910930096</v>
      </c>
      <c r="Y556" s="1">
        <f t="shared" si="205"/>
        <v>11.262981574539364</v>
      </c>
      <c r="Z556" s="2">
        <f t="shared" si="202"/>
        <v>2.1339999999999999</v>
      </c>
      <c r="AA556" s="1">
        <f t="shared" si="206"/>
        <v>1.874706867671692</v>
      </c>
    </row>
    <row r="557" spans="1:27" x14ac:dyDescent="0.2">
      <c r="A557" s="11">
        <v>11.08</v>
      </c>
      <c r="B557" s="11">
        <v>1.4513</v>
      </c>
      <c r="C557" s="11">
        <v>20.399999999999999</v>
      </c>
      <c r="D557" s="11">
        <v>269</v>
      </c>
      <c r="E557" s="5">
        <f t="shared" si="184"/>
        <v>1497.03</v>
      </c>
      <c r="F557" s="5">
        <f t="shared" si="203"/>
        <v>555</v>
      </c>
      <c r="G557" s="5">
        <f t="shared" si="207"/>
        <v>2.000000000000135E-2</v>
      </c>
      <c r="H557" s="5">
        <f t="shared" si="186"/>
        <v>11.09</v>
      </c>
      <c r="I557" s="8">
        <f t="shared" si="187"/>
        <v>16.631588436047107</v>
      </c>
      <c r="J557" s="5">
        <f t="shared" si="204"/>
        <v>175.13403810476956</v>
      </c>
      <c r="K557" s="5">
        <f t="shared" si="188"/>
        <v>80.387064000000009</v>
      </c>
      <c r="L557" s="8">
        <f t="shared" si="208"/>
        <v>94.746974104769549</v>
      </c>
      <c r="M557" s="8">
        <f t="shared" si="189"/>
        <v>1410.05</v>
      </c>
      <c r="N557" s="8">
        <f t="shared" si="209"/>
        <v>1451.6234999999999</v>
      </c>
      <c r="O557" s="8">
        <f t="shared" si="210"/>
        <v>555.5</v>
      </c>
      <c r="P557" s="8">
        <f t="shared" si="211"/>
        <v>2.000000000000135E-2</v>
      </c>
      <c r="Q557" s="9">
        <f t="shared" si="212"/>
        <v>13.472614550029963</v>
      </c>
      <c r="R557" s="8">
        <f t="shared" si="213"/>
        <v>43.51778973366828</v>
      </c>
      <c r="S557" s="8">
        <f t="shared" si="196"/>
        <v>3.6946097928181922</v>
      </c>
      <c r="T557" s="1" t="str">
        <f t="shared" si="197"/>
        <v>organic clay</v>
      </c>
      <c r="U557" s="10" t="str">
        <f t="shared" si="198"/>
        <v/>
      </c>
      <c r="V557" s="10" t="str">
        <f t="shared" si="199"/>
        <v/>
      </c>
      <c r="W557" s="10" t="str">
        <f t="shared" si="200"/>
        <v/>
      </c>
      <c r="X557" s="10">
        <f t="shared" si="201"/>
        <v>82.327730793015363</v>
      </c>
      <c r="Y557" s="1">
        <f t="shared" si="205"/>
        <v>11.279731993299833</v>
      </c>
      <c r="Z557" s="2">
        <f t="shared" si="202"/>
        <v>5.8052000000000001</v>
      </c>
      <c r="AA557" s="1">
        <f t="shared" si="206"/>
        <v>1.8775544388609717</v>
      </c>
    </row>
    <row r="558" spans="1:27" x14ac:dyDescent="0.2">
      <c r="A558" s="11">
        <v>11.1</v>
      </c>
      <c r="B558" s="11">
        <v>1.3688</v>
      </c>
      <c r="C558" s="11">
        <v>19</v>
      </c>
      <c r="D558" s="11">
        <v>220.1</v>
      </c>
      <c r="E558" s="5">
        <f t="shared" si="184"/>
        <v>1406.2169999999999</v>
      </c>
      <c r="F558" s="5">
        <f t="shared" si="203"/>
        <v>556</v>
      </c>
      <c r="G558" s="5">
        <f t="shared" si="207"/>
        <v>2.000000000000135E-2</v>
      </c>
      <c r="H558" s="5">
        <f t="shared" si="186"/>
        <v>11.11</v>
      </c>
      <c r="I558" s="8">
        <f t="shared" si="187"/>
        <v>16.525810077266019</v>
      </c>
      <c r="J558" s="5">
        <f t="shared" si="204"/>
        <v>175.46455430631491</v>
      </c>
      <c r="K558" s="5">
        <f t="shared" si="188"/>
        <v>80.583264</v>
      </c>
      <c r="L558" s="8">
        <f t="shared" si="208"/>
        <v>94.881290306314909</v>
      </c>
      <c r="M558" s="8">
        <f t="shared" si="189"/>
        <v>1254.75</v>
      </c>
      <c r="N558" s="8">
        <f t="shared" si="209"/>
        <v>1283.5735</v>
      </c>
      <c r="O558" s="8">
        <f t="shared" si="210"/>
        <v>556.5</v>
      </c>
      <c r="P558" s="8">
        <f t="shared" si="211"/>
        <v>2.000000000000135E-2</v>
      </c>
      <c r="Q558" s="9">
        <f t="shared" si="212"/>
        <v>11.678898359373742</v>
      </c>
      <c r="R558" s="8">
        <f t="shared" si="213"/>
        <v>50.220693747005775</v>
      </c>
      <c r="S558" s="8">
        <f t="shared" si="196"/>
        <v>3.7820673611555717</v>
      </c>
      <c r="T558" s="1" t="str">
        <f t="shared" si="197"/>
        <v>organic clay</v>
      </c>
      <c r="U558" s="10" t="str">
        <f t="shared" si="198"/>
        <v/>
      </c>
      <c r="V558" s="10" t="str">
        <f t="shared" si="199"/>
        <v/>
      </c>
      <c r="W558" s="10" t="str">
        <f t="shared" si="200"/>
        <v/>
      </c>
      <c r="X558" s="10">
        <f t="shared" si="201"/>
        <v>71.952363046245665</v>
      </c>
      <c r="Y558" s="1">
        <f t="shared" si="205"/>
        <v>11.296482412060302</v>
      </c>
      <c r="Z558" s="2">
        <f t="shared" si="202"/>
        <v>5.4752000000000001</v>
      </c>
      <c r="AA558" s="1">
        <f t="shared" si="206"/>
        <v>1.8804020100502514</v>
      </c>
    </row>
    <row r="559" spans="1:27" x14ac:dyDescent="0.2">
      <c r="A559" s="11">
        <v>11.12</v>
      </c>
      <c r="B559" s="11">
        <v>1.1407</v>
      </c>
      <c r="C559" s="11">
        <v>21.5</v>
      </c>
      <c r="D559" s="11">
        <v>119</v>
      </c>
      <c r="E559" s="5">
        <f t="shared" si="184"/>
        <v>1160.93</v>
      </c>
      <c r="F559" s="5">
        <f t="shared" si="203"/>
        <v>557</v>
      </c>
      <c r="G559" s="5">
        <f t="shared" si="207"/>
        <v>2.000000000000135E-2</v>
      </c>
      <c r="H559" s="5">
        <f t="shared" si="186"/>
        <v>11.129999999999999</v>
      </c>
      <c r="I559" s="8">
        <f t="shared" si="187"/>
        <v>16.594506996282423</v>
      </c>
      <c r="J559" s="5">
        <f t="shared" si="204"/>
        <v>175.79644444624057</v>
      </c>
      <c r="K559" s="5">
        <f t="shared" si="188"/>
        <v>80.77946399999999</v>
      </c>
      <c r="L559" s="8">
        <f t="shared" si="208"/>
        <v>95.016980446240581</v>
      </c>
      <c r="M559" s="8">
        <f t="shared" si="189"/>
        <v>1281.0999999999999</v>
      </c>
      <c r="N559" s="8">
        <f t="shared" si="209"/>
        <v>1301.0410000000002</v>
      </c>
      <c r="O559" s="8">
        <f t="shared" si="210"/>
        <v>557.5</v>
      </c>
      <c r="P559" s="8">
        <f t="shared" si="211"/>
        <v>2.000000000000135E-2</v>
      </c>
      <c r="Q559" s="9">
        <f t="shared" si="212"/>
        <v>11.842562774244431</v>
      </c>
      <c r="R559" s="8">
        <f t="shared" si="213"/>
        <v>49.544785375623604</v>
      </c>
      <c r="S559" s="8">
        <f t="shared" si="196"/>
        <v>3.7736832923909591</v>
      </c>
      <c r="T559" s="1" t="str">
        <f t="shared" si="197"/>
        <v>organic clay</v>
      </c>
      <c r="U559" s="10" t="str">
        <f t="shared" si="198"/>
        <v/>
      </c>
      <c r="V559" s="10" t="str">
        <f t="shared" si="199"/>
        <v/>
      </c>
      <c r="W559" s="10" t="str">
        <f t="shared" si="200"/>
        <v/>
      </c>
      <c r="X559" s="10">
        <f t="shared" si="201"/>
        <v>73.686903703583965</v>
      </c>
      <c r="Y559" s="1">
        <f t="shared" si="205"/>
        <v>11.31323283082077</v>
      </c>
      <c r="Z559" s="2">
        <f t="shared" si="202"/>
        <v>4.5628000000000002</v>
      </c>
      <c r="AA559" s="1">
        <f t="shared" si="206"/>
        <v>1.8832495812395311</v>
      </c>
    </row>
    <row r="560" spans="1:27" x14ac:dyDescent="0.2">
      <c r="A560" s="11">
        <v>11.14</v>
      </c>
      <c r="B560" s="11">
        <v>1.4215</v>
      </c>
      <c r="C560" s="11">
        <v>35.1</v>
      </c>
      <c r="D560" s="11">
        <v>115.6</v>
      </c>
      <c r="E560" s="5">
        <f t="shared" si="184"/>
        <v>1441.152</v>
      </c>
      <c r="F560" s="5">
        <f t="shared" si="203"/>
        <v>558</v>
      </c>
      <c r="G560" s="5">
        <f t="shared" si="207"/>
        <v>2.000000000000135E-2</v>
      </c>
      <c r="H560" s="5">
        <f t="shared" si="186"/>
        <v>11.150000000000002</v>
      </c>
      <c r="I560" s="8">
        <f t="shared" si="187"/>
        <v>17.241239831897431</v>
      </c>
      <c r="J560" s="5">
        <f t="shared" si="204"/>
        <v>176.14126924287854</v>
      </c>
      <c r="K560" s="5">
        <f t="shared" si="188"/>
        <v>80.975664000000023</v>
      </c>
      <c r="L560" s="8">
        <f t="shared" si="208"/>
        <v>95.165605242878513</v>
      </c>
      <c r="M560" s="8">
        <f t="shared" si="189"/>
        <v>1747</v>
      </c>
      <c r="N560" s="8">
        <f t="shared" si="209"/>
        <v>1766.8050000000001</v>
      </c>
      <c r="O560" s="8">
        <f t="shared" si="210"/>
        <v>558.5</v>
      </c>
      <c r="P560" s="8">
        <f t="shared" si="211"/>
        <v>2.000000000000135E-2</v>
      </c>
      <c r="Q560" s="9">
        <f t="shared" si="212"/>
        <v>16.714691475953757</v>
      </c>
      <c r="R560" s="8">
        <f t="shared" si="213"/>
        <v>35.111129348134824</v>
      </c>
      <c r="S560" s="8">
        <f t="shared" si="196"/>
        <v>3.5631800254476347</v>
      </c>
      <c r="T560" s="1" t="str">
        <f t="shared" si="197"/>
        <v>clays</v>
      </c>
      <c r="U560" s="10" t="str">
        <f t="shared" si="198"/>
        <v/>
      </c>
      <c r="V560" s="10" t="str">
        <f t="shared" si="199"/>
        <v/>
      </c>
      <c r="W560" s="10" t="str">
        <f t="shared" si="200"/>
        <v/>
      </c>
      <c r="X560" s="10">
        <f t="shared" si="201"/>
        <v>104.72391538380811</v>
      </c>
      <c r="Y560" s="1">
        <f t="shared" si="205"/>
        <v>11.32998324958124</v>
      </c>
      <c r="Z560" s="2">
        <f t="shared" si="202"/>
        <v>5.6859999999999999</v>
      </c>
      <c r="AA560" s="1">
        <f t="shared" si="206"/>
        <v>1.886097152428811</v>
      </c>
    </row>
    <row r="561" spans="1:27" x14ac:dyDescent="0.2">
      <c r="A561" s="11">
        <v>11.16</v>
      </c>
      <c r="B561" s="11">
        <v>2.0724999999999998</v>
      </c>
      <c r="C561" s="11">
        <v>47.1</v>
      </c>
      <c r="D561" s="11">
        <v>117.4</v>
      </c>
      <c r="E561" s="5">
        <f t="shared" si="184"/>
        <v>2092.4580000000001</v>
      </c>
      <c r="F561" s="5">
        <f t="shared" si="203"/>
        <v>559</v>
      </c>
      <c r="G561" s="5">
        <f t="shared" si="207"/>
        <v>2.000000000000135E-2</v>
      </c>
      <c r="H561" s="5">
        <f t="shared" si="186"/>
        <v>11.170000000000002</v>
      </c>
      <c r="I561" s="8">
        <f t="shared" si="187"/>
        <v>17.722498320895262</v>
      </c>
      <c r="J561" s="5">
        <f t="shared" si="204"/>
        <v>176.49571920929645</v>
      </c>
      <c r="K561" s="5">
        <f t="shared" si="188"/>
        <v>81.171864000000028</v>
      </c>
      <c r="L561" s="8">
        <f t="shared" si="208"/>
        <v>95.323855209296426</v>
      </c>
      <c r="M561" s="8">
        <f t="shared" si="189"/>
        <v>2036.1</v>
      </c>
      <c r="N561" s="8">
        <f t="shared" si="209"/>
        <v>2058.3530000000001</v>
      </c>
      <c r="O561" s="8">
        <f t="shared" si="210"/>
        <v>559.5</v>
      </c>
      <c r="P561" s="8">
        <f t="shared" si="211"/>
        <v>2.000000000000135E-2</v>
      </c>
      <c r="Q561" s="9">
        <f t="shared" si="212"/>
        <v>19.741724426260678</v>
      </c>
      <c r="R561" s="8">
        <f t="shared" si="213"/>
        <v>29.73126632455963</v>
      </c>
      <c r="S561" s="8">
        <f t="shared" si="196"/>
        <v>3.4615529006492327</v>
      </c>
      <c r="T561" s="1" t="str">
        <f t="shared" si="197"/>
        <v>clays</v>
      </c>
      <c r="U561" s="10" t="str">
        <f t="shared" si="198"/>
        <v/>
      </c>
      <c r="V561" s="10" t="str">
        <f t="shared" si="199"/>
        <v/>
      </c>
      <c r="W561" s="10" t="str">
        <f t="shared" si="200"/>
        <v/>
      </c>
      <c r="X561" s="10">
        <f t="shared" si="201"/>
        <v>123.97361871938023</v>
      </c>
      <c r="Y561" s="1">
        <f t="shared" si="205"/>
        <v>11.346733668341709</v>
      </c>
      <c r="Z561" s="2">
        <f t="shared" si="202"/>
        <v>8.2899999999999991</v>
      </c>
      <c r="AA561" s="1">
        <f t="shared" si="206"/>
        <v>1.8889447236180907</v>
      </c>
    </row>
    <row r="562" spans="1:27" x14ac:dyDescent="0.2">
      <c r="A562" s="11">
        <v>11.18</v>
      </c>
      <c r="B562" s="11">
        <v>1.9997</v>
      </c>
      <c r="C562" s="11">
        <v>36.200000000000003</v>
      </c>
      <c r="D562" s="11">
        <v>144.4</v>
      </c>
      <c r="E562" s="5">
        <f t="shared" si="184"/>
        <v>2024.248</v>
      </c>
      <c r="F562" s="5">
        <f t="shared" si="203"/>
        <v>560</v>
      </c>
      <c r="G562" s="5">
        <f t="shared" si="207"/>
        <v>2.000000000000135E-2</v>
      </c>
      <c r="H562" s="5">
        <f t="shared" si="186"/>
        <v>11.190000000000001</v>
      </c>
      <c r="I562" s="8">
        <f t="shared" si="187"/>
        <v>17.407011628149391</v>
      </c>
      <c r="J562" s="5">
        <f t="shared" si="204"/>
        <v>176.84385944185945</v>
      </c>
      <c r="K562" s="5">
        <f t="shared" si="188"/>
        <v>81.368064000000018</v>
      </c>
      <c r="L562" s="8">
        <f t="shared" si="208"/>
        <v>95.475795441859432</v>
      </c>
      <c r="M562" s="8">
        <f t="shared" si="189"/>
        <v>1759.7</v>
      </c>
      <c r="N562" s="8">
        <f t="shared" si="209"/>
        <v>1783.6190000000001</v>
      </c>
      <c r="O562" s="8">
        <f t="shared" si="210"/>
        <v>560.5</v>
      </c>
      <c r="P562" s="8">
        <f t="shared" si="211"/>
        <v>2.000000000000135E-2</v>
      </c>
      <c r="Q562" s="9">
        <f t="shared" si="212"/>
        <v>16.829135940916</v>
      </c>
      <c r="R562" s="8">
        <f t="shared" si="213"/>
        <v>34.88353695871227</v>
      </c>
      <c r="S562" s="8">
        <f t="shared" si="196"/>
        <v>3.55911936599423</v>
      </c>
      <c r="T562" s="1" t="str">
        <f t="shared" si="197"/>
        <v>clays</v>
      </c>
      <c r="U562" s="10" t="str">
        <f t="shared" si="198"/>
        <v/>
      </c>
      <c r="V562" s="10" t="str">
        <f t="shared" si="199"/>
        <v/>
      </c>
      <c r="W562" s="10" t="str">
        <f t="shared" si="200"/>
        <v/>
      </c>
      <c r="X562" s="10">
        <f t="shared" si="201"/>
        <v>105.52374270387604</v>
      </c>
      <c r="Y562" s="1">
        <f t="shared" si="205"/>
        <v>11.363484087102178</v>
      </c>
      <c r="Z562" s="2">
        <f t="shared" si="202"/>
        <v>7.9988000000000001</v>
      </c>
      <c r="AA562" s="1">
        <f t="shared" si="206"/>
        <v>1.8917922948073704</v>
      </c>
    </row>
    <row r="563" spans="1:27" x14ac:dyDescent="0.2">
      <c r="A563" s="11">
        <v>11.2</v>
      </c>
      <c r="B563" s="11">
        <v>1.5197000000000001</v>
      </c>
      <c r="C563" s="11">
        <v>37.700000000000003</v>
      </c>
      <c r="D563" s="11">
        <v>137</v>
      </c>
      <c r="E563" s="5">
        <f t="shared" si="184"/>
        <v>1542.99</v>
      </c>
      <c r="F563" s="5">
        <f t="shared" si="203"/>
        <v>561</v>
      </c>
      <c r="G563" s="5">
        <f t="shared" si="207"/>
        <v>2.000000000000135E-2</v>
      </c>
      <c r="H563" s="5">
        <f t="shared" si="186"/>
        <v>11.21</v>
      </c>
      <c r="I563" s="8">
        <f t="shared" si="187"/>
        <v>17.349621125383106</v>
      </c>
      <c r="J563" s="5">
        <f t="shared" si="204"/>
        <v>177.19085186436715</v>
      </c>
      <c r="K563" s="5">
        <f t="shared" si="188"/>
        <v>81.564264000000009</v>
      </c>
      <c r="L563" s="8">
        <f t="shared" si="208"/>
        <v>95.626587864367139</v>
      </c>
      <c r="M563" s="8">
        <f t="shared" si="189"/>
        <v>1358.7</v>
      </c>
      <c r="N563" s="8">
        <f t="shared" si="209"/>
        <v>1381.4290000000001</v>
      </c>
      <c r="O563" s="8">
        <f t="shared" si="210"/>
        <v>561.5</v>
      </c>
      <c r="P563" s="8">
        <f t="shared" si="211"/>
        <v>2.000000000000135E-2</v>
      </c>
      <c r="Q563" s="9">
        <f t="shared" si="212"/>
        <v>12.593131000801527</v>
      </c>
      <c r="R563" s="8">
        <f t="shared" si="213"/>
        <v>46.626989924650559</v>
      </c>
      <c r="S563" s="8">
        <f t="shared" si="196"/>
        <v>3.7363741905392094</v>
      </c>
      <c r="T563" s="1" t="str">
        <f t="shared" si="197"/>
        <v>organic clay</v>
      </c>
      <c r="U563" s="10" t="str">
        <f t="shared" si="198"/>
        <v/>
      </c>
      <c r="V563" s="10" t="str">
        <f t="shared" si="199"/>
        <v/>
      </c>
      <c r="W563" s="10" t="str">
        <f t="shared" si="200"/>
        <v/>
      </c>
      <c r="X563" s="10">
        <f t="shared" si="201"/>
        <v>78.767276542375527</v>
      </c>
      <c r="Y563" s="1">
        <f t="shared" si="205"/>
        <v>11.380234505862646</v>
      </c>
      <c r="Z563" s="2">
        <f t="shared" si="202"/>
        <v>6.0788000000000002</v>
      </c>
      <c r="AA563" s="1">
        <f t="shared" si="206"/>
        <v>1.8946398659966501</v>
      </c>
    </row>
    <row r="564" spans="1:27" x14ac:dyDescent="0.2">
      <c r="A564" s="11">
        <v>11.22</v>
      </c>
      <c r="B564" s="11">
        <v>1.1977</v>
      </c>
      <c r="C564" s="11">
        <v>50.8</v>
      </c>
      <c r="D564" s="11">
        <v>130.4</v>
      </c>
      <c r="E564" s="5">
        <f t="shared" si="184"/>
        <v>1219.8679999999999</v>
      </c>
      <c r="F564" s="5">
        <f t="shared" si="203"/>
        <v>562</v>
      </c>
      <c r="G564" s="5">
        <f t="shared" si="207"/>
        <v>2.000000000000135E-2</v>
      </c>
      <c r="H564" s="5">
        <f t="shared" si="186"/>
        <v>11.23</v>
      </c>
      <c r="I564" s="8">
        <f t="shared" si="187"/>
        <v>17.60258682018549</v>
      </c>
      <c r="J564" s="5">
        <f t="shared" si="204"/>
        <v>177.54290360077087</v>
      </c>
      <c r="K564" s="5">
        <f t="shared" si="188"/>
        <v>81.760464000000013</v>
      </c>
      <c r="L564" s="8">
        <f t="shared" si="208"/>
        <v>95.782439600770857</v>
      </c>
      <c r="M564" s="8">
        <f t="shared" si="189"/>
        <v>931.85</v>
      </c>
      <c r="N564" s="8">
        <f t="shared" si="209"/>
        <v>953.24450000000002</v>
      </c>
      <c r="O564" s="8">
        <f t="shared" si="210"/>
        <v>562.5</v>
      </c>
      <c r="P564" s="8">
        <f t="shared" si="211"/>
        <v>2.000000000000135E-2</v>
      </c>
      <c r="Q564" s="9">
        <f t="shared" si="212"/>
        <v>8.0985783994688134</v>
      </c>
      <c r="R564" s="8">
        <f t="shared" si="213"/>
        <v>72.514998371938248</v>
      </c>
      <c r="S564" s="8">
        <f t="shared" si="196"/>
        <v>4.0063431218631855</v>
      </c>
      <c r="T564" s="1" t="str">
        <f t="shared" si="197"/>
        <v>organic clay</v>
      </c>
      <c r="U564" s="10" t="str">
        <f t="shared" si="198"/>
        <v/>
      </c>
      <c r="V564" s="10" t="str">
        <f t="shared" si="199"/>
        <v/>
      </c>
      <c r="W564" s="10" t="str">
        <f t="shared" si="200"/>
        <v/>
      </c>
      <c r="X564" s="10">
        <f t="shared" si="201"/>
        <v>50.287139759948609</v>
      </c>
      <c r="Y564" s="1">
        <f t="shared" si="205"/>
        <v>11.396984924623117</v>
      </c>
      <c r="Z564" s="2">
        <f t="shared" si="202"/>
        <v>4.7907999999999999</v>
      </c>
      <c r="AA564" s="1">
        <f t="shared" si="206"/>
        <v>1.89748743718593</v>
      </c>
    </row>
    <row r="565" spans="1:27" x14ac:dyDescent="0.2">
      <c r="A565" s="11">
        <v>11.24</v>
      </c>
      <c r="B565" s="11">
        <v>0.66600000000000004</v>
      </c>
      <c r="C565" s="11">
        <v>68</v>
      </c>
      <c r="D565" s="11">
        <v>121.3</v>
      </c>
      <c r="E565" s="5">
        <f t="shared" si="184"/>
        <v>686.62099999999998</v>
      </c>
      <c r="F565" s="5">
        <f t="shared" si="203"/>
        <v>563</v>
      </c>
      <c r="G565" s="5">
        <f t="shared" si="207"/>
        <v>2.000000000000135E-2</v>
      </c>
      <c r="H565" s="5">
        <f t="shared" si="186"/>
        <v>11.25</v>
      </c>
      <c r="I565" s="8">
        <f t="shared" si="187"/>
        <v>17.717663868780829</v>
      </c>
      <c r="J565" s="5">
        <f t="shared" si="204"/>
        <v>177.89725687814652</v>
      </c>
      <c r="K565" s="5">
        <f t="shared" si="188"/>
        <v>81.956664000000004</v>
      </c>
      <c r="L565" s="8">
        <f t="shared" si="208"/>
        <v>95.940592878146518</v>
      </c>
      <c r="M565" s="8">
        <f t="shared" si="189"/>
        <v>604.15</v>
      </c>
      <c r="N565" s="8">
        <f t="shared" si="209"/>
        <v>625.39149999999995</v>
      </c>
      <c r="O565" s="8">
        <f t="shared" si="210"/>
        <v>563.5</v>
      </c>
      <c r="P565" s="8">
        <f t="shared" si="211"/>
        <v>2.000000000000135E-2</v>
      </c>
      <c r="Q565" s="9">
        <f t="shared" si="212"/>
        <v>4.6642847380588188</v>
      </c>
      <c r="R565" s="8">
        <f t="shared" si="213"/>
        <v>125.9234076552261</v>
      </c>
      <c r="S565" s="8">
        <f t="shared" si="196"/>
        <v>4.3439512114024748</v>
      </c>
      <c r="T565" s="1" t="str">
        <f t="shared" si="197"/>
        <v>organic clay</v>
      </c>
      <c r="U565" s="10" t="str">
        <f t="shared" si="198"/>
        <v/>
      </c>
      <c r="V565" s="10" t="str">
        <f t="shared" si="199"/>
        <v/>
      </c>
      <c r="W565" s="10" t="str">
        <f t="shared" si="200"/>
        <v/>
      </c>
      <c r="X565" s="10">
        <f t="shared" si="201"/>
        <v>28.416849541456894</v>
      </c>
      <c r="Y565" s="1">
        <f t="shared" si="205"/>
        <v>11.413735343383586</v>
      </c>
      <c r="Z565" s="2">
        <f t="shared" si="202"/>
        <v>2.6640000000000001</v>
      </c>
      <c r="AA565" s="1">
        <f t="shared" si="206"/>
        <v>1.9003350083752095</v>
      </c>
    </row>
    <row r="566" spans="1:27" x14ac:dyDescent="0.2">
      <c r="A566" s="11">
        <v>11.26</v>
      </c>
      <c r="B566" s="11">
        <v>0.5423</v>
      </c>
      <c r="C566" s="11">
        <v>72.7</v>
      </c>
      <c r="D566" s="11">
        <v>128.6</v>
      </c>
      <c r="E566" s="5">
        <f t="shared" si="184"/>
        <v>564.16199999999992</v>
      </c>
      <c r="F566" s="5">
        <f t="shared" si="203"/>
        <v>564</v>
      </c>
      <c r="G566" s="5">
        <f t="shared" si="207"/>
        <v>2.000000000000135E-2</v>
      </c>
      <c r="H566" s="5">
        <f t="shared" si="186"/>
        <v>11.27</v>
      </c>
      <c r="I566" s="8">
        <f t="shared" si="187"/>
        <v>17.719220635753359</v>
      </c>
      <c r="J566" s="5">
        <f t="shared" si="204"/>
        <v>178.25164129086161</v>
      </c>
      <c r="K566" s="5">
        <f t="shared" si="188"/>
        <v>82.152863999999994</v>
      </c>
      <c r="L566" s="8">
        <f t="shared" si="208"/>
        <v>96.098777290861619</v>
      </c>
      <c r="M566" s="8">
        <f t="shared" si="189"/>
        <v>534.4</v>
      </c>
      <c r="N566" s="8">
        <f t="shared" si="209"/>
        <v>558.28499999999997</v>
      </c>
      <c r="O566" s="8">
        <f t="shared" si="210"/>
        <v>564.5</v>
      </c>
      <c r="P566" s="8">
        <f t="shared" si="211"/>
        <v>2.000000000000135E-2</v>
      </c>
      <c r="Q566" s="9">
        <f t="shared" si="212"/>
        <v>3.9546118007193121</v>
      </c>
      <c r="R566" s="8">
        <f t="shared" si="213"/>
        <v>148.5395918709454</v>
      </c>
      <c r="S566" s="8">
        <f t="shared" si="196"/>
        <v>4.4450113533058095</v>
      </c>
      <c r="T566" s="1" t="str">
        <f t="shared" si="197"/>
        <v>organic clay</v>
      </c>
      <c r="U566" s="10" t="str">
        <f t="shared" si="198"/>
        <v/>
      </c>
      <c r="V566" s="10" t="str">
        <f t="shared" si="199"/>
        <v/>
      </c>
      <c r="W566" s="10" t="str">
        <f t="shared" si="200"/>
        <v/>
      </c>
      <c r="X566" s="10">
        <f t="shared" si="201"/>
        <v>23.743223913942561</v>
      </c>
      <c r="Y566" s="1">
        <f t="shared" si="205"/>
        <v>11.430485762144054</v>
      </c>
      <c r="Z566" s="2">
        <f t="shared" si="202"/>
        <v>2.1692</v>
      </c>
      <c r="AA566" s="1">
        <f t="shared" si="206"/>
        <v>1.9031825795644892</v>
      </c>
    </row>
    <row r="567" spans="1:27" x14ac:dyDescent="0.2">
      <c r="A567" s="11">
        <v>11.28</v>
      </c>
      <c r="B567" s="11">
        <v>0.52649999999999997</v>
      </c>
      <c r="C567" s="11">
        <v>66.400000000000006</v>
      </c>
      <c r="D567" s="11">
        <v>152.4</v>
      </c>
      <c r="E567" s="5">
        <f t="shared" si="184"/>
        <v>552.40800000000002</v>
      </c>
      <c r="F567" s="5">
        <f t="shared" si="203"/>
        <v>565</v>
      </c>
      <c r="G567" s="5">
        <f t="shared" si="207"/>
        <v>2.000000000000135E-2</v>
      </c>
      <c r="H567" s="5">
        <f t="shared" si="186"/>
        <v>11.29</v>
      </c>
      <c r="I567" s="8">
        <f t="shared" si="187"/>
        <v>17.606877909999568</v>
      </c>
      <c r="J567" s="5">
        <f t="shared" si="204"/>
        <v>178.60377884906163</v>
      </c>
      <c r="K567" s="5">
        <f t="shared" si="188"/>
        <v>82.349063999999998</v>
      </c>
      <c r="L567" s="8">
        <f t="shared" si="208"/>
        <v>96.254714849061628</v>
      </c>
      <c r="M567" s="8">
        <f t="shared" si="189"/>
        <v>540.5</v>
      </c>
      <c r="N567" s="8">
        <f t="shared" si="209"/>
        <v>567.24099999999999</v>
      </c>
      <c r="O567" s="8">
        <f t="shared" si="210"/>
        <v>565.5</v>
      </c>
      <c r="P567" s="8">
        <f t="shared" si="211"/>
        <v>2.000000000000135E-2</v>
      </c>
      <c r="Q567" s="9">
        <f t="shared" si="212"/>
        <v>4.0375915274422223</v>
      </c>
      <c r="R567" s="8">
        <f t="shared" si="213"/>
        <v>145.5084508697565</v>
      </c>
      <c r="S567" s="8">
        <f t="shared" si="196"/>
        <v>4.4323501338973967</v>
      </c>
      <c r="T567" s="1" t="str">
        <f t="shared" si="197"/>
        <v>organic clay</v>
      </c>
      <c r="U567" s="10" t="str">
        <f t="shared" si="198"/>
        <v/>
      </c>
      <c r="V567" s="10" t="str">
        <f t="shared" si="199"/>
        <v/>
      </c>
      <c r="W567" s="10" t="str">
        <f t="shared" si="200"/>
        <v/>
      </c>
      <c r="X567" s="10">
        <f t="shared" si="201"/>
        <v>24.126414743395891</v>
      </c>
      <c r="Y567" s="1">
        <f t="shared" si="205"/>
        <v>11.447236180904522</v>
      </c>
      <c r="Z567" s="2">
        <f t="shared" si="202"/>
        <v>2.1059999999999999</v>
      </c>
      <c r="AA567" s="1">
        <f t="shared" si="206"/>
        <v>1.9060301507537689</v>
      </c>
    </row>
    <row r="568" spans="1:27" x14ac:dyDescent="0.2">
      <c r="A568" s="11">
        <v>11.3</v>
      </c>
      <c r="B568" s="11">
        <v>0.55449999999999999</v>
      </c>
      <c r="C568" s="11">
        <v>57.7</v>
      </c>
      <c r="D568" s="11">
        <v>162.19999999999999</v>
      </c>
      <c r="E568" s="5">
        <f t="shared" si="184"/>
        <v>582.07399999999996</v>
      </c>
      <c r="F568" s="5">
        <f t="shared" si="203"/>
        <v>566</v>
      </c>
      <c r="G568" s="5">
        <f t="shared" si="207"/>
        <v>2.000000000000135E-2</v>
      </c>
      <c r="H568" s="5">
        <f t="shared" si="186"/>
        <v>11.310000000000002</v>
      </c>
      <c r="I568" s="8">
        <f t="shared" si="187"/>
        <v>17.465385629715062</v>
      </c>
      <c r="J568" s="5">
        <f t="shared" si="204"/>
        <v>178.95308656165597</v>
      </c>
      <c r="K568" s="5">
        <f t="shared" si="188"/>
        <v>82.545264000000032</v>
      </c>
      <c r="L568" s="8">
        <f t="shared" si="208"/>
        <v>96.407822561655934</v>
      </c>
      <c r="M568" s="8">
        <f t="shared" si="189"/>
        <v>565.94999999999993</v>
      </c>
      <c r="N568" s="8">
        <f t="shared" si="209"/>
        <v>594.21249999999998</v>
      </c>
      <c r="O568" s="8">
        <f t="shared" si="210"/>
        <v>566.5</v>
      </c>
      <c r="P568" s="8">
        <f t="shared" si="211"/>
        <v>2.000000000000135E-2</v>
      </c>
      <c r="Q568" s="9">
        <f t="shared" si="212"/>
        <v>4.3073207381358722</v>
      </c>
      <c r="R568" s="8">
        <f t="shared" si="213"/>
        <v>136.42074849294451</v>
      </c>
      <c r="S568" s="8">
        <f t="shared" si="196"/>
        <v>4.3928286356887805</v>
      </c>
      <c r="T568" s="1" t="str">
        <f t="shared" si="197"/>
        <v>organic clay</v>
      </c>
      <c r="U568" s="10" t="str">
        <f t="shared" si="198"/>
        <v/>
      </c>
      <c r="V568" s="10" t="str">
        <f t="shared" si="199"/>
        <v/>
      </c>
      <c r="W568" s="10" t="str">
        <f t="shared" si="200"/>
        <v/>
      </c>
      <c r="X568" s="10">
        <f t="shared" si="201"/>
        <v>25.799794229222933</v>
      </c>
      <c r="Y568" s="1">
        <f t="shared" si="205"/>
        <v>11.463986599664993</v>
      </c>
      <c r="Z568" s="2">
        <f t="shared" si="202"/>
        <v>2.218</v>
      </c>
      <c r="AA568" s="1">
        <f t="shared" si="206"/>
        <v>1.9088777219430488</v>
      </c>
    </row>
    <row r="569" spans="1:27" x14ac:dyDescent="0.2">
      <c r="A569" s="11">
        <v>11.32</v>
      </c>
      <c r="B569" s="11">
        <v>0.57740000000000002</v>
      </c>
      <c r="C569" s="11">
        <v>54.9</v>
      </c>
      <c r="D569" s="11">
        <v>170.3</v>
      </c>
      <c r="E569" s="5">
        <f t="shared" si="184"/>
        <v>606.351</v>
      </c>
      <c r="F569" s="5">
        <f t="shared" si="203"/>
        <v>567</v>
      </c>
      <c r="G569" s="5">
        <f t="shared" si="207"/>
        <v>2.000000000000135E-2</v>
      </c>
      <c r="H569" s="5">
        <f t="shared" si="186"/>
        <v>11.330000000000002</v>
      </c>
      <c r="I569" s="8">
        <f t="shared" si="187"/>
        <v>17.423832375000998</v>
      </c>
      <c r="J569" s="5">
        <f t="shared" si="204"/>
        <v>179.301563209156</v>
      </c>
      <c r="K569" s="5">
        <f t="shared" si="188"/>
        <v>82.741464000000022</v>
      </c>
      <c r="L569" s="8">
        <f t="shared" si="208"/>
        <v>96.560099209155979</v>
      </c>
      <c r="M569" s="8">
        <f t="shared" si="189"/>
        <v>569.05000000000007</v>
      </c>
      <c r="N569" s="8">
        <f t="shared" si="209"/>
        <v>598.74900000000002</v>
      </c>
      <c r="O569" s="8">
        <f t="shared" si="210"/>
        <v>567.5</v>
      </c>
      <c r="P569" s="8">
        <f t="shared" si="211"/>
        <v>2.000000000000135E-2</v>
      </c>
      <c r="Q569" s="9">
        <f t="shared" si="212"/>
        <v>4.3439002261409376</v>
      </c>
      <c r="R569" s="8">
        <f t="shared" si="213"/>
        <v>135.29704802630178</v>
      </c>
      <c r="S569" s="8">
        <f t="shared" si="196"/>
        <v>4.3877144395517984</v>
      </c>
      <c r="T569" s="1" t="str">
        <f t="shared" si="197"/>
        <v>organic clay</v>
      </c>
      <c r="U569" s="10" t="str">
        <f t="shared" si="198"/>
        <v/>
      </c>
      <c r="V569" s="10" t="str">
        <f t="shared" si="199"/>
        <v/>
      </c>
      <c r="W569" s="10" t="str">
        <f t="shared" si="200"/>
        <v/>
      </c>
      <c r="X569" s="10">
        <f t="shared" si="201"/>
        <v>25.983229119389602</v>
      </c>
      <c r="Y569" s="1">
        <f t="shared" si="205"/>
        <v>11.480737018425462</v>
      </c>
      <c r="Z569" s="2">
        <f t="shared" si="202"/>
        <v>2.3096000000000001</v>
      </c>
      <c r="AA569" s="1">
        <f t="shared" si="206"/>
        <v>1.9117252931323285</v>
      </c>
    </row>
    <row r="570" spans="1:27" x14ac:dyDescent="0.2">
      <c r="A570" s="11">
        <v>11.34</v>
      </c>
      <c r="B570" s="11">
        <v>0.56069999999999998</v>
      </c>
      <c r="C570" s="11">
        <v>49.8</v>
      </c>
      <c r="D570" s="11">
        <v>179.1</v>
      </c>
      <c r="E570" s="5">
        <f t="shared" si="184"/>
        <v>591.14699999999993</v>
      </c>
      <c r="F570" s="5">
        <f t="shared" si="203"/>
        <v>568</v>
      </c>
      <c r="G570" s="5">
        <f t="shared" si="207"/>
        <v>2.000000000000135E-2</v>
      </c>
      <c r="H570" s="5">
        <f t="shared" si="186"/>
        <v>11.350000000000001</v>
      </c>
      <c r="I570" s="8">
        <f t="shared" si="187"/>
        <v>17.301941308230887</v>
      </c>
      <c r="J570" s="5">
        <f t="shared" si="204"/>
        <v>179.64760203532063</v>
      </c>
      <c r="K570" s="5">
        <f t="shared" si="188"/>
        <v>82.937664000000012</v>
      </c>
      <c r="L570" s="8">
        <f t="shared" si="208"/>
        <v>96.709938035320619</v>
      </c>
      <c r="M570" s="8">
        <f t="shared" si="189"/>
        <v>605.45000000000005</v>
      </c>
      <c r="N570" s="8">
        <f t="shared" si="209"/>
        <v>637.18049999999994</v>
      </c>
      <c r="O570" s="8">
        <f t="shared" si="210"/>
        <v>568.5</v>
      </c>
      <c r="P570" s="8">
        <f t="shared" si="211"/>
        <v>2.000000000000135E-2</v>
      </c>
      <c r="Q570" s="9">
        <f t="shared" si="212"/>
        <v>4.7309811924145597</v>
      </c>
      <c r="R570" s="8">
        <f t="shared" si="213"/>
        <v>124.25336025648744</v>
      </c>
      <c r="S570" s="8">
        <f t="shared" si="196"/>
        <v>4.3355433496815454</v>
      </c>
      <c r="T570" s="1" t="str">
        <f t="shared" si="197"/>
        <v>organic clay</v>
      </c>
      <c r="U570" s="10" t="str">
        <f t="shared" si="198"/>
        <v/>
      </c>
      <c r="V570" s="10" t="str">
        <f t="shared" si="199"/>
        <v/>
      </c>
      <c r="W570" s="10" t="str">
        <f t="shared" si="200"/>
        <v/>
      </c>
      <c r="X570" s="10">
        <f t="shared" si="201"/>
        <v>28.386826530978627</v>
      </c>
      <c r="Y570" s="1">
        <f t="shared" si="205"/>
        <v>11.49748743718593</v>
      </c>
      <c r="Z570" s="2">
        <f t="shared" si="202"/>
        <v>2.2427999999999999</v>
      </c>
      <c r="AA570" s="1">
        <f t="shared" si="206"/>
        <v>1.9145728643216082</v>
      </c>
    </row>
    <row r="571" spans="1:27" x14ac:dyDescent="0.2">
      <c r="A571" s="11">
        <v>11.36</v>
      </c>
      <c r="B571" s="11">
        <v>0.6502</v>
      </c>
      <c r="C571" s="11">
        <v>36.4</v>
      </c>
      <c r="D571" s="11">
        <v>194.2</v>
      </c>
      <c r="E571" s="5">
        <f t="shared" si="184"/>
        <v>683.21400000000006</v>
      </c>
      <c r="F571" s="5">
        <f t="shared" si="203"/>
        <v>569</v>
      </c>
      <c r="G571" s="5">
        <f t="shared" si="207"/>
        <v>2.000000000000135E-2</v>
      </c>
      <c r="H571" s="5">
        <f t="shared" si="186"/>
        <v>11.370000000000001</v>
      </c>
      <c r="I571" s="8">
        <f t="shared" si="187"/>
        <v>16.996879395685582</v>
      </c>
      <c r="J571" s="5">
        <f t="shared" si="204"/>
        <v>179.98753962323437</v>
      </c>
      <c r="K571" s="5">
        <f t="shared" si="188"/>
        <v>83.133864000000017</v>
      </c>
      <c r="L571" s="8">
        <f t="shared" si="208"/>
        <v>96.853675623234352</v>
      </c>
      <c r="M571" s="8">
        <f t="shared" si="189"/>
        <v>838.40000000000009</v>
      </c>
      <c r="N571" s="8">
        <f t="shared" si="209"/>
        <v>872.11099999999988</v>
      </c>
      <c r="O571" s="8">
        <f t="shared" si="210"/>
        <v>569.5</v>
      </c>
      <c r="P571" s="8">
        <f t="shared" si="211"/>
        <v>2.000000000000135E-2</v>
      </c>
      <c r="Q571" s="9">
        <f t="shared" si="212"/>
        <v>7.1460732483624101</v>
      </c>
      <c r="R571" s="8">
        <f t="shared" si="213"/>
        <v>82.283007671779544</v>
      </c>
      <c r="S571" s="8">
        <f t="shared" si="196"/>
        <v>4.0832919100125054</v>
      </c>
      <c r="T571" s="1" t="str">
        <f t="shared" si="197"/>
        <v>organic clay</v>
      </c>
      <c r="U571" s="10" t="str">
        <f t="shared" si="198"/>
        <v/>
      </c>
      <c r="V571" s="10" t="str">
        <f t="shared" si="199"/>
        <v/>
      </c>
      <c r="W571" s="10" t="str">
        <f t="shared" si="200"/>
        <v/>
      </c>
      <c r="X571" s="10">
        <f t="shared" si="201"/>
        <v>43.894164025117711</v>
      </c>
      <c r="Y571" s="1">
        <f t="shared" si="205"/>
        <v>11.514237855946398</v>
      </c>
      <c r="Z571" s="2">
        <f t="shared" si="202"/>
        <v>2.6008</v>
      </c>
      <c r="AA571" s="1">
        <f t="shared" si="206"/>
        <v>1.9174204355108879</v>
      </c>
    </row>
    <row r="572" spans="1:27" x14ac:dyDescent="0.2">
      <c r="A572" s="11">
        <v>11.38</v>
      </c>
      <c r="B572" s="11">
        <v>1.0266</v>
      </c>
      <c r="C572" s="11">
        <v>28.4</v>
      </c>
      <c r="D572" s="11">
        <v>202.4</v>
      </c>
      <c r="E572" s="5">
        <f t="shared" si="184"/>
        <v>1061.0079999999998</v>
      </c>
      <c r="F572" s="5">
        <f t="shared" si="203"/>
        <v>570</v>
      </c>
      <c r="G572" s="5">
        <f t="shared" si="207"/>
        <v>2.000000000000135E-2</v>
      </c>
      <c r="H572" s="5">
        <f t="shared" si="186"/>
        <v>11.39</v>
      </c>
      <c r="I572" s="8">
        <f t="shared" si="187"/>
        <v>16.880171290866894</v>
      </c>
      <c r="J572" s="5">
        <f t="shared" si="204"/>
        <v>180.32514304905172</v>
      </c>
      <c r="K572" s="5">
        <f t="shared" si="188"/>
        <v>83.330064000000007</v>
      </c>
      <c r="L572" s="8">
        <f t="shared" si="208"/>
        <v>96.995079049051711</v>
      </c>
      <c r="M572" s="8">
        <f t="shared" si="189"/>
        <v>1081</v>
      </c>
      <c r="N572" s="8">
        <f t="shared" si="209"/>
        <v>1114.7109999999998</v>
      </c>
      <c r="O572" s="8">
        <f t="shared" si="210"/>
        <v>570.5</v>
      </c>
      <c r="P572" s="8">
        <f t="shared" si="211"/>
        <v>2.000000000000135E-2</v>
      </c>
      <c r="Q572" s="9">
        <f t="shared" si="212"/>
        <v>9.6333325990529541</v>
      </c>
      <c r="R572" s="8">
        <f t="shared" si="213"/>
        <v>61.056146746659202</v>
      </c>
      <c r="S572" s="8">
        <f t="shared" si="196"/>
        <v>3.9007327772811511</v>
      </c>
      <c r="T572" s="1" t="str">
        <f t="shared" si="197"/>
        <v>organic clay</v>
      </c>
      <c r="U572" s="10" t="str">
        <f t="shared" si="198"/>
        <v/>
      </c>
      <c r="V572" s="10" t="str">
        <f t="shared" si="199"/>
        <v/>
      </c>
      <c r="W572" s="10" t="str">
        <f t="shared" si="200"/>
        <v/>
      </c>
      <c r="X572" s="10">
        <f t="shared" si="201"/>
        <v>60.044990463396552</v>
      </c>
      <c r="Y572" s="1">
        <f t="shared" si="205"/>
        <v>11.530988274706869</v>
      </c>
      <c r="Z572" s="2">
        <f t="shared" si="202"/>
        <v>4.1063999999999998</v>
      </c>
      <c r="AA572" s="1">
        <f t="shared" si="206"/>
        <v>1.9202680067001678</v>
      </c>
    </row>
    <row r="573" spans="1:27" x14ac:dyDescent="0.2">
      <c r="A573" s="11">
        <v>11.4</v>
      </c>
      <c r="B573" s="11">
        <v>1.1354</v>
      </c>
      <c r="C573" s="11">
        <v>19.5</v>
      </c>
      <c r="D573" s="11">
        <v>194.2</v>
      </c>
      <c r="E573" s="5">
        <f t="shared" si="184"/>
        <v>1168.4139999999998</v>
      </c>
      <c r="F573" s="5">
        <f t="shared" si="203"/>
        <v>571</v>
      </c>
      <c r="G573" s="5">
        <f t="shared" si="207"/>
        <v>2.000000000000135E-2</v>
      </c>
      <c r="H573" s="5">
        <f t="shared" si="186"/>
        <v>11.41</v>
      </c>
      <c r="I573" s="8">
        <f t="shared" si="187"/>
        <v>16.484655847520937</v>
      </c>
      <c r="J573" s="5">
        <f t="shared" si="204"/>
        <v>180.65483616600216</v>
      </c>
      <c r="K573" s="5">
        <f t="shared" si="188"/>
        <v>83.526264000000012</v>
      </c>
      <c r="L573" s="8">
        <f t="shared" si="208"/>
        <v>97.128572166002144</v>
      </c>
      <c r="M573" s="8">
        <f t="shared" si="189"/>
        <v>1024.8500000000001</v>
      </c>
      <c r="N573" s="8">
        <f t="shared" si="209"/>
        <v>1057.0735</v>
      </c>
      <c r="O573" s="8">
        <f t="shared" si="210"/>
        <v>571.5</v>
      </c>
      <c r="P573" s="8">
        <f t="shared" si="211"/>
        <v>2.000000000000135E-2</v>
      </c>
      <c r="Q573" s="9">
        <f t="shared" si="212"/>
        <v>9.0232837185757599</v>
      </c>
      <c r="R573" s="8">
        <f t="shared" si="213"/>
        <v>65.208561111638716</v>
      </c>
      <c r="S573" s="8">
        <f t="shared" si="196"/>
        <v>3.940862296388679</v>
      </c>
      <c r="T573" s="1" t="str">
        <f t="shared" si="197"/>
        <v>organic clay</v>
      </c>
      <c r="U573" s="10" t="str">
        <f t="shared" si="198"/>
        <v/>
      </c>
      <c r="V573" s="10" t="str">
        <f t="shared" si="199"/>
        <v/>
      </c>
      <c r="W573" s="10" t="str">
        <f t="shared" si="200"/>
        <v/>
      </c>
      <c r="X573" s="10">
        <f t="shared" si="201"/>
        <v>56.279677588933197</v>
      </c>
      <c r="Y573" s="1">
        <f t="shared" si="205"/>
        <v>11.547738693467338</v>
      </c>
      <c r="Z573" s="2">
        <f t="shared" si="202"/>
        <v>4.5415999999999999</v>
      </c>
      <c r="AA573" s="1">
        <f t="shared" si="206"/>
        <v>1.9231155778894475</v>
      </c>
    </row>
    <row r="574" spans="1:27" x14ac:dyDescent="0.2">
      <c r="A574" s="11">
        <v>11.42</v>
      </c>
      <c r="B574" s="11">
        <v>0.9143</v>
      </c>
      <c r="C574" s="11">
        <v>33.4</v>
      </c>
      <c r="D574" s="11">
        <v>184.9</v>
      </c>
      <c r="E574" s="5">
        <f t="shared" si="184"/>
        <v>945.73299999999995</v>
      </c>
      <c r="F574" s="5">
        <f t="shared" si="203"/>
        <v>572</v>
      </c>
      <c r="G574" s="5">
        <f t="shared" si="207"/>
        <v>2.000000000000135E-2</v>
      </c>
      <c r="H574" s="5">
        <f t="shared" si="186"/>
        <v>11.43</v>
      </c>
      <c r="I574" s="8">
        <f t="shared" si="187"/>
        <v>17.022613313598669</v>
      </c>
      <c r="J574" s="5">
        <f t="shared" si="204"/>
        <v>180.99528843227415</v>
      </c>
      <c r="K574" s="5">
        <f t="shared" si="188"/>
        <v>83.722464000000002</v>
      </c>
      <c r="L574" s="8">
        <f t="shared" si="208"/>
        <v>97.272824432274149</v>
      </c>
      <c r="M574" s="8">
        <f t="shared" si="189"/>
        <v>795.4</v>
      </c>
      <c r="N574" s="8">
        <f t="shared" si="209"/>
        <v>826.50149999999996</v>
      </c>
      <c r="O574" s="8">
        <f t="shared" si="210"/>
        <v>572.5</v>
      </c>
      <c r="P574" s="8">
        <f t="shared" si="211"/>
        <v>2.000000000000135E-2</v>
      </c>
      <c r="Q574" s="9">
        <f t="shared" si="212"/>
        <v>6.6360385373322552</v>
      </c>
      <c r="R574" s="8">
        <f t="shared" si="213"/>
        <v>88.690083804086512</v>
      </c>
      <c r="S574" s="8">
        <f t="shared" si="196"/>
        <v>4.1289004475842441</v>
      </c>
      <c r="T574" s="1" t="str">
        <f t="shared" si="197"/>
        <v>organic clay</v>
      </c>
      <c r="U574" s="10" t="str">
        <f t="shared" si="198"/>
        <v/>
      </c>
      <c r="V574" s="10" t="str">
        <f t="shared" si="199"/>
        <v/>
      </c>
      <c r="W574" s="10" t="str">
        <f t="shared" si="200"/>
        <v/>
      </c>
      <c r="X574" s="10">
        <f t="shared" si="201"/>
        <v>40.960314104515056</v>
      </c>
      <c r="Y574" s="1">
        <f t="shared" si="205"/>
        <v>11.564489112227806</v>
      </c>
      <c r="Z574" s="2">
        <f t="shared" si="202"/>
        <v>3.6572</v>
      </c>
      <c r="AA574" s="1">
        <f t="shared" si="206"/>
        <v>1.9259631490787272</v>
      </c>
    </row>
    <row r="575" spans="1:27" x14ac:dyDescent="0.2">
      <c r="A575" s="11">
        <v>11.44</v>
      </c>
      <c r="B575" s="11">
        <v>0.67649999999999999</v>
      </c>
      <c r="C575" s="11">
        <v>46.5</v>
      </c>
      <c r="D575" s="11">
        <v>181</v>
      </c>
      <c r="E575" s="5">
        <f t="shared" si="184"/>
        <v>707.27</v>
      </c>
      <c r="F575" s="5">
        <f t="shared" si="203"/>
        <v>573</v>
      </c>
      <c r="G575" s="5">
        <f t="shared" si="207"/>
        <v>2.000000000000135E-2</v>
      </c>
      <c r="H575" s="5">
        <f t="shared" si="186"/>
        <v>11.45</v>
      </c>
      <c r="I575" s="8">
        <f t="shared" si="187"/>
        <v>17.291841442217766</v>
      </c>
      <c r="J575" s="5">
        <f t="shared" si="204"/>
        <v>181.34112526111852</v>
      </c>
      <c r="K575" s="5">
        <f t="shared" si="188"/>
        <v>83.918663999999993</v>
      </c>
      <c r="L575" s="8">
        <f t="shared" si="208"/>
        <v>97.422461261118528</v>
      </c>
      <c r="M575" s="8">
        <f t="shared" si="189"/>
        <v>614.19999999999993</v>
      </c>
      <c r="N575" s="8">
        <f t="shared" si="209"/>
        <v>645.56500000000005</v>
      </c>
      <c r="O575" s="8">
        <f t="shared" si="210"/>
        <v>573.5</v>
      </c>
      <c r="P575" s="8">
        <f t="shared" si="211"/>
        <v>2.000000000000135E-2</v>
      </c>
      <c r="Q575" s="9">
        <f t="shared" si="212"/>
        <v>4.7650600152118523</v>
      </c>
      <c r="R575" s="8">
        <f t="shared" si="213"/>
        <v>123.53953150784942</v>
      </c>
      <c r="S575" s="8">
        <f t="shared" si="196"/>
        <v>4.3316210418438379</v>
      </c>
      <c r="T575" s="1" t="str">
        <f t="shared" si="197"/>
        <v>organic clay</v>
      </c>
      <c r="U575" s="10" t="str">
        <f t="shared" si="198"/>
        <v/>
      </c>
      <c r="V575" s="10" t="str">
        <f t="shared" si="199"/>
        <v/>
      </c>
      <c r="W575" s="10" t="str">
        <f t="shared" si="200"/>
        <v/>
      </c>
      <c r="X575" s="10">
        <f t="shared" si="201"/>
        <v>28.857258315925428</v>
      </c>
      <c r="Y575" s="1">
        <f t="shared" si="205"/>
        <v>11.581239530988274</v>
      </c>
      <c r="Z575" s="2">
        <f t="shared" si="202"/>
        <v>2.706</v>
      </c>
      <c r="AA575" s="1">
        <f t="shared" si="206"/>
        <v>1.9288107202680069</v>
      </c>
    </row>
    <row r="576" spans="1:27" x14ac:dyDescent="0.2">
      <c r="A576" s="11">
        <v>11.46</v>
      </c>
      <c r="B576" s="11">
        <v>0.55189999999999995</v>
      </c>
      <c r="C576" s="11">
        <v>45.4</v>
      </c>
      <c r="D576" s="11">
        <v>188</v>
      </c>
      <c r="E576" s="5">
        <f t="shared" si="184"/>
        <v>583.86</v>
      </c>
      <c r="F576" s="5">
        <f t="shared" si="203"/>
        <v>574</v>
      </c>
      <c r="G576" s="5">
        <f t="shared" si="207"/>
        <v>2.000000000000135E-2</v>
      </c>
      <c r="H576" s="5">
        <f t="shared" si="186"/>
        <v>11.470000000000002</v>
      </c>
      <c r="I576" s="8">
        <f t="shared" si="187"/>
        <v>17.190777808946688</v>
      </c>
      <c r="J576" s="5">
        <f t="shared" si="204"/>
        <v>181.68494081729747</v>
      </c>
      <c r="K576" s="5">
        <f t="shared" si="188"/>
        <v>84.114864000000026</v>
      </c>
      <c r="L576" s="8">
        <f t="shared" si="208"/>
        <v>97.570076817297448</v>
      </c>
      <c r="M576" s="8">
        <f t="shared" si="189"/>
        <v>660.69999999999993</v>
      </c>
      <c r="N576" s="8">
        <f t="shared" si="209"/>
        <v>693.57799999999997</v>
      </c>
      <c r="O576" s="8">
        <f t="shared" si="210"/>
        <v>574.5</v>
      </c>
      <c r="P576" s="8">
        <f t="shared" si="211"/>
        <v>2.000000000000135E-2</v>
      </c>
      <c r="Q576" s="9">
        <f t="shared" si="212"/>
        <v>5.2464144323800808</v>
      </c>
      <c r="R576" s="8">
        <f t="shared" si="213"/>
        <v>112.23047269233477</v>
      </c>
      <c r="S576" s="8">
        <f t="shared" si="196"/>
        <v>4.2728070801546707</v>
      </c>
      <c r="T576" s="1" t="str">
        <f t="shared" si="197"/>
        <v>organic clay</v>
      </c>
      <c r="U576" s="10" t="str">
        <f t="shared" si="198"/>
        <v/>
      </c>
      <c r="V576" s="10" t="str">
        <f t="shared" si="199"/>
        <v/>
      </c>
      <c r="W576" s="10" t="str">
        <f t="shared" si="200"/>
        <v/>
      </c>
      <c r="X576" s="10">
        <f t="shared" si="201"/>
        <v>31.934337278846829</v>
      </c>
      <c r="Y576" s="1">
        <f t="shared" si="205"/>
        <v>11.597989949748746</v>
      </c>
      <c r="Z576" s="2">
        <f t="shared" si="202"/>
        <v>2.2075999999999998</v>
      </c>
      <c r="AA576" s="1">
        <f t="shared" si="206"/>
        <v>1.9316582914572868</v>
      </c>
    </row>
    <row r="577" spans="1:27" x14ac:dyDescent="0.2">
      <c r="A577" s="11">
        <v>11.48</v>
      </c>
      <c r="B577" s="11">
        <v>0.76949999999999996</v>
      </c>
      <c r="C577" s="11">
        <v>41.2</v>
      </c>
      <c r="D577" s="11">
        <v>198.8</v>
      </c>
      <c r="E577" s="5">
        <f t="shared" si="184"/>
        <v>803.29600000000005</v>
      </c>
      <c r="F577" s="5">
        <f t="shared" si="203"/>
        <v>575</v>
      </c>
      <c r="G577" s="5">
        <f t="shared" si="207"/>
        <v>2.000000000000135E-2</v>
      </c>
      <c r="H577" s="5">
        <f t="shared" si="186"/>
        <v>11.490000000000002</v>
      </c>
      <c r="I577" s="8">
        <f t="shared" si="187"/>
        <v>17.201452927237145</v>
      </c>
      <c r="J577" s="5">
        <f t="shared" si="204"/>
        <v>182.02896987584225</v>
      </c>
      <c r="K577" s="5">
        <f t="shared" si="188"/>
        <v>84.31106400000003</v>
      </c>
      <c r="L577" s="8">
        <f t="shared" si="208"/>
        <v>97.71790587584222</v>
      </c>
      <c r="M577" s="8">
        <f t="shared" si="189"/>
        <v>1148.55</v>
      </c>
      <c r="N577" s="8">
        <f t="shared" si="209"/>
        <v>1183.0515</v>
      </c>
      <c r="O577" s="8">
        <f t="shared" si="210"/>
        <v>575.5</v>
      </c>
      <c r="P577" s="8">
        <f t="shared" si="211"/>
        <v>2.000000000000135E-2</v>
      </c>
      <c r="Q577" s="9">
        <f t="shared" si="212"/>
        <v>10.244003093926619</v>
      </c>
      <c r="R577" s="8">
        <f t="shared" si="213"/>
        <v>57.491213502319496</v>
      </c>
      <c r="S577" s="8">
        <f t="shared" si="196"/>
        <v>3.8635882603676959</v>
      </c>
      <c r="T577" s="1" t="str">
        <f t="shared" si="197"/>
        <v>organic clay</v>
      </c>
      <c r="U577" s="10" t="str">
        <f t="shared" si="198"/>
        <v/>
      </c>
      <c r="V577" s="10" t="str">
        <f t="shared" si="199"/>
        <v/>
      </c>
      <c r="W577" s="10" t="str">
        <f t="shared" si="200"/>
        <v/>
      </c>
      <c r="X577" s="10">
        <f t="shared" si="201"/>
        <v>64.434735341610519</v>
      </c>
      <c r="Y577" s="1">
        <f t="shared" si="205"/>
        <v>11.614740368509214</v>
      </c>
      <c r="Z577" s="2">
        <f t="shared" si="202"/>
        <v>3.0779999999999998</v>
      </c>
      <c r="AA577" s="1">
        <f t="shared" si="206"/>
        <v>1.9345058626465665</v>
      </c>
    </row>
    <row r="578" spans="1:27" x14ac:dyDescent="0.2">
      <c r="A578" s="11">
        <v>11.5</v>
      </c>
      <c r="B578" s="11">
        <v>1.5276000000000001</v>
      </c>
      <c r="C578" s="11">
        <v>39.5</v>
      </c>
      <c r="D578" s="11">
        <v>207.1</v>
      </c>
      <c r="E578" s="5">
        <f t="shared" si="184"/>
        <v>1562.8070000000002</v>
      </c>
      <c r="F578" s="5">
        <f t="shared" si="203"/>
        <v>576</v>
      </c>
      <c r="G578" s="5">
        <f t="shared" si="207"/>
        <v>2.000000000000135E-2</v>
      </c>
      <c r="H578" s="5">
        <f t="shared" si="186"/>
        <v>11.510000000000002</v>
      </c>
      <c r="I578" s="8">
        <f t="shared" si="187"/>
        <v>17.408165758770945</v>
      </c>
      <c r="J578" s="5">
        <f t="shared" si="204"/>
        <v>182.37713319101769</v>
      </c>
      <c r="K578" s="5">
        <f t="shared" si="188"/>
        <v>84.507264000000021</v>
      </c>
      <c r="L578" s="8">
        <f t="shared" si="208"/>
        <v>97.869869191017671</v>
      </c>
      <c r="M578" s="8">
        <f t="shared" si="189"/>
        <v>1772</v>
      </c>
      <c r="N578" s="8">
        <f t="shared" si="209"/>
        <v>1808.0315000000001</v>
      </c>
      <c r="O578" s="8">
        <f t="shared" si="210"/>
        <v>576.5</v>
      </c>
      <c r="P578" s="8">
        <f t="shared" si="211"/>
        <v>2.000000000000135E-2</v>
      </c>
      <c r="Q578" s="9">
        <f t="shared" si="212"/>
        <v>16.61036619591377</v>
      </c>
      <c r="R578" s="8">
        <f t="shared" si="213"/>
        <v>35.462642722242315</v>
      </c>
      <c r="S578" s="8">
        <f t="shared" si="196"/>
        <v>3.5682524629977035</v>
      </c>
      <c r="T578" s="1" t="str">
        <f t="shared" si="197"/>
        <v>clays</v>
      </c>
      <c r="U578" s="10" t="str">
        <f t="shared" si="198"/>
        <v/>
      </c>
      <c r="V578" s="10" t="str">
        <f t="shared" si="199"/>
        <v/>
      </c>
      <c r="W578" s="10" t="str">
        <f t="shared" si="200"/>
        <v/>
      </c>
      <c r="X578" s="10">
        <f t="shared" si="201"/>
        <v>105.97485778726549</v>
      </c>
      <c r="Y578" s="1">
        <f t="shared" si="205"/>
        <v>11.631490787269682</v>
      </c>
      <c r="Z578" s="2">
        <f t="shared" si="202"/>
        <v>6.1104000000000003</v>
      </c>
      <c r="AA578" s="1">
        <f t="shared" si="206"/>
        <v>1.937353433835846</v>
      </c>
    </row>
    <row r="579" spans="1:27" x14ac:dyDescent="0.2">
      <c r="A579" s="11">
        <v>11.52</v>
      </c>
      <c r="B579" s="11">
        <v>2.0164</v>
      </c>
      <c r="C579" s="11">
        <v>39</v>
      </c>
      <c r="D579" s="11">
        <v>216.8</v>
      </c>
      <c r="E579" s="5">
        <f t="shared" ref="E579:E600" si="214">+B579*1000+D579*(1-$F$1)</f>
        <v>2053.2559999999999</v>
      </c>
      <c r="F579" s="5">
        <f t="shared" si="203"/>
        <v>577</v>
      </c>
      <c r="G579" s="5">
        <f t="shared" si="207"/>
        <v>2.000000000000135E-2</v>
      </c>
      <c r="H579" s="5">
        <f t="shared" ref="H579:H600" si="215">+A579+G579/2</f>
        <v>11.530000000000001</v>
      </c>
      <c r="I579" s="8">
        <f t="shared" ref="I579:I600" si="216">9.81*(0.27*LOG(C579/E579*100)+0.36*LOG(E579/100)+1.236)</f>
        <v>17.498168838143165</v>
      </c>
      <c r="J579" s="5">
        <f t="shared" si="204"/>
        <v>182.72709656778059</v>
      </c>
      <c r="K579" s="5">
        <f t="shared" ref="K579:K600" si="217">IF(H579&lt;$C$1,0,9.81*(H579-$C$1))</f>
        <v>84.703464000000011</v>
      </c>
      <c r="L579" s="8">
        <f t="shared" si="208"/>
        <v>98.023632567780581</v>
      </c>
      <c r="M579" s="8">
        <f t="shared" ref="M579:M600" si="218">AVERAGE(B579:B580)*1000</f>
        <v>2016.3999999999999</v>
      </c>
      <c r="N579" s="8">
        <f t="shared" si="209"/>
        <v>2053.0264999999999</v>
      </c>
      <c r="O579" s="8">
        <f t="shared" si="210"/>
        <v>577.5</v>
      </c>
      <c r="P579" s="8">
        <f t="shared" si="211"/>
        <v>2.000000000000135E-2</v>
      </c>
      <c r="Q579" s="9">
        <f t="shared" si="212"/>
        <v>19.080086652970753</v>
      </c>
      <c r="R579" s="8">
        <f t="shared" si="213"/>
        <v>30.877409196635554</v>
      </c>
      <c r="S579" s="8">
        <f t="shared" si="196"/>
        <v>3.4836348817150453</v>
      </c>
      <c r="T579" s="1" t="str">
        <f t="shared" si="197"/>
        <v>clays</v>
      </c>
      <c r="U579" s="10" t="str">
        <f t="shared" si="198"/>
        <v/>
      </c>
      <c r="V579" s="10" t="str">
        <f t="shared" si="199"/>
        <v/>
      </c>
      <c r="W579" s="10" t="str">
        <f t="shared" si="200"/>
        <v/>
      </c>
      <c r="X579" s="10">
        <f t="shared" si="201"/>
        <v>122.24486022881462</v>
      </c>
      <c r="Y579" s="1">
        <f t="shared" si="205"/>
        <v>11.648241206030152</v>
      </c>
      <c r="Z579" s="2">
        <f t="shared" si="202"/>
        <v>8.0655999999999999</v>
      </c>
      <c r="AA579" s="1">
        <f t="shared" si="206"/>
        <v>1.9402010050251257</v>
      </c>
    </row>
    <row r="580" spans="1:27" x14ac:dyDescent="0.2">
      <c r="A580" s="11">
        <v>11.54</v>
      </c>
      <c r="B580" s="11">
        <v>2.0164</v>
      </c>
      <c r="C580" s="11">
        <v>44.9</v>
      </c>
      <c r="D580" s="11">
        <v>214.1</v>
      </c>
      <c r="E580" s="5">
        <f t="shared" si="214"/>
        <v>2052.797</v>
      </c>
      <c r="F580" s="5">
        <f t="shared" si="203"/>
        <v>578</v>
      </c>
      <c r="G580" s="5">
        <f t="shared" si="207"/>
        <v>2.000000000000135E-2</v>
      </c>
      <c r="H580" s="5">
        <f t="shared" si="215"/>
        <v>11.55</v>
      </c>
      <c r="I580" s="8">
        <f t="shared" si="216"/>
        <v>17.660135170651152</v>
      </c>
      <c r="J580" s="5">
        <f t="shared" si="204"/>
        <v>183.08029927119364</v>
      </c>
      <c r="K580" s="5">
        <f t="shared" si="217"/>
        <v>84.899664000000016</v>
      </c>
      <c r="L580" s="8">
        <f t="shared" si="208"/>
        <v>98.180635271193623</v>
      </c>
      <c r="M580" s="8">
        <f t="shared" si="218"/>
        <v>2016.3999999999999</v>
      </c>
      <c r="N580" s="8">
        <f t="shared" si="209"/>
        <v>2052.797</v>
      </c>
      <c r="O580" s="8">
        <f t="shared" si="210"/>
        <v>578.5</v>
      </c>
      <c r="P580" s="8">
        <f t="shared" si="211"/>
        <v>2.000000000000135E-2</v>
      </c>
      <c r="Q580" s="9">
        <f t="shared" si="212"/>
        <v>19.043640281653229</v>
      </c>
      <c r="R580" s="8">
        <f t="shared" si="213"/>
        <v>30.940516270433026</v>
      </c>
      <c r="S580" s="8">
        <f t="shared" ref="S580:S600" si="219">+SQRT((3.47-LOG(Q580))^2+(1.22+LOG(R580))^2)</f>
        <v>3.4848464569308932</v>
      </c>
      <c r="T580" s="1" t="str">
        <f t="shared" ref="T580:T600" si="220">(IF(S580&lt;1.31, "gravelly sand to dense sand", IF(S580&lt;2.05, "sands", IF(S580&lt;2.6, "sand mixtures", IF(S580&lt;2.95, "silt mixtures", IF(S580&lt;3.6, "clays","organic clay"))))))</f>
        <v>clays</v>
      </c>
      <c r="U580" s="10" t="str">
        <f t="shared" ref="U580:U600" si="221">IF(S580&lt;2.6,DEGREES(ATAN(0.373*(LOG(N580/L580)+0.29))),"")</f>
        <v/>
      </c>
      <c r="V580" s="10" t="str">
        <f t="shared" ref="V580:V600" si="222">IF(S580&lt;2.6, 17.6+11*LOG(Q580),"")</f>
        <v/>
      </c>
      <c r="W580" s="10" t="str">
        <f t="shared" ref="W580:W600" si="223">IF(S580&lt;2.6, IF(M580/100&lt;20, 30,IF(M580/100&lt;40,30+5/20*(M580/100-20),IF(M580/100&lt;120, 35+5/80*(M580/100-40), IF(M580/100&lt;200, 40+5/80*(M580/100-120),45)))),"")</f>
        <v/>
      </c>
      <c r="X580" s="10">
        <f t="shared" ref="X580:X600" si="224">IF(S580&gt;2.59, (M580-J580)/$I$1,"")</f>
        <v>122.22131338192042</v>
      </c>
      <c r="Y580" s="1">
        <f t="shared" si="205"/>
        <v>11.66499162479062</v>
      </c>
      <c r="Z580" s="2">
        <f t="shared" ref="Z580:Z600" si="225">+B580*4</f>
        <v>8.0655999999999999</v>
      </c>
      <c r="AA580" s="1">
        <f t="shared" si="206"/>
        <v>1.9430485762144054</v>
      </c>
    </row>
    <row r="581" spans="1:27" x14ac:dyDescent="0.2">
      <c r="A581" s="11">
        <v>11.56</v>
      </c>
      <c r="B581" s="11">
        <v>2.0164</v>
      </c>
      <c r="C581" s="11">
        <v>44.9</v>
      </c>
      <c r="D581" s="11">
        <v>214.1</v>
      </c>
      <c r="E581" s="5">
        <f t="shared" si="214"/>
        <v>2052.797</v>
      </c>
      <c r="F581" s="5">
        <f t="shared" ref="F581:F600" si="226">+F580+1</f>
        <v>579</v>
      </c>
      <c r="G581" s="5">
        <f t="shared" si="207"/>
        <v>2.000000000000135E-2</v>
      </c>
      <c r="H581" s="5">
        <f t="shared" si="215"/>
        <v>11.57</v>
      </c>
      <c r="I581" s="8">
        <f t="shared" si="216"/>
        <v>17.660135170651152</v>
      </c>
      <c r="J581" s="5">
        <f t="shared" ref="J581:J600" si="227">+J580+I581*G581</f>
        <v>183.43350197460668</v>
      </c>
      <c r="K581" s="5">
        <f t="shared" si="217"/>
        <v>85.095864000000006</v>
      </c>
      <c r="L581" s="8">
        <f t="shared" si="208"/>
        <v>98.337637974606679</v>
      </c>
      <c r="M581" s="8">
        <f t="shared" si="218"/>
        <v>2016.3999999999999</v>
      </c>
      <c r="N581" s="8">
        <f t="shared" si="209"/>
        <v>2052.797</v>
      </c>
      <c r="O581" s="8">
        <f t="shared" si="210"/>
        <v>579.5</v>
      </c>
      <c r="P581" s="8">
        <f t="shared" si="211"/>
        <v>2.000000000000135E-2</v>
      </c>
      <c r="Q581" s="9">
        <f t="shared" si="212"/>
        <v>19.009644084680083</v>
      </c>
      <c r="R581" s="8">
        <f t="shared" si="213"/>
        <v>30.999856400968845</v>
      </c>
      <c r="S581" s="8">
        <f t="shared" si="219"/>
        <v>3.4859813999726259</v>
      </c>
      <c r="T581" s="1" t="str">
        <f t="shared" si="220"/>
        <v>clays</v>
      </c>
      <c r="U581" s="10" t="str">
        <f t="shared" si="221"/>
        <v/>
      </c>
      <c r="V581" s="10" t="str">
        <f t="shared" si="222"/>
        <v/>
      </c>
      <c r="W581" s="10" t="str">
        <f t="shared" si="223"/>
        <v/>
      </c>
      <c r="X581" s="10">
        <f t="shared" si="224"/>
        <v>122.1977665350262</v>
      </c>
      <c r="Y581" s="1">
        <f t="shared" ref="Y581:Y599" si="228">+($Y$600-$Y$3)/($A$600-$A$3)*(A581-$A$3)+$Y$3</f>
        <v>11.68174204355109</v>
      </c>
      <c r="Z581" s="2">
        <f t="shared" si="225"/>
        <v>8.0655999999999999</v>
      </c>
      <c r="AA581" s="1">
        <f t="shared" ref="AA581:AA599" si="229">+($AA$600-$AA$3)/($A$600-$A$3)*(A581-$A$3)+$AA$3</f>
        <v>1.9458961474036853</v>
      </c>
    </row>
    <row r="582" spans="1:27" x14ac:dyDescent="0.2">
      <c r="A582" s="11">
        <v>11.58</v>
      </c>
      <c r="B582" s="11">
        <v>2.0164</v>
      </c>
      <c r="C582" s="11">
        <v>44.9</v>
      </c>
      <c r="D582" s="11">
        <v>214.1</v>
      </c>
      <c r="E582" s="5">
        <f t="shared" si="214"/>
        <v>2052.797</v>
      </c>
      <c r="F582" s="5">
        <f t="shared" si="226"/>
        <v>580</v>
      </c>
      <c r="G582" s="5">
        <f t="shared" si="207"/>
        <v>2.000000000000135E-2</v>
      </c>
      <c r="H582" s="5">
        <f t="shared" si="215"/>
        <v>11.59</v>
      </c>
      <c r="I582" s="8">
        <f t="shared" si="216"/>
        <v>17.660135170651152</v>
      </c>
      <c r="J582" s="5">
        <f t="shared" si="227"/>
        <v>183.78670467801973</v>
      </c>
      <c r="K582" s="5">
        <f t="shared" si="217"/>
        <v>85.292063999999996</v>
      </c>
      <c r="L582" s="8">
        <f t="shared" si="208"/>
        <v>98.494640678019735</v>
      </c>
      <c r="M582" s="8">
        <f t="shared" si="218"/>
        <v>2016.3999999999999</v>
      </c>
      <c r="N582" s="8">
        <f t="shared" si="209"/>
        <v>2052.797</v>
      </c>
      <c r="O582" s="8">
        <f t="shared" si="210"/>
        <v>580.5</v>
      </c>
      <c r="P582" s="8">
        <f t="shared" si="211"/>
        <v>2.000000000000135E-2</v>
      </c>
      <c r="Q582" s="9">
        <f t="shared" si="212"/>
        <v>18.975756269133459</v>
      </c>
      <c r="R582" s="8">
        <f t="shared" si="213"/>
        <v>31.059218959518649</v>
      </c>
      <c r="S582" s="8">
        <f t="shared" si="219"/>
        <v>3.487114665015413</v>
      </c>
      <c r="T582" s="1" t="str">
        <f t="shared" si="220"/>
        <v>clays</v>
      </c>
      <c r="U582" s="10" t="str">
        <f t="shared" si="221"/>
        <v/>
      </c>
      <c r="V582" s="10" t="str">
        <f t="shared" si="222"/>
        <v/>
      </c>
      <c r="W582" s="10" t="str">
        <f t="shared" si="223"/>
        <v/>
      </c>
      <c r="X582" s="10">
        <f t="shared" si="224"/>
        <v>122.17421968813201</v>
      </c>
      <c r="Y582" s="1">
        <f t="shared" si="228"/>
        <v>11.698492462311558</v>
      </c>
      <c r="Z582" s="2">
        <f t="shared" si="225"/>
        <v>8.0655999999999999</v>
      </c>
      <c r="AA582" s="1">
        <f t="shared" si="229"/>
        <v>1.948743718592965</v>
      </c>
    </row>
    <row r="583" spans="1:27" x14ac:dyDescent="0.2">
      <c r="A583" s="11">
        <v>11.6</v>
      </c>
      <c r="B583" s="11">
        <v>2.0164</v>
      </c>
      <c r="C583" s="11">
        <v>44.9</v>
      </c>
      <c r="D583" s="11">
        <v>214.1</v>
      </c>
      <c r="E583" s="5">
        <f t="shared" si="214"/>
        <v>2052.797</v>
      </c>
      <c r="F583" s="5">
        <f t="shared" si="226"/>
        <v>581</v>
      </c>
      <c r="G583" s="5">
        <f t="shared" si="207"/>
        <v>2.000000000000135E-2</v>
      </c>
      <c r="H583" s="5">
        <f t="shared" si="215"/>
        <v>11.61</v>
      </c>
      <c r="I583" s="8">
        <f t="shared" si="216"/>
        <v>17.660135170651152</v>
      </c>
      <c r="J583" s="5">
        <f t="shared" si="227"/>
        <v>184.13990738143278</v>
      </c>
      <c r="K583" s="5">
        <f t="shared" si="217"/>
        <v>85.488264000000001</v>
      </c>
      <c r="L583" s="8">
        <f t="shared" si="208"/>
        <v>98.651643381432777</v>
      </c>
      <c r="M583" s="8">
        <f t="shared" si="218"/>
        <v>2016.3999999999999</v>
      </c>
      <c r="N583" s="8">
        <f t="shared" si="209"/>
        <v>2052.797</v>
      </c>
      <c r="O583" s="8">
        <f t="shared" si="210"/>
        <v>581.5</v>
      </c>
      <c r="P583" s="8">
        <f t="shared" si="211"/>
        <v>2.000000000000135E-2</v>
      </c>
      <c r="Q583" s="9">
        <f t="shared" si="212"/>
        <v>18.941976317550804</v>
      </c>
      <c r="R583" s="8">
        <f t="shared" si="213"/>
        <v>31.118603958800083</v>
      </c>
      <c r="S583" s="8">
        <f t="shared" si="219"/>
        <v>3.4882462577415074</v>
      </c>
      <c r="T583" s="1" t="str">
        <f t="shared" si="220"/>
        <v>clays</v>
      </c>
      <c r="U583" s="10" t="str">
        <f t="shared" si="221"/>
        <v/>
      </c>
      <c r="V583" s="10" t="str">
        <f t="shared" si="222"/>
        <v/>
      </c>
      <c r="W583" s="10" t="str">
        <f t="shared" si="223"/>
        <v/>
      </c>
      <c r="X583" s="10">
        <f t="shared" si="224"/>
        <v>122.15067284123781</v>
      </c>
      <c r="Y583" s="1">
        <f t="shared" si="228"/>
        <v>11.715242881072028</v>
      </c>
      <c r="Z583" s="2">
        <f t="shared" si="225"/>
        <v>8.0655999999999999</v>
      </c>
      <c r="AA583" s="1">
        <f t="shared" si="229"/>
        <v>1.9515912897822447</v>
      </c>
    </row>
    <row r="584" spans="1:27" x14ac:dyDescent="0.2">
      <c r="A584" s="11">
        <v>11.62</v>
      </c>
      <c r="B584" s="11">
        <v>2.0164</v>
      </c>
      <c r="C584" s="11">
        <v>44.9</v>
      </c>
      <c r="D584" s="11">
        <v>214.1</v>
      </c>
      <c r="E584" s="5">
        <f t="shared" si="214"/>
        <v>2052.797</v>
      </c>
      <c r="F584" s="5">
        <f t="shared" si="226"/>
        <v>582</v>
      </c>
      <c r="G584" s="5">
        <f t="shared" si="207"/>
        <v>2.000000000000135E-2</v>
      </c>
      <c r="H584" s="5">
        <f t="shared" si="215"/>
        <v>11.629999999999999</v>
      </c>
      <c r="I584" s="8">
        <f t="shared" si="216"/>
        <v>17.660135170651152</v>
      </c>
      <c r="J584" s="5">
        <f t="shared" si="227"/>
        <v>184.49311008484582</v>
      </c>
      <c r="K584" s="5">
        <f t="shared" si="217"/>
        <v>85.684463999999991</v>
      </c>
      <c r="L584" s="8">
        <f t="shared" si="208"/>
        <v>98.808646084845833</v>
      </c>
      <c r="M584" s="8">
        <f t="shared" si="218"/>
        <v>2016.3999999999999</v>
      </c>
      <c r="N584" s="8">
        <f t="shared" si="209"/>
        <v>2052.797</v>
      </c>
      <c r="O584" s="8">
        <f t="shared" si="210"/>
        <v>582.5</v>
      </c>
      <c r="P584" s="8">
        <f t="shared" si="211"/>
        <v>2.000000000000135E-2</v>
      </c>
      <c r="Q584" s="9">
        <f t="shared" si="212"/>
        <v>18.908303715758471</v>
      </c>
      <c r="R584" s="8">
        <f t="shared" si="213"/>
        <v>31.178011411540403</v>
      </c>
      <c r="S584" s="8">
        <f t="shared" si="219"/>
        <v>3.489376183804751</v>
      </c>
      <c r="T584" s="1" t="str">
        <f t="shared" si="220"/>
        <v>clays</v>
      </c>
      <c r="U584" s="10" t="str">
        <f t="shared" si="221"/>
        <v/>
      </c>
      <c r="V584" s="10" t="str">
        <f t="shared" si="222"/>
        <v/>
      </c>
      <c r="W584" s="10" t="str">
        <f t="shared" si="223"/>
        <v/>
      </c>
      <c r="X584" s="10">
        <f t="shared" si="224"/>
        <v>122.12712599434361</v>
      </c>
      <c r="Y584" s="1">
        <f t="shared" si="228"/>
        <v>11.731993299832496</v>
      </c>
      <c r="Z584" s="2">
        <f t="shared" si="225"/>
        <v>8.0655999999999999</v>
      </c>
      <c r="AA584" s="1">
        <f t="shared" si="229"/>
        <v>1.9544388609715244</v>
      </c>
    </row>
    <row r="585" spans="1:27" x14ac:dyDescent="0.2">
      <c r="A585" s="11">
        <v>11.64</v>
      </c>
      <c r="B585" s="11">
        <v>2.0164</v>
      </c>
      <c r="C585" s="11">
        <v>44.9</v>
      </c>
      <c r="D585" s="11">
        <v>214.1</v>
      </c>
      <c r="E585" s="5">
        <f t="shared" si="214"/>
        <v>2052.797</v>
      </c>
      <c r="F585" s="5">
        <f t="shared" si="226"/>
        <v>583</v>
      </c>
      <c r="G585" s="5">
        <f t="shared" si="207"/>
        <v>2.000000000000135E-2</v>
      </c>
      <c r="H585" s="5">
        <f t="shared" si="215"/>
        <v>11.650000000000002</v>
      </c>
      <c r="I585" s="8">
        <f t="shared" si="216"/>
        <v>17.660135170651152</v>
      </c>
      <c r="J585" s="5">
        <f t="shared" si="227"/>
        <v>184.84631278825887</v>
      </c>
      <c r="K585" s="5">
        <f t="shared" si="217"/>
        <v>85.880664000000024</v>
      </c>
      <c r="L585" s="8">
        <f t="shared" si="208"/>
        <v>98.965648788258846</v>
      </c>
      <c r="M585" s="8">
        <f t="shared" si="218"/>
        <v>2016.3999999999999</v>
      </c>
      <c r="N585" s="8">
        <f t="shared" si="209"/>
        <v>2052.797</v>
      </c>
      <c r="O585" s="8">
        <f t="shared" si="210"/>
        <v>583.5</v>
      </c>
      <c r="P585" s="8">
        <f t="shared" si="211"/>
        <v>2.000000000000135E-2</v>
      </c>
      <c r="Q585" s="9">
        <f t="shared" si="212"/>
        <v>18.874737952845638</v>
      </c>
      <c r="R585" s="8">
        <f t="shared" si="213"/>
        <v>31.237441330476489</v>
      </c>
      <c r="S585" s="8">
        <f t="shared" si="219"/>
        <v>3.4905044488307699</v>
      </c>
      <c r="T585" s="1" t="str">
        <f t="shared" si="220"/>
        <v>clays</v>
      </c>
      <c r="U585" s="10" t="str">
        <f t="shared" si="221"/>
        <v/>
      </c>
      <c r="V585" s="10" t="str">
        <f t="shared" si="222"/>
        <v/>
      </c>
      <c r="W585" s="10" t="str">
        <f t="shared" si="223"/>
        <v/>
      </c>
      <c r="X585" s="10">
        <f t="shared" si="224"/>
        <v>122.10357914744939</v>
      </c>
      <c r="Y585" s="1">
        <f t="shared" si="228"/>
        <v>11.748743718592966</v>
      </c>
      <c r="Z585" s="2">
        <f t="shared" si="225"/>
        <v>8.0655999999999999</v>
      </c>
      <c r="AA585" s="1">
        <f t="shared" si="229"/>
        <v>1.9572864321608043</v>
      </c>
    </row>
    <row r="586" spans="1:27" x14ac:dyDescent="0.2">
      <c r="A586" s="11">
        <v>11.66</v>
      </c>
      <c r="B586" s="11">
        <v>2.0164</v>
      </c>
      <c r="C586" s="11">
        <v>44.9</v>
      </c>
      <c r="D586" s="11">
        <v>214.1</v>
      </c>
      <c r="E586" s="5">
        <f t="shared" si="214"/>
        <v>2052.797</v>
      </c>
      <c r="F586" s="5">
        <f t="shared" si="226"/>
        <v>584</v>
      </c>
      <c r="G586" s="5">
        <f t="shared" si="207"/>
        <v>2.000000000000135E-2</v>
      </c>
      <c r="H586" s="5">
        <f t="shared" si="215"/>
        <v>11.670000000000002</v>
      </c>
      <c r="I586" s="8">
        <f t="shared" si="216"/>
        <v>17.660135170651152</v>
      </c>
      <c r="J586" s="5">
        <f t="shared" si="227"/>
        <v>185.19951549167192</v>
      </c>
      <c r="K586" s="5">
        <f t="shared" si="217"/>
        <v>86.076864000000015</v>
      </c>
      <c r="L586" s="8">
        <f t="shared" si="208"/>
        <v>99.122651491671903</v>
      </c>
      <c r="M586" s="8">
        <f t="shared" si="218"/>
        <v>2016.3999999999999</v>
      </c>
      <c r="N586" s="8">
        <f t="shared" si="209"/>
        <v>2052.797</v>
      </c>
      <c r="O586" s="8">
        <f t="shared" si="210"/>
        <v>584.5</v>
      </c>
      <c r="P586" s="8">
        <f t="shared" si="211"/>
        <v>2.000000000000135E-2</v>
      </c>
      <c r="Q586" s="9">
        <f t="shared" si="212"/>
        <v>18.841278521138431</v>
      </c>
      <c r="R586" s="8">
        <f t="shared" si="213"/>
        <v>31.296893728354856</v>
      </c>
      <c r="S586" s="8">
        <f t="shared" si="219"/>
        <v>3.4916310584171559</v>
      </c>
      <c r="T586" s="1" t="str">
        <f t="shared" si="220"/>
        <v>clays</v>
      </c>
      <c r="U586" s="10" t="str">
        <f t="shared" si="221"/>
        <v/>
      </c>
      <c r="V586" s="10" t="str">
        <f t="shared" si="222"/>
        <v/>
      </c>
      <c r="W586" s="10" t="str">
        <f t="shared" si="223"/>
        <v/>
      </c>
      <c r="X586" s="10">
        <f t="shared" si="224"/>
        <v>122.08003230055519</v>
      </c>
      <c r="Y586" s="1">
        <f t="shared" si="228"/>
        <v>11.765494137353434</v>
      </c>
      <c r="Z586" s="2">
        <f t="shared" si="225"/>
        <v>8.0655999999999999</v>
      </c>
      <c r="AA586" s="1">
        <f t="shared" si="229"/>
        <v>1.960134003350084</v>
      </c>
    </row>
    <row r="587" spans="1:27" x14ac:dyDescent="0.2">
      <c r="A587" s="11">
        <v>11.68</v>
      </c>
      <c r="B587" s="11">
        <v>2.0164</v>
      </c>
      <c r="C587" s="11">
        <v>44.9</v>
      </c>
      <c r="D587" s="11">
        <v>214.1</v>
      </c>
      <c r="E587" s="5">
        <f t="shared" si="214"/>
        <v>2052.797</v>
      </c>
      <c r="F587" s="5">
        <f t="shared" si="226"/>
        <v>585</v>
      </c>
      <c r="G587" s="5">
        <f t="shared" si="207"/>
        <v>2.000000000000135E-2</v>
      </c>
      <c r="H587" s="5">
        <f t="shared" si="215"/>
        <v>11.690000000000001</v>
      </c>
      <c r="I587" s="8">
        <f t="shared" si="216"/>
        <v>17.660135170651152</v>
      </c>
      <c r="J587" s="5">
        <f t="shared" si="227"/>
        <v>185.55271819508496</v>
      </c>
      <c r="K587" s="5">
        <f t="shared" si="217"/>
        <v>86.273064000000019</v>
      </c>
      <c r="L587" s="8">
        <f t="shared" si="208"/>
        <v>99.279654195084944</v>
      </c>
      <c r="M587" s="8">
        <f t="shared" si="218"/>
        <v>2016.3999999999999</v>
      </c>
      <c r="N587" s="8">
        <f t="shared" si="209"/>
        <v>2052.797</v>
      </c>
      <c r="O587" s="8">
        <f t="shared" si="210"/>
        <v>585.5</v>
      </c>
      <c r="P587" s="8">
        <f t="shared" si="211"/>
        <v>2.000000000000135E-2</v>
      </c>
      <c r="Q587" s="9">
        <f t="shared" si="212"/>
        <v>18.807924916174386</v>
      </c>
      <c r="R587" s="8">
        <f t="shared" si="213"/>
        <v>31.356368617931668</v>
      </c>
      <c r="S587" s="8">
        <f t="shared" si="219"/>
        <v>3.4927560181336585</v>
      </c>
      <c r="T587" s="1" t="str">
        <f t="shared" si="220"/>
        <v>clays</v>
      </c>
      <c r="U587" s="10" t="str">
        <f t="shared" si="221"/>
        <v/>
      </c>
      <c r="V587" s="10" t="str">
        <f t="shared" si="222"/>
        <v/>
      </c>
      <c r="W587" s="10" t="str">
        <f t="shared" si="223"/>
        <v/>
      </c>
      <c r="X587" s="10">
        <f t="shared" si="224"/>
        <v>122.056485453661</v>
      </c>
      <c r="Y587" s="1">
        <f t="shared" si="228"/>
        <v>11.782244556113904</v>
      </c>
      <c r="Z587" s="2">
        <f t="shared" si="225"/>
        <v>8.0655999999999999</v>
      </c>
      <c r="AA587" s="1">
        <f t="shared" si="229"/>
        <v>1.9629815745393637</v>
      </c>
    </row>
    <row r="588" spans="1:27" x14ac:dyDescent="0.2">
      <c r="A588" s="11">
        <v>11.7</v>
      </c>
      <c r="B588" s="11">
        <v>2.0164</v>
      </c>
      <c r="C588" s="11">
        <v>44.9</v>
      </c>
      <c r="D588" s="11">
        <v>214.1</v>
      </c>
      <c r="E588" s="5">
        <f t="shared" si="214"/>
        <v>2052.797</v>
      </c>
      <c r="F588" s="5">
        <f t="shared" si="226"/>
        <v>586</v>
      </c>
      <c r="G588" s="5">
        <f t="shared" si="207"/>
        <v>2.000000000000135E-2</v>
      </c>
      <c r="H588" s="5">
        <f t="shared" si="215"/>
        <v>11.71</v>
      </c>
      <c r="I588" s="8">
        <f t="shared" si="216"/>
        <v>17.660135170651152</v>
      </c>
      <c r="J588" s="5">
        <f t="shared" si="227"/>
        <v>185.90592089849801</v>
      </c>
      <c r="K588" s="5">
        <f t="shared" si="217"/>
        <v>86.46926400000001</v>
      </c>
      <c r="L588" s="8">
        <f t="shared" si="208"/>
        <v>99.436656898498001</v>
      </c>
      <c r="M588" s="8">
        <f t="shared" si="218"/>
        <v>2016.3999999999999</v>
      </c>
      <c r="N588" s="8">
        <f t="shared" si="209"/>
        <v>2052.797</v>
      </c>
      <c r="O588" s="8">
        <f t="shared" si="210"/>
        <v>586.5</v>
      </c>
      <c r="P588" s="8">
        <f t="shared" si="211"/>
        <v>2.000000000000135E-2</v>
      </c>
      <c r="Q588" s="9">
        <f t="shared" si="212"/>
        <v>18.77467663667705</v>
      </c>
      <c r="R588" s="8">
        <f t="shared" si="213"/>
        <v>31.415866011972742</v>
      </c>
      <c r="S588" s="8">
        <f t="shared" si="219"/>
        <v>3.4938793335223668</v>
      </c>
      <c r="T588" s="1" t="str">
        <f t="shared" si="220"/>
        <v>clays</v>
      </c>
      <c r="U588" s="10" t="str">
        <f t="shared" si="221"/>
        <v/>
      </c>
      <c r="V588" s="10" t="str">
        <f t="shared" si="222"/>
        <v/>
      </c>
      <c r="W588" s="10" t="str">
        <f t="shared" si="223"/>
        <v/>
      </c>
      <c r="X588" s="10">
        <f t="shared" si="224"/>
        <v>122.03293860676679</v>
      </c>
      <c r="Y588" s="1">
        <f t="shared" si="228"/>
        <v>11.798994974874372</v>
      </c>
      <c r="Z588" s="2">
        <f t="shared" si="225"/>
        <v>8.0655999999999999</v>
      </c>
      <c r="AA588" s="1">
        <f t="shared" si="229"/>
        <v>1.9658291457286434</v>
      </c>
    </row>
    <row r="589" spans="1:27" x14ac:dyDescent="0.2">
      <c r="A589" s="11">
        <v>11.72</v>
      </c>
      <c r="B589" s="11">
        <v>2.0164</v>
      </c>
      <c r="C589" s="11">
        <v>44.9</v>
      </c>
      <c r="D589" s="11">
        <v>214.1</v>
      </c>
      <c r="E589" s="5">
        <f t="shared" si="214"/>
        <v>2052.797</v>
      </c>
      <c r="F589" s="5">
        <f t="shared" si="226"/>
        <v>587</v>
      </c>
      <c r="G589" s="5">
        <f t="shared" si="207"/>
        <v>2.000000000000135E-2</v>
      </c>
      <c r="H589" s="5">
        <f t="shared" si="215"/>
        <v>11.73</v>
      </c>
      <c r="I589" s="8">
        <f t="shared" si="216"/>
        <v>17.660135170651152</v>
      </c>
      <c r="J589" s="5">
        <f t="shared" si="227"/>
        <v>186.25912360191106</v>
      </c>
      <c r="K589" s="5">
        <f t="shared" si="217"/>
        <v>86.665464000000014</v>
      </c>
      <c r="L589" s="8">
        <f t="shared" si="208"/>
        <v>99.593659601911043</v>
      </c>
      <c r="M589" s="8">
        <f t="shared" si="218"/>
        <v>2016.3999999999999</v>
      </c>
      <c r="N589" s="8">
        <f t="shared" si="209"/>
        <v>2052.797</v>
      </c>
      <c r="O589" s="8">
        <f t="shared" si="210"/>
        <v>587.5</v>
      </c>
      <c r="P589" s="8">
        <f t="shared" si="211"/>
        <v>2.000000000000135E-2</v>
      </c>
      <c r="Q589" s="9">
        <f t="shared" si="212"/>
        <v>18.741533184530887</v>
      </c>
      <c r="R589" s="8">
        <f t="shared" si="213"/>
        <v>31.475385923253562</v>
      </c>
      <c r="S589" s="8">
        <f t="shared" si="219"/>
        <v>3.4950010100978952</v>
      </c>
      <c r="T589" s="1" t="str">
        <f t="shared" si="220"/>
        <v>clays</v>
      </c>
      <c r="U589" s="10" t="str">
        <f t="shared" si="221"/>
        <v/>
      </c>
      <c r="V589" s="10" t="str">
        <f t="shared" si="222"/>
        <v/>
      </c>
      <c r="W589" s="10" t="str">
        <f t="shared" si="223"/>
        <v/>
      </c>
      <c r="X589" s="10">
        <f t="shared" si="224"/>
        <v>122.00939175987259</v>
      </c>
      <c r="Y589" s="1">
        <f t="shared" si="228"/>
        <v>11.815745393634842</v>
      </c>
      <c r="Z589" s="2">
        <f t="shared" si="225"/>
        <v>8.0655999999999999</v>
      </c>
      <c r="AA589" s="1">
        <f t="shared" si="229"/>
        <v>1.9686767169179233</v>
      </c>
    </row>
    <row r="590" spans="1:27" x14ac:dyDescent="0.2">
      <c r="A590" s="11">
        <v>11.74</v>
      </c>
      <c r="B590" s="11">
        <v>2.0164</v>
      </c>
      <c r="C590" s="11">
        <v>44.9</v>
      </c>
      <c r="D590" s="11">
        <v>214.1</v>
      </c>
      <c r="E590" s="5">
        <f t="shared" si="214"/>
        <v>2052.797</v>
      </c>
      <c r="F590" s="5">
        <f t="shared" si="226"/>
        <v>588</v>
      </c>
      <c r="G590" s="5">
        <f t="shared" si="207"/>
        <v>2.000000000000135E-2</v>
      </c>
      <c r="H590" s="5">
        <f t="shared" si="215"/>
        <v>11.75</v>
      </c>
      <c r="I590" s="8">
        <f t="shared" si="216"/>
        <v>17.660135170651152</v>
      </c>
      <c r="J590" s="5">
        <f t="shared" si="227"/>
        <v>186.6123263053241</v>
      </c>
      <c r="K590" s="5">
        <f t="shared" si="217"/>
        <v>86.861664000000005</v>
      </c>
      <c r="L590" s="8">
        <f t="shared" si="208"/>
        <v>99.750662305324099</v>
      </c>
      <c r="M590" s="8">
        <f t="shared" si="218"/>
        <v>2016.3999999999999</v>
      </c>
      <c r="N590" s="8">
        <f t="shared" si="209"/>
        <v>2052.797</v>
      </c>
      <c r="O590" s="8">
        <f t="shared" si="210"/>
        <v>588.5</v>
      </c>
      <c r="P590" s="8">
        <f t="shared" si="211"/>
        <v>2.000000000000135E-2</v>
      </c>
      <c r="Q590" s="9">
        <f t="shared" si="212"/>
        <v>18.708494064756401</v>
      </c>
      <c r="R590" s="8">
        <f t="shared" si="213"/>
        <v>31.53492836455926</v>
      </c>
      <c r="S590" s="8">
        <f t="shared" si="219"/>
        <v>3.496121053347562</v>
      </c>
      <c r="T590" s="1" t="str">
        <f t="shared" si="220"/>
        <v>clays</v>
      </c>
      <c r="U590" s="10" t="str">
        <f t="shared" si="221"/>
        <v/>
      </c>
      <c r="V590" s="10" t="str">
        <f t="shared" si="222"/>
        <v/>
      </c>
      <c r="W590" s="10" t="str">
        <f t="shared" si="223"/>
        <v/>
      </c>
      <c r="X590" s="10">
        <f t="shared" si="224"/>
        <v>121.98584491297838</v>
      </c>
      <c r="Y590" s="1">
        <f t="shared" si="228"/>
        <v>11.83249581239531</v>
      </c>
      <c r="Z590" s="2">
        <f t="shared" si="225"/>
        <v>8.0655999999999999</v>
      </c>
      <c r="AA590" s="1">
        <f t="shared" si="229"/>
        <v>1.971524288107203</v>
      </c>
    </row>
    <row r="591" spans="1:27" x14ac:dyDescent="0.2">
      <c r="A591" s="11">
        <v>11.76</v>
      </c>
      <c r="B591" s="11">
        <v>2.0164</v>
      </c>
      <c r="C591" s="11">
        <v>44.9</v>
      </c>
      <c r="D591" s="11">
        <v>214.1</v>
      </c>
      <c r="E591" s="5">
        <f t="shared" si="214"/>
        <v>2052.797</v>
      </c>
      <c r="F591" s="5">
        <f t="shared" si="226"/>
        <v>589</v>
      </c>
      <c r="G591" s="5">
        <f t="shared" si="207"/>
        <v>2.000000000000135E-2</v>
      </c>
      <c r="H591" s="5">
        <f t="shared" si="215"/>
        <v>11.77</v>
      </c>
      <c r="I591" s="8">
        <f t="shared" si="216"/>
        <v>17.660135170651152</v>
      </c>
      <c r="J591" s="5">
        <f t="shared" si="227"/>
        <v>186.96552900873715</v>
      </c>
      <c r="K591" s="5">
        <f t="shared" si="217"/>
        <v>87.057863999999995</v>
      </c>
      <c r="L591" s="8">
        <f t="shared" si="208"/>
        <v>99.907665008737155</v>
      </c>
      <c r="M591" s="8">
        <f t="shared" si="218"/>
        <v>2016.3999999999999</v>
      </c>
      <c r="N591" s="8">
        <f t="shared" si="209"/>
        <v>2052.797</v>
      </c>
      <c r="O591" s="8">
        <f t="shared" si="210"/>
        <v>589.5</v>
      </c>
      <c r="P591" s="8">
        <f t="shared" si="211"/>
        <v>2.000000000000135E-2</v>
      </c>
      <c r="Q591" s="9">
        <f t="shared" si="212"/>
        <v>18.675558785485496</v>
      </c>
      <c r="R591" s="8">
        <f t="shared" si="213"/>
        <v>31.594493348684676</v>
      </c>
      <c r="S591" s="8">
        <f t="shared" si="219"/>
        <v>3.497239468731574</v>
      </c>
      <c r="T591" s="1" t="str">
        <f t="shared" si="220"/>
        <v>clays</v>
      </c>
      <c r="U591" s="10" t="str">
        <f t="shared" si="221"/>
        <v/>
      </c>
      <c r="V591" s="10" t="str">
        <f t="shared" si="222"/>
        <v/>
      </c>
      <c r="W591" s="10" t="str">
        <f t="shared" si="223"/>
        <v/>
      </c>
      <c r="X591" s="10">
        <f t="shared" si="224"/>
        <v>121.96229806608419</v>
      </c>
      <c r="Y591" s="1">
        <f t="shared" si="228"/>
        <v>11.84924623115578</v>
      </c>
      <c r="Z591" s="2">
        <f t="shared" si="225"/>
        <v>8.0655999999999999</v>
      </c>
      <c r="AA591" s="1">
        <f t="shared" si="229"/>
        <v>1.9743718592964825</v>
      </c>
    </row>
    <row r="592" spans="1:27" x14ac:dyDescent="0.2">
      <c r="A592" s="11">
        <v>11.78</v>
      </c>
      <c r="B592" s="11">
        <v>2.0164</v>
      </c>
      <c r="C592" s="11">
        <v>44.9</v>
      </c>
      <c r="D592" s="11">
        <v>214.1</v>
      </c>
      <c r="E592" s="5">
        <f t="shared" si="214"/>
        <v>2052.797</v>
      </c>
      <c r="F592" s="5">
        <f t="shared" si="226"/>
        <v>590</v>
      </c>
      <c r="G592" s="5">
        <f t="shared" si="207"/>
        <v>2.000000000000135E-2</v>
      </c>
      <c r="H592" s="5">
        <f t="shared" si="215"/>
        <v>11.79</v>
      </c>
      <c r="I592" s="8">
        <f t="shared" si="216"/>
        <v>17.660135170651152</v>
      </c>
      <c r="J592" s="5">
        <f t="shared" si="227"/>
        <v>187.3187317121502</v>
      </c>
      <c r="K592" s="5">
        <f t="shared" si="217"/>
        <v>87.254064</v>
      </c>
      <c r="L592" s="8">
        <f t="shared" si="208"/>
        <v>100.0646677121502</v>
      </c>
      <c r="M592" s="8">
        <f t="shared" si="218"/>
        <v>2016.3999999999999</v>
      </c>
      <c r="N592" s="8">
        <f t="shared" si="209"/>
        <v>2052.797</v>
      </c>
      <c r="O592" s="8">
        <f t="shared" si="210"/>
        <v>590.5</v>
      </c>
      <c r="P592" s="8">
        <f t="shared" si="211"/>
        <v>2.000000000000135E-2</v>
      </c>
      <c r="Q592" s="9">
        <f t="shared" si="212"/>
        <v>18.64272685793706</v>
      </c>
      <c r="R592" s="8">
        <f t="shared" si="213"/>
        <v>31.654080888434333</v>
      </c>
      <c r="S592" s="8">
        <f t="shared" si="219"/>
        <v>3.498356261683202</v>
      </c>
      <c r="T592" s="1" t="str">
        <f t="shared" si="220"/>
        <v>clays</v>
      </c>
      <c r="U592" s="10" t="str">
        <f t="shared" si="221"/>
        <v/>
      </c>
      <c r="V592" s="10" t="str">
        <f t="shared" si="222"/>
        <v/>
      </c>
      <c r="W592" s="10" t="str">
        <f t="shared" si="223"/>
        <v/>
      </c>
      <c r="X592" s="10">
        <f t="shared" si="224"/>
        <v>121.93875121918998</v>
      </c>
      <c r="Y592" s="1">
        <f t="shared" si="228"/>
        <v>11.865996649916248</v>
      </c>
      <c r="Z592" s="2">
        <f t="shared" si="225"/>
        <v>8.0655999999999999</v>
      </c>
      <c r="AA592" s="1">
        <f t="shared" si="229"/>
        <v>1.9772194304857622</v>
      </c>
    </row>
    <row r="593" spans="1:27" x14ac:dyDescent="0.2">
      <c r="A593" s="11">
        <v>11.8</v>
      </c>
      <c r="B593" s="11">
        <v>2.0164</v>
      </c>
      <c r="C593" s="11">
        <v>44.9</v>
      </c>
      <c r="D593" s="11">
        <v>214.1</v>
      </c>
      <c r="E593" s="5">
        <f t="shared" si="214"/>
        <v>2052.797</v>
      </c>
      <c r="F593" s="5">
        <f t="shared" si="226"/>
        <v>591</v>
      </c>
      <c r="G593" s="5">
        <f t="shared" si="207"/>
        <v>2.000000000000135E-2</v>
      </c>
      <c r="H593" s="5">
        <f t="shared" si="215"/>
        <v>11.810000000000002</v>
      </c>
      <c r="I593" s="8">
        <f t="shared" si="216"/>
        <v>17.660135170651152</v>
      </c>
      <c r="J593" s="5">
        <f t="shared" si="227"/>
        <v>187.67193441556324</v>
      </c>
      <c r="K593" s="5">
        <f t="shared" si="217"/>
        <v>87.450264000000033</v>
      </c>
      <c r="L593" s="8">
        <f t="shared" si="208"/>
        <v>100.22167041556321</v>
      </c>
      <c r="M593" s="8">
        <f t="shared" si="218"/>
        <v>2016.3999999999999</v>
      </c>
      <c r="N593" s="8">
        <f t="shared" si="209"/>
        <v>2052.797</v>
      </c>
      <c r="O593" s="8">
        <f t="shared" si="210"/>
        <v>591.5</v>
      </c>
      <c r="P593" s="8">
        <f t="shared" si="211"/>
        <v>2.000000000000135E-2</v>
      </c>
      <c r="Q593" s="9">
        <f t="shared" si="212"/>
        <v>18.6099977963928</v>
      </c>
      <c r="R593" s="8">
        <f t="shared" si="213"/>
        <v>31.713690996622447</v>
      </c>
      <c r="S593" s="8">
        <f t="shared" si="219"/>
        <v>3.4994714376089613</v>
      </c>
      <c r="T593" s="1" t="str">
        <f t="shared" si="220"/>
        <v>clays</v>
      </c>
      <c r="U593" s="10" t="str">
        <f t="shared" si="221"/>
        <v/>
      </c>
      <c r="V593" s="10" t="str">
        <f t="shared" si="222"/>
        <v/>
      </c>
      <c r="W593" s="10" t="str">
        <f t="shared" si="223"/>
        <v/>
      </c>
      <c r="X593" s="10">
        <f t="shared" si="224"/>
        <v>121.91520437229578</v>
      </c>
      <c r="Y593" s="1">
        <f t="shared" si="228"/>
        <v>11.882747068676718</v>
      </c>
      <c r="Z593" s="2">
        <f t="shared" si="225"/>
        <v>8.0655999999999999</v>
      </c>
      <c r="AA593" s="1">
        <f t="shared" si="229"/>
        <v>1.9800670016750421</v>
      </c>
    </row>
    <row r="594" spans="1:27" x14ac:dyDescent="0.2">
      <c r="A594" s="11">
        <v>11.82</v>
      </c>
      <c r="B594" s="11">
        <v>2.0164</v>
      </c>
      <c r="C594" s="11">
        <v>44.9</v>
      </c>
      <c r="D594" s="11">
        <v>214.1</v>
      </c>
      <c r="E594" s="5">
        <f t="shared" si="214"/>
        <v>2052.797</v>
      </c>
      <c r="F594" s="5">
        <f t="shared" si="226"/>
        <v>592</v>
      </c>
      <c r="G594" s="5">
        <f t="shared" si="207"/>
        <v>2.000000000000135E-2</v>
      </c>
      <c r="H594" s="5">
        <f t="shared" si="215"/>
        <v>11.830000000000002</v>
      </c>
      <c r="I594" s="8">
        <f t="shared" si="216"/>
        <v>17.660135170651152</v>
      </c>
      <c r="J594" s="5">
        <f t="shared" si="227"/>
        <v>188.02513711897629</v>
      </c>
      <c r="K594" s="5">
        <f t="shared" si="217"/>
        <v>87.646464000000023</v>
      </c>
      <c r="L594" s="8">
        <f t="shared" si="208"/>
        <v>100.37867311897627</v>
      </c>
      <c r="M594" s="8">
        <f t="shared" si="218"/>
        <v>2016.3999999999999</v>
      </c>
      <c r="N594" s="8">
        <f t="shared" si="209"/>
        <v>2052.797</v>
      </c>
      <c r="O594" s="8">
        <f t="shared" si="210"/>
        <v>592.5</v>
      </c>
      <c r="P594" s="8">
        <f t="shared" si="211"/>
        <v>2.000000000000135E-2</v>
      </c>
      <c r="Q594" s="9">
        <f t="shared" si="212"/>
        <v>18.577371118173254</v>
      </c>
      <c r="R594" s="8">
        <f t="shared" si="213"/>
        <v>31.773323686072946</v>
      </c>
      <c r="S594" s="8">
        <f t="shared" si="219"/>
        <v>3.5005850018887843</v>
      </c>
      <c r="T594" s="1" t="str">
        <f t="shared" si="220"/>
        <v>clays</v>
      </c>
      <c r="U594" s="10" t="str">
        <f t="shared" si="221"/>
        <v/>
      </c>
      <c r="V594" s="10" t="str">
        <f t="shared" si="222"/>
        <v/>
      </c>
      <c r="W594" s="10" t="str">
        <f t="shared" si="223"/>
        <v/>
      </c>
      <c r="X594" s="10">
        <f t="shared" si="224"/>
        <v>121.89165752540157</v>
      </c>
      <c r="Y594" s="1">
        <f t="shared" si="228"/>
        <v>11.899497487437186</v>
      </c>
      <c r="Z594" s="2">
        <f t="shared" si="225"/>
        <v>8.0655999999999999</v>
      </c>
      <c r="AA594" s="1">
        <f t="shared" si="229"/>
        <v>1.9829145728643218</v>
      </c>
    </row>
    <row r="595" spans="1:27" x14ac:dyDescent="0.2">
      <c r="A595" s="11">
        <v>11.84</v>
      </c>
      <c r="B595" s="11">
        <v>2.0164</v>
      </c>
      <c r="C595" s="11">
        <v>44.9</v>
      </c>
      <c r="D595" s="11">
        <v>214.1</v>
      </c>
      <c r="E595" s="5">
        <f t="shared" si="214"/>
        <v>2052.797</v>
      </c>
      <c r="F595" s="5">
        <f t="shared" si="226"/>
        <v>593</v>
      </c>
      <c r="G595" s="5">
        <f t="shared" si="207"/>
        <v>2.000000000000135E-2</v>
      </c>
      <c r="H595" s="5">
        <f t="shared" si="215"/>
        <v>11.850000000000001</v>
      </c>
      <c r="I595" s="8">
        <f t="shared" si="216"/>
        <v>17.660135170651152</v>
      </c>
      <c r="J595" s="5">
        <f t="shared" si="227"/>
        <v>188.37833982238934</v>
      </c>
      <c r="K595" s="5">
        <f t="shared" si="217"/>
        <v>87.842664000000013</v>
      </c>
      <c r="L595" s="8">
        <f t="shared" si="208"/>
        <v>100.53567582238932</v>
      </c>
      <c r="M595" s="8">
        <f t="shared" si="218"/>
        <v>2016.3999999999999</v>
      </c>
      <c r="N595" s="8">
        <f t="shared" si="209"/>
        <v>2052.797</v>
      </c>
      <c r="O595" s="8">
        <f t="shared" si="210"/>
        <v>593.5</v>
      </c>
      <c r="P595" s="8">
        <f t="shared" si="211"/>
        <v>2.000000000000135E-2</v>
      </c>
      <c r="Q595" s="9">
        <f t="shared" si="212"/>
        <v>18.544846343614115</v>
      </c>
      <c r="R595" s="8">
        <f t="shared" si="213"/>
        <v>31.832978969619475</v>
      </c>
      <c r="S595" s="8">
        <f t="shared" si="219"/>
        <v>3.501696959876198</v>
      </c>
      <c r="T595" s="1" t="str">
        <f t="shared" si="220"/>
        <v>clays</v>
      </c>
      <c r="U595" s="10" t="str">
        <f t="shared" si="221"/>
        <v/>
      </c>
      <c r="V595" s="10" t="str">
        <f t="shared" si="222"/>
        <v/>
      </c>
      <c r="W595" s="10" t="str">
        <f t="shared" si="223"/>
        <v/>
      </c>
      <c r="X595" s="10">
        <f t="shared" si="224"/>
        <v>121.86811067850736</v>
      </c>
      <c r="Y595" s="1">
        <f t="shared" si="228"/>
        <v>11.916247906197656</v>
      </c>
      <c r="Z595" s="2">
        <f t="shared" si="225"/>
        <v>8.0655999999999999</v>
      </c>
      <c r="AA595" s="1">
        <f t="shared" si="229"/>
        <v>1.9857621440536015</v>
      </c>
    </row>
    <row r="596" spans="1:27" x14ac:dyDescent="0.2">
      <c r="A596" s="11">
        <v>11.86</v>
      </c>
      <c r="B596" s="11">
        <v>2.0164</v>
      </c>
      <c r="C596" s="11">
        <v>44.9</v>
      </c>
      <c r="D596" s="11">
        <v>214.1</v>
      </c>
      <c r="E596" s="5">
        <f t="shared" si="214"/>
        <v>2052.797</v>
      </c>
      <c r="F596" s="5">
        <f t="shared" si="226"/>
        <v>594</v>
      </c>
      <c r="G596" s="5">
        <f t="shared" si="207"/>
        <v>2.000000000000135E-2</v>
      </c>
      <c r="H596" s="5">
        <f t="shared" si="215"/>
        <v>11.870000000000001</v>
      </c>
      <c r="I596" s="8">
        <f t="shared" si="216"/>
        <v>17.660135170651152</v>
      </c>
      <c r="J596" s="5">
        <f t="shared" si="227"/>
        <v>188.73154252580238</v>
      </c>
      <c r="K596" s="5">
        <f t="shared" si="217"/>
        <v>88.038864000000018</v>
      </c>
      <c r="L596" s="8">
        <f t="shared" si="208"/>
        <v>100.69267852580236</v>
      </c>
      <c r="M596" s="8">
        <f t="shared" si="218"/>
        <v>2016.3999999999999</v>
      </c>
      <c r="N596" s="8">
        <f t="shared" si="209"/>
        <v>2052.797</v>
      </c>
      <c r="O596" s="8">
        <f t="shared" si="210"/>
        <v>594.5</v>
      </c>
      <c r="P596" s="8">
        <f t="shared" si="211"/>
        <v>2.000000000000135E-2</v>
      </c>
      <c r="Q596" s="9">
        <f t="shared" si="212"/>
        <v>18.512422996042691</v>
      </c>
      <c r="R596" s="8">
        <f t="shared" si="213"/>
        <v>31.892656860105411</v>
      </c>
      <c r="S596" s="8">
        <f t="shared" si="219"/>
        <v>3.5028073168984961</v>
      </c>
      <c r="T596" s="1" t="str">
        <f t="shared" si="220"/>
        <v>clays</v>
      </c>
      <c r="U596" s="10" t="str">
        <f t="shared" si="221"/>
        <v/>
      </c>
      <c r="V596" s="10" t="str">
        <f t="shared" si="222"/>
        <v/>
      </c>
      <c r="W596" s="10" t="str">
        <f t="shared" si="223"/>
        <v/>
      </c>
      <c r="X596" s="10">
        <f t="shared" si="224"/>
        <v>121.84456383161317</v>
      </c>
      <c r="Y596" s="1">
        <f t="shared" si="228"/>
        <v>11.932998324958124</v>
      </c>
      <c r="Z596" s="2">
        <f t="shared" si="225"/>
        <v>8.0655999999999999</v>
      </c>
      <c r="AA596" s="1">
        <f t="shared" si="229"/>
        <v>1.9886097152428812</v>
      </c>
    </row>
    <row r="597" spans="1:27" x14ac:dyDescent="0.2">
      <c r="A597" s="11">
        <v>11.88</v>
      </c>
      <c r="B597" s="11">
        <v>2.0164</v>
      </c>
      <c r="C597" s="11">
        <v>44.9</v>
      </c>
      <c r="D597" s="11">
        <v>214.1</v>
      </c>
      <c r="E597" s="5">
        <f t="shared" si="214"/>
        <v>2052.797</v>
      </c>
      <c r="F597" s="5">
        <f t="shared" si="226"/>
        <v>595</v>
      </c>
      <c r="G597" s="5">
        <f t="shared" si="207"/>
        <v>2.000000000000135E-2</v>
      </c>
      <c r="H597" s="5">
        <f t="shared" si="215"/>
        <v>11.89</v>
      </c>
      <c r="I597" s="8">
        <f t="shared" si="216"/>
        <v>17.660135170651152</v>
      </c>
      <c r="J597" s="5">
        <f t="shared" si="227"/>
        <v>189.08474522921543</v>
      </c>
      <c r="K597" s="5">
        <f t="shared" si="217"/>
        <v>88.235064000000008</v>
      </c>
      <c r="L597" s="8">
        <f t="shared" si="208"/>
        <v>100.84968122921542</v>
      </c>
      <c r="M597" s="8">
        <f t="shared" si="218"/>
        <v>2016.3999999999999</v>
      </c>
      <c r="N597" s="8">
        <f t="shared" si="209"/>
        <v>2052.797</v>
      </c>
      <c r="O597" s="8">
        <f t="shared" si="210"/>
        <v>595.5</v>
      </c>
      <c r="P597" s="8">
        <f t="shared" si="211"/>
        <v>2.000000000000135E-2</v>
      </c>
      <c r="Q597" s="9">
        <f t="shared" si="212"/>
        <v>18.480100601754611</v>
      </c>
      <c r="R597" s="8">
        <f t="shared" si="213"/>
        <v>31.952357370383861</v>
      </c>
      <c r="S597" s="8">
        <f t="shared" si="219"/>
        <v>3.5039160782569101</v>
      </c>
      <c r="T597" s="1" t="str">
        <f t="shared" si="220"/>
        <v>clays</v>
      </c>
      <c r="U597" s="10" t="str">
        <f t="shared" si="221"/>
        <v/>
      </c>
      <c r="V597" s="10" t="str">
        <f t="shared" si="222"/>
        <v/>
      </c>
      <c r="W597" s="10" t="str">
        <f t="shared" si="223"/>
        <v/>
      </c>
      <c r="X597" s="10">
        <f t="shared" si="224"/>
        <v>121.82101698471895</v>
      </c>
      <c r="Y597" s="1">
        <f t="shared" si="228"/>
        <v>11.949748743718594</v>
      </c>
      <c r="Z597" s="2">
        <f t="shared" si="225"/>
        <v>8.0655999999999999</v>
      </c>
      <c r="AA597" s="1">
        <f t="shared" si="229"/>
        <v>1.9914572864321611</v>
      </c>
    </row>
    <row r="598" spans="1:27" x14ac:dyDescent="0.2">
      <c r="A598" s="11">
        <v>11.9</v>
      </c>
      <c r="B598" s="11">
        <v>2.0164</v>
      </c>
      <c r="C598" s="11">
        <v>44.9</v>
      </c>
      <c r="D598" s="11">
        <v>214.1</v>
      </c>
      <c r="E598" s="5">
        <f t="shared" si="214"/>
        <v>2052.797</v>
      </c>
      <c r="F598" s="5">
        <f t="shared" si="226"/>
        <v>596</v>
      </c>
      <c r="G598" s="5">
        <f t="shared" si="207"/>
        <v>2.000000000000135E-2</v>
      </c>
      <c r="H598" s="5">
        <f t="shared" si="215"/>
        <v>11.91</v>
      </c>
      <c r="I598" s="8">
        <f t="shared" si="216"/>
        <v>17.660135170651152</v>
      </c>
      <c r="J598" s="5">
        <f t="shared" si="227"/>
        <v>189.43794793262848</v>
      </c>
      <c r="K598" s="5">
        <f t="shared" si="217"/>
        <v>88.431264000000013</v>
      </c>
      <c r="L598" s="8">
        <f t="shared" si="208"/>
        <v>101.00668393262846</v>
      </c>
      <c r="M598" s="8">
        <f t="shared" si="218"/>
        <v>2016.3999999999999</v>
      </c>
      <c r="N598" s="8">
        <f t="shared" si="209"/>
        <v>2052.797</v>
      </c>
      <c r="O598" s="8">
        <f t="shared" si="210"/>
        <v>596.5</v>
      </c>
      <c r="P598" s="8">
        <f t="shared" si="211"/>
        <v>2.000000000000135E-2</v>
      </c>
      <c r="Q598" s="9">
        <f t="shared" si="212"/>
        <v>18.447878689990787</v>
      </c>
      <c r="R598" s="8">
        <f t="shared" si="213"/>
        <v>32.012080513317677</v>
      </c>
      <c r="S598" s="8">
        <f t="shared" si="219"/>
        <v>3.5050232492267801</v>
      </c>
      <c r="T598" s="1" t="str">
        <f t="shared" si="220"/>
        <v>clays</v>
      </c>
      <c r="U598" s="10" t="str">
        <f t="shared" si="221"/>
        <v/>
      </c>
      <c r="V598" s="10" t="str">
        <f t="shared" si="222"/>
        <v/>
      </c>
      <c r="W598" s="10" t="str">
        <f t="shared" si="223"/>
        <v/>
      </c>
      <c r="X598" s="10">
        <f t="shared" si="224"/>
        <v>121.79747013782476</v>
      </c>
      <c r="Y598" s="1">
        <f t="shared" si="228"/>
        <v>11.966499162479062</v>
      </c>
      <c r="Z598" s="2">
        <f t="shared" si="225"/>
        <v>8.0655999999999999</v>
      </c>
      <c r="AA598" s="1">
        <f t="shared" si="229"/>
        <v>1.9943048576214408</v>
      </c>
    </row>
    <row r="599" spans="1:27" x14ac:dyDescent="0.2">
      <c r="A599" s="11">
        <v>11.92</v>
      </c>
      <c r="B599" s="11">
        <v>2.0164</v>
      </c>
      <c r="C599" s="11">
        <v>44.9</v>
      </c>
      <c r="D599" s="11">
        <v>214.1</v>
      </c>
      <c r="E599" s="5">
        <f t="shared" si="214"/>
        <v>2052.797</v>
      </c>
      <c r="F599" s="5">
        <f t="shared" si="226"/>
        <v>597</v>
      </c>
      <c r="G599" s="5">
        <f t="shared" si="207"/>
        <v>2.000000000000135E-2</v>
      </c>
      <c r="H599" s="5">
        <f t="shared" si="215"/>
        <v>11.93</v>
      </c>
      <c r="I599" s="8">
        <f t="shared" si="216"/>
        <v>17.660135170651152</v>
      </c>
      <c r="J599" s="5">
        <f t="shared" si="227"/>
        <v>189.79115063604152</v>
      </c>
      <c r="K599" s="5">
        <f t="shared" si="217"/>
        <v>88.627464000000003</v>
      </c>
      <c r="L599" s="8">
        <f t="shared" si="208"/>
        <v>101.16368663604152</v>
      </c>
      <c r="M599" s="8">
        <f t="shared" si="218"/>
        <v>2016.3999999999999</v>
      </c>
      <c r="N599" s="8">
        <f t="shared" si="209"/>
        <v>2052.797</v>
      </c>
      <c r="O599" s="8">
        <f t="shared" si="210"/>
        <v>597.5</v>
      </c>
      <c r="P599" s="8">
        <f t="shared" si="211"/>
        <v>2.000000000000135E-2</v>
      </c>
      <c r="Q599" s="9">
        <f t="shared" si="212"/>
        <v>18.415756792914532</v>
      </c>
      <c r="R599" s="8">
        <f t="shared" si="213"/>
        <v>32.071826301779467</v>
      </c>
      <c r="S599" s="8">
        <f t="shared" si="219"/>
        <v>3.5061288350577242</v>
      </c>
      <c r="T599" s="1" t="str">
        <f t="shared" si="220"/>
        <v>clays</v>
      </c>
      <c r="U599" s="10" t="str">
        <f t="shared" si="221"/>
        <v/>
      </c>
      <c r="V599" s="10" t="str">
        <f t="shared" si="222"/>
        <v/>
      </c>
      <c r="W599" s="10" t="str">
        <f t="shared" si="223"/>
        <v/>
      </c>
      <c r="X599" s="10">
        <f t="shared" si="224"/>
        <v>121.77392329093055</v>
      </c>
      <c r="Y599" s="1">
        <f t="shared" si="228"/>
        <v>11.983249581239532</v>
      </c>
      <c r="Z599" s="2">
        <f t="shared" si="225"/>
        <v>8.0655999999999999</v>
      </c>
      <c r="AA599" s="1">
        <f t="shared" si="229"/>
        <v>1.9971524288107205</v>
      </c>
    </row>
    <row r="600" spans="1:27" x14ac:dyDescent="0.2">
      <c r="A600" s="11">
        <v>11.94</v>
      </c>
      <c r="B600" s="11">
        <v>2.0164</v>
      </c>
      <c r="C600" s="11">
        <v>44.9</v>
      </c>
      <c r="D600" s="11">
        <v>214.1</v>
      </c>
      <c r="E600" s="5">
        <f t="shared" si="214"/>
        <v>2052.797</v>
      </c>
      <c r="F600" s="5">
        <f t="shared" si="226"/>
        <v>598</v>
      </c>
      <c r="G600" s="5">
        <f t="shared" si="207"/>
        <v>2.000000000000135E-2</v>
      </c>
      <c r="H600" s="5">
        <f t="shared" si="215"/>
        <v>11.95</v>
      </c>
      <c r="I600" s="8">
        <f t="shared" si="216"/>
        <v>17.660135170651152</v>
      </c>
      <c r="J600" s="5">
        <f t="shared" si="227"/>
        <v>190.14435333945457</v>
      </c>
      <c r="K600" s="5">
        <f t="shared" si="217"/>
        <v>88.823663999999994</v>
      </c>
      <c r="L600" s="8">
        <f t="shared" si="208"/>
        <v>101.32068933945457</v>
      </c>
      <c r="M600" s="8">
        <f t="shared" si="218"/>
        <v>2016.3999999999999</v>
      </c>
      <c r="N600" s="8">
        <f t="shared" si="209"/>
        <v>2052.797</v>
      </c>
      <c r="O600" s="8">
        <f t="shared" si="210"/>
        <v>598</v>
      </c>
      <c r="P600" s="8">
        <f t="shared" si="211"/>
        <v>2.000000000000135E-2</v>
      </c>
      <c r="Q600" s="9">
        <f t="shared" si="212"/>
        <v>18.383734445588924</v>
      </c>
      <c r="R600" s="8">
        <f t="shared" si="213"/>
        <v>32.104751311100514</v>
      </c>
      <c r="S600" s="8">
        <f t="shared" si="219"/>
        <v>3.5069506325610922</v>
      </c>
      <c r="T600" s="1" t="str">
        <f t="shared" si="220"/>
        <v>clays</v>
      </c>
      <c r="U600" s="10" t="str">
        <f t="shared" si="221"/>
        <v/>
      </c>
      <c r="V600" s="10" t="str">
        <f t="shared" si="222"/>
        <v/>
      </c>
      <c r="W600" s="10" t="str">
        <f t="shared" si="223"/>
        <v/>
      </c>
      <c r="X600" s="10">
        <f t="shared" si="224"/>
        <v>121.75037644403636</v>
      </c>
      <c r="Y600" s="1">
        <v>12</v>
      </c>
      <c r="Z600" s="2">
        <f t="shared" si="225"/>
        <v>8.0655999999999999</v>
      </c>
      <c r="AA600" s="1">
        <v>2</v>
      </c>
    </row>
    <row r="601" spans="1:27" x14ac:dyDescent="0.2">
      <c r="L601" s="8"/>
      <c r="M601" s="8"/>
      <c r="N601" s="8"/>
      <c r="O601" s="8"/>
      <c r="P601" s="8"/>
      <c r="Q601" s="9"/>
      <c r="R601" s="8"/>
      <c r="S601" s="8"/>
      <c r="U601" s="10"/>
      <c r="V601" s="10"/>
      <c r="W601" s="10"/>
    </row>
    <row r="602" spans="1:27" x14ac:dyDescent="0.2">
      <c r="L602" s="8"/>
      <c r="M602" s="8"/>
      <c r="N602" s="8"/>
      <c r="O602" s="8"/>
      <c r="P602" s="8"/>
      <c r="Q602" s="9"/>
      <c r="R602" s="8"/>
      <c r="S602" s="8"/>
      <c r="U602" s="10"/>
      <c r="V602" s="10"/>
      <c r="W602" s="10"/>
    </row>
    <row r="603" spans="1:27" x14ac:dyDescent="0.2">
      <c r="L603" s="8"/>
      <c r="M603" s="8"/>
      <c r="N603" s="8"/>
      <c r="O603" s="8"/>
      <c r="P603" s="8"/>
      <c r="Q603" s="9"/>
      <c r="R603" s="8"/>
      <c r="S603" s="8"/>
      <c r="U603" s="10"/>
      <c r="V603" s="10"/>
      <c r="W603" s="10"/>
    </row>
    <row r="604" spans="1:27" x14ac:dyDescent="0.2">
      <c r="L604" s="8"/>
      <c r="M604" s="8"/>
      <c r="N604" s="8"/>
      <c r="O604" s="8"/>
      <c r="P604" s="8"/>
      <c r="Q604" s="9"/>
      <c r="R604" s="8"/>
      <c r="S604" s="8"/>
      <c r="U604" s="10"/>
      <c r="V604" s="10"/>
      <c r="W604" s="10"/>
    </row>
    <row r="605" spans="1:27" x14ac:dyDescent="0.2">
      <c r="L605" s="8"/>
      <c r="M605" s="8"/>
      <c r="N605" s="8"/>
      <c r="O605" s="8"/>
      <c r="P605" s="8"/>
      <c r="Q605" s="9"/>
      <c r="R605" s="8"/>
      <c r="S605" s="8"/>
      <c r="U605" s="10"/>
      <c r="V605" s="10"/>
      <c r="W605" s="10"/>
    </row>
    <row r="606" spans="1:27" x14ac:dyDescent="0.2">
      <c r="L606" s="8"/>
      <c r="M606" s="8"/>
      <c r="N606" s="8"/>
      <c r="O606" s="8"/>
      <c r="P606" s="8"/>
      <c r="Q606" s="9"/>
      <c r="R606" s="8"/>
      <c r="S606" s="8"/>
      <c r="U606" s="10"/>
      <c r="V606" s="10"/>
      <c r="W606" s="10"/>
    </row>
    <row r="607" spans="1:27" x14ac:dyDescent="0.2">
      <c r="L607" s="8"/>
      <c r="M607" s="8"/>
      <c r="N607" s="8"/>
      <c r="O607" s="8"/>
      <c r="P607" s="8"/>
      <c r="Q607" s="9"/>
      <c r="R607" s="8"/>
      <c r="S607" s="8"/>
      <c r="U607" s="10"/>
      <c r="V607" s="10"/>
      <c r="W607" s="10"/>
    </row>
    <row r="608" spans="1:27" x14ac:dyDescent="0.2">
      <c r="L608" s="8"/>
      <c r="M608" s="8"/>
      <c r="N608" s="8"/>
      <c r="O608" s="8"/>
      <c r="P608" s="8"/>
      <c r="Q608" s="9"/>
      <c r="R608" s="8"/>
      <c r="S608" s="8"/>
      <c r="U608" s="10"/>
      <c r="V608" s="10"/>
      <c r="W608" s="10"/>
    </row>
    <row r="609" spans="12:23" x14ac:dyDescent="0.2">
      <c r="L609" s="8"/>
      <c r="M609" s="8"/>
      <c r="N609" s="8"/>
      <c r="O609" s="8"/>
      <c r="P609" s="8"/>
      <c r="Q609" s="9"/>
      <c r="R609" s="8"/>
      <c r="S609" s="8"/>
      <c r="U609" s="10"/>
      <c r="V609" s="10"/>
      <c r="W609" s="10"/>
    </row>
    <row r="610" spans="12:23" x14ac:dyDescent="0.2">
      <c r="L610" s="8"/>
      <c r="M610" s="8"/>
      <c r="N610" s="8"/>
      <c r="O610" s="8"/>
      <c r="P610" s="8"/>
      <c r="Q610" s="9"/>
      <c r="R610" s="8"/>
      <c r="S610" s="8"/>
      <c r="U610" s="10"/>
      <c r="V610" s="10"/>
      <c r="W610" s="10"/>
    </row>
    <row r="611" spans="12:23" x14ac:dyDescent="0.2">
      <c r="L611" s="8"/>
      <c r="M611" s="8"/>
      <c r="N611" s="8"/>
      <c r="O611" s="8"/>
      <c r="P611" s="8"/>
      <c r="Q611" s="9"/>
      <c r="R611" s="8"/>
      <c r="S611" s="8"/>
      <c r="U611" s="10"/>
      <c r="V611" s="10"/>
      <c r="W611" s="10"/>
    </row>
    <row r="612" spans="12:23" x14ac:dyDescent="0.2">
      <c r="L612" s="8"/>
      <c r="M612" s="8"/>
      <c r="N612" s="8"/>
      <c r="O612" s="8"/>
      <c r="P612" s="8"/>
      <c r="Q612" s="9"/>
      <c r="R612" s="8"/>
      <c r="S612" s="8"/>
      <c r="U612" s="10"/>
      <c r="V612" s="10"/>
      <c r="W612" s="10"/>
    </row>
    <row r="613" spans="12:23" x14ac:dyDescent="0.2">
      <c r="L613" s="8"/>
      <c r="M613" s="8"/>
      <c r="N613" s="8"/>
      <c r="O613" s="8"/>
      <c r="P613" s="8"/>
      <c r="Q613" s="9"/>
      <c r="R613" s="8"/>
      <c r="S613" s="8"/>
      <c r="U613" s="10"/>
      <c r="V613" s="10"/>
      <c r="W613" s="10"/>
    </row>
    <row r="614" spans="12:23" x14ac:dyDescent="0.2">
      <c r="L614" s="8"/>
      <c r="M614" s="8"/>
      <c r="N614" s="8"/>
      <c r="O614" s="8"/>
      <c r="P614" s="8"/>
      <c r="Q614" s="9"/>
      <c r="R614" s="8"/>
      <c r="S614" s="8"/>
      <c r="U614" s="10"/>
      <c r="V614" s="10"/>
      <c r="W614" s="10"/>
    </row>
  </sheetData>
  <conditionalFormatting sqref="R1">
    <cfRule type="containsText" dxfId="17" priority="31" operator="containsText" text="organic">
      <formula>NOT(ISERROR(SEARCH("organic",R1)))</formula>
    </cfRule>
    <cfRule type="containsText" dxfId="16" priority="32" operator="containsText" text="organic">
      <formula>NOT(ISERROR(SEARCH("organic",R1)))</formula>
    </cfRule>
    <cfRule type="containsText" dxfId="15" priority="33" operator="containsText" text="clay">
      <formula>NOT(ISERROR(SEARCH("clay",R1)))</formula>
    </cfRule>
    <cfRule type="containsText" dxfId="14" priority="34" operator="containsText" text="Silt mixtures">
      <formula>NOT(ISERROR(SEARCH("Silt mixtures",R1)))</formula>
    </cfRule>
    <cfRule type="containsText" dxfId="13" priority="35" operator="containsText" text="sand mixtures">
      <formula>NOT(ISERROR(SEARCH("sand mixtures",R1)))</formula>
    </cfRule>
    <cfRule type="containsText" dxfId="12" priority="36" operator="containsText" text="gravelly">
      <formula>NOT(ISERROR(SEARCH("gravelly",R1)))</formula>
    </cfRule>
    <cfRule type="containsText" dxfId="11" priority="37" operator="containsText" text="sands mixtures">
      <formula>NOT(ISERROR(SEARCH("sands mixtures",R1)))</formula>
    </cfRule>
    <cfRule type="containsText" dxfId="10" priority="38" operator="containsText" text="sands">
      <formula>NOT(ISERROR(SEARCH("sands",R1)))</formula>
    </cfRule>
    <cfRule type="containsText" dxfId="9" priority="39" operator="containsText" text="gravelly">
      <formula>NOT(ISERROR(SEARCH("gravelly",R1)))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ntainsText" dxfId="8" priority="41" operator="containsText" text="organic">
      <formula>NOT(ISERROR(SEARCH("organic",T1)))</formula>
    </cfRule>
    <cfRule type="containsText" dxfId="7" priority="42" operator="containsText" text="organic">
      <formula>NOT(ISERROR(SEARCH("organic",T1)))</formula>
    </cfRule>
    <cfRule type="containsText" dxfId="6" priority="43" operator="containsText" text="clay">
      <formula>NOT(ISERROR(SEARCH("clay",T1)))</formula>
    </cfRule>
    <cfRule type="containsText" dxfId="5" priority="44" operator="containsText" text="Silt mixtures">
      <formula>NOT(ISERROR(SEARCH("Silt mixtures",T1)))</formula>
    </cfRule>
    <cfRule type="containsText" dxfId="4" priority="45" operator="containsText" text="sand mixtures">
      <formula>NOT(ISERROR(SEARCH("sand mixtures",T1)))</formula>
    </cfRule>
    <cfRule type="containsText" dxfId="3" priority="46" operator="containsText" text="gravelly">
      <formula>NOT(ISERROR(SEARCH("gravelly",T1)))</formula>
    </cfRule>
    <cfRule type="containsText" dxfId="2" priority="47" operator="containsText" text="sands mixtures">
      <formula>NOT(ISERROR(SEARCH("sands mixtures",T1)))</formula>
    </cfRule>
    <cfRule type="containsText" dxfId="1" priority="48" operator="containsText" text="sands">
      <formula>NOT(ISERROR(SEARCH("sands",T1)))</formula>
    </cfRule>
    <cfRule type="containsText" dxfId="0" priority="49" operator="containsText" text="gravelly">
      <formula>NOT(ISERROR(SEARCH("gravelly",T1)))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00"/>
  <sheetViews>
    <sheetView tabSelected="1" workbookViewId="0">
      <pane ySplit="2" topLeftCell="A3" activePane="bottomLeft" state="frozen"/>
      <selection pane="bottomLeft" activeCell="L9" sqref="L9"/>
    </sheetView>
  </sheetViews>
  <sheetFormatPr baseColWidth="10" defaultColWidth="9.1640625" defaultRowHeight="14" x14ac:dyDescent="0.15"/>
  <cols>
    <col min="1" max="1" width="9.1640625" style="19"/>
    <col min="2" max="2" width="11.33203125" style="19" bestFit="1" customWidth="1"/>
    <col min="3" max="3" width="10.1640625" style="19" bestFit="1" customWidth="1"/>
    <col min="4" max="4" width="10.5" style="19" bestFit="1" customWidth="1"/>
    <col min="5" max="8" width="9.1640625" style="19"/>
    <col min="9" max="9" width="10" style="19" bestFit="1" customWidth="1"/>
    <col min="10" max="16384" width="9.1640625" style="19"/>
  </cols>
  <sheetData>
    <row r="1" spans="1:26" s="20" customFormat="1" ht="32.25" customHeight="1" thickBot="1" x14ac:dyDescent="0.2">
      <c r="A1" s="21" t="s">
        <v>34</v>
      </c>
      <c r="B1" s="22" t="s">
        <v>35</v>
      </c>
      <c r="C1" s="23">
        <f>20*0.0254</f>
        <v>0.50800000000000001</v>
      </c>
      <c r="D1" s="21" t="s">
        <v>36</v>
      </c>
      <c r="E1" s="22" t="s">
        <v>37</v>
      </c>
      <c r="F1" s="23">
        <f>+C1*1.5/'CPT data reduction'!G3</f>
        <v>38.1</v>
      </c>
      <c r="G1" s="22" t="s">
        <v>38</v>
      </c>
      <c r="H1" s="24">
        <f>+C1*6</f>
        <v>3.048</v>
      </c>
      <c r="I1" s="21" t="s">
        <v>41</v>
      </c>
      <c r="J1" s="22" t="s">
        <v>42</v>
      </c>
      <c r="K1" s="23">
        <f>0.5*0.0254</f>
        <v>1.2699999999999999E-2</v>
      </c>
      <c r="L1" s="21" t="s">
        <v>40</v>
      </c>
      <c r="M1" s="22" t="s">
        <v>44</v>
      </c>
      <c r="N1" s="23">
        <f>PI()/4*(C1^2-(C1-K1*2)^2)</f>
        <v>1.9761591684802411E-2</v>
      </c>
      <c r="O1" s="21" t="s">
        <v>43</v>
      </c>
      <c r="P1" s="22" t="s">
        <v>45</v>
      </c>
      <c r="Q1" s="23">
        <f>PI()/64*(C1^4-(C1-K1*2)^4)</f>
        <v>6.0639279012064857E-4</v>
      </c>
      <c r="R1" s="21" t="s">
        <v>46</v>
      </c>
      <c r="S1" s="21" t="s">
        <v>47</v>
      </c>
      <c r="T1" s="23">
        <v>200</v>
      </c>
      <c r="U1" s="22" t="s">
        <v>64</v>
      </c>
      <c r="V1" s="23">
        <v>3</v>
      </c>
      <c r="W1" s="22" t="s">
        <v>67</v>
      </c>
      <c r="X1" s="23">
        <v>6</v>
      </c>
      <c r="Y1" s="20" t="s">
        <v>136</v>
      </c>
      <c r="Z1" s="20">
        <f>T1*10^6*N1</f>
        <v>3952318.3369604824</v>
      </c>
    </row>
    <row r="2" spans="1:26" ht="18" x14ac:dyDescent="0.25">
      <c r="A2" s="19" t="str">
        <f>+'CPT data reduction'!A2</f>
        <v>Z (m)</v>
      </c>
      <c r="B2" s="19" t="str">
        <f>+'CPT data reduction'!M2</f>
        <v>qc(m) (kPa)</v>
      </c>
      <c r="C2" s="19" t="s">
        <v>39</v>
      </c>
      <c r="D2" s="19" t="s">
        <v>49</v>
      </c>
      <c r="E2" s="19" t="s">
        <v>48</v>
      </c>
      <c r="F2" s="19" t="s">
        <v>33</v>
      </c>
      <c r="G2" s="19" t="s">
        <v>50</v>
      </c>
      <c r="H2" s="19" t="s">
        <v>52</v>
      </c>
      <c r="I2" s="19" t="s">
        <v>53</v>
      </c>
      <c r="J2" s="19" t="s">
        <v>55</v>
      </c>
      <c r="K2" s="19" t="str">
        <f>'CPT data reduction'!S2</f>
        <v>Ic</v>
      </c>
      <c r="L2" s="19" t="s">
        <v>54</v>
      </c>
      <c r="M2" s="19" t="s">
        <v>59</v>
      </c>
      <c r="N2" s="19" t="s">
        <v>58</v>
      </c>
      <c r="O2" s="19" t="s">
        <v>57</v>
      </c>
      <c r="Q2" s="19" t="s">
        <v>60</v>
      </c>
      <c r="R2" s="19" t="s">
        <v>61</v>
      </c>
      <c r="T2" s="19" t="s">
        <v>62</v>
      </c>
      <c r="V2" s="19" t="s">
        <v>63</v>
      </c>
      <c r="X2" s="19" t="s">
        <v>66</v>
      </c>
    </row>
    <row r="3" spans="1:26" x14ac:dyDescent="0.15">
      <c r="A3" s="19">
        <f>+'CPT data reduction'!A3</f>
        <v>0</v>
      </c>
      <c r="B3" s="19">
        <f>+'CPT data reduction'!M3</f>
        <v>357.1</v>
      </c>
      <c r="C3" s="25">
        <f ca="1">IF(A3&gt;$H$1,AVERAGE(OFFSET(B3,$F$1,0,1,1):OFFSET(B3,-$F$1,0,1,1)),0)</f>
        <v>0</v>
      </c>
      <c r="F3" s="27">
        <f ca="1">AVERAGE(E3:E600)</f>
        <v>505.23374936751509</v>
      </c>
      <c r="G3" s="19" t="s">
        <v>51</v>
      </c>
      <c r="H3" s="19">
        <f>0.5</f>
        <v>0.5</v>
      </c>
      <c r="I3" s="27">
        <f ca="1">+H3*F3</f>
        <v>252.61687468375754</v>
      </c>
      <c r="J3" s="19" t="s">
        <v>56</v>
      </c>
      <c r="K3" s="25">
        <f>+'CPT data reduction'!S3</f>
        <v>0.84528951500980676</v>
      </c>
      <c r="L3" s="19">
        <f>IF(K3&lt;2.6, IF(B3&lt;5000, 120, 200),IF(B3&lt;1000,30,IF(B3&lt;5000,80,120)))</f>
        <v>120</v>
      </c>
      <c r="M3" s="19">
        <f>B3/L3</f>
        <v>2.9758333333333336</v>
      </c>
      <c r="N3" s="19">
        <f>IF(K3&lt;2.6, IF(B3&lt;5000, 35,IF(B3&lt;1200, 80, 120)),IF(B3&lt;1000,15,IF(B3&lt;5000,35,35)))</f>
        <v>35</v>
      </c>
      <c r="O3" s="26">
        <f>+IF(M3&gt;N3,N3,M3)</f>
        <v>2.9758333333333336</v>
      </c>
      <c r="Q3" s="26">
        <f ca="1">I3*PI()/4*C1^2</f>
        <v>51.201143899398112</v>
      </c>
      <c r="R3" s="19">
        <f>+O3*0.02*$C$1*PI()</f>
        <v>9.4984378365205485E-2</v>
      </c>
      <c r="T3" s="26">
        <f ca="1">Q3+R368</f>
        <v>113.2141064979561</v>
      </c>
      <c r="V3" s="31">
        <f ca="1">+T3/V1</f>
        <v>37.738035499318698</v>
      </c>
      <c r="W3" s="19" t="s">
        <v>65</v>
      </c>
      <c r="X3" s="26">
        <f>+X1*4.448</f>
        <v>26.688000000000002</v>
      </c>
    </row>
    <row r="4" spans="1:26" x14ac:dyDescent="0.15">
      <c r="A4" s="19">
        <f>+'CPT data reduction'!A4</f>
        <v>0.02</v>
      </c>
      <c r="B4" s="19">
        <f>+'CPT data reduction'!M4</f>
        <v>695.35</v>
      </c>
      <c r="C4" s="25">
        <f ca="1">IF(A4&gt;$H$1,AVERAGE(OFFSET(B4,$F$1,0,1,1):OFFSET(B4,-$F$1,0,1,1)),0)</f>
        <v>0</v>
      </c>
      <c r="K4" s="25">
        <f>+'CPT data reduction'!S4</f>
        <v>0.82792040633464359</v>
      </c>
      <c r="L4" s="19">
        <f t="shared" ref="L4:L67" si="0">IF(K4&lt;2.6, IF(B4&lt;5000, 120, 200),IF(B4&lt;1000,30,IF(B4&lt;5000,80,120)))</f>
        <v>120</v>
      </c>
      <c r="M4" s="19">
        <f>B4/L4</f>
        <v>5.7945833333333336</v>
      </c>
      <c r="N4" s="19">
        <f t="shared" ref="N4:N67" si="1">IF(K4&lt;2.6, IF(B4&lt;5000, 35,IF(B4&lt;1200, 80, 120)),IF(B4&lt;1000,15,IF(B4&lt;5000,35,35)))</f>
        <v>35</v>
      </c>
      <c r="O4" s="26">
        <f t="shared" ref="O4:O67" si="2">+IF(M4&gt;N4,N4,M4)</f>
        <v>5.7945833333333336</v>
      </c>
      <c r="R4" s="19">
        <f>+O4*0.02*$C$1*PI()+R3</f>
        <v>0.27993925794024227</v>
      </c>
    </row>
    <row r="5" spans="1:26" x14ac:dyDescent="0.15">
      <c r="A5" s="19">
        <f>+'CPT data reduction'!A5</f>
        <v>0.04</v>
      </c>
      <c r="B5" s="19">
        <f>+'CPT data reduction'!M5</f>
        <v>974.40000000000009</v>
      </c>
      <c r="C5" s="25">
        <f ca="1">IF(A5&gt;$H$1,AVERAGE(OFFSET(B5,$F$1,0,1,1):OFFSET(B5,-$F$1,0,1,1)),0)</f>
        <v>0</v>
      </c>
      <c r="K5" s="25">
        <f>+'CPT data reduction'!S5</f>
        <v>0.86317019411816187</v>
      </c>
      <c r="L5" s="19">
        <f t="shared" si="0"/>
        <v>120</v>
      </c>
      <c r="M5" s="19">
        <f t="shared" ref="M5:M67" si="3">B5/L5</f>
        <v>8.120000000000001</v>
      </c>
      <c r="N5" s="19">
        <f t="shared" si="1"/>
        <v>35</v>
      </c>
      <c r="O5" s="26">
        <f t="shared" si="2"/>
        <v>8.120000000000001</v>
      </c>
      <c r="R5" s="19">
        <f t="shared" ref="R5:R68" si="4">+O5*0.02*$C$1*PI()+R4</f>
        <v>0.53911813858727742</v>
      </c>
    </row>
    <row r="6" spans="1:26" x14ac:dyDescent="0.15">
      <c r="A6" s="19">
        <f>+'CPT data reduction'!A6</f>
        <v>0.06</v>
      </c>
      <c r="B6" s="19">
        <f>+'CPT data reduction'!M6</f>
        <v>1325.8000000000002</v>
      </c>
      <c r="C6" s="25">
        <f ca="1">IF(A6&gt;$H$1,AVERAGE(OFFSET(B6,$F$1,0,1,1):OFFSET(B6,-$F$1,0,1,1)),0)</f>
        <v>0</v>
      </c>
      <c r="K6" s="25">
        <f>+'CPT data reduction'!S6</f>
        <v>0.85095710444138173</v>
      </c>
      <c r="L6" s="19">
        <f t="shared" si="0"/>
        <v>120</v>
      </c>
      <c r="M6" s="19">
        <f t="shared" si="3"/>
        <v>11.048333333333336</v>
      </c>
      <c r="N6" s="19">
        <f t="shared" si="1"/>
        <v>35</v>
      </c>
      <c r="O6" s="26">
        <f t="shared" si="2"/>
        <v>11.048333333333336</v>
      </c>
      <c r="R6" s="19">
        <f t="shared" si="4"/>
        <v>0.89176526498489572</v>
      </c>
    </row>
    <row r="7" spans="1:26" x14ac:dyDescent="0.15">
      <c r="A7" s="19">
        <f>+'CPT data reduction'!A7</f>
        <v>0.08</v>
      </c>
      <c r="B7" s="19">
        <f>+'CPT data reduction'!M7</f>
        <v>1713.2</v>
      </c>
      <c r="C7" s="25">
        <f ca="1">IF(A7&gt;$H$1,AVERAGE(OFFSET(B7,$F$1,0,1,1):OFFSET(B7,-$F$1,0,1,1)),0)</f>
        <v>0</v>
      </c>
      <c r="K7" s="25">
        <f>+'CPT data reduction'!S7</f>
        <v>0.83089286420388375</v>
      </c>
      <c r="L7" s="19">
        <f t="shared" si="0"/>
        <v>120</v>
      </c>
      <c r="M7" s="19">
        <f t="shared" si="3"/>
        <v>14.276666666666667</v>
      </c>
      <c r="N7" s="19">
        <f t="shared" si="1"/>
        <v>35</v>
      </c>
      <c r="O7" s="26">
        <f t="shared" si="2"/>
        <v>14.276666666666667</v>
      </c>
      <c r="R7" s="19">
        <f t="shared" si="4"/>
        <v>1.3474562115412385</v>
      </c>
    </row>
    <row r="8" spans="1:26" x14ac:dyDescent="0.15">
      <c r="A8" s="19">
        <f>+'CPT data reduction'!A8</f>
        <v>0.1</v>
      </c>
      <c r="B8" s="19">
        <f>+'CPT data reduction'!M8</f>
        <v>2142.3000000000002</v>
      </c>
      <c r="C8" s="25">
        <f ca="1">IF(A8&gt;$H$1,AVERAGE(OFFSET(B8,$F$1,0,1,1):OFFSET(B8,-$F$1,0,1,1)),0)</f>
        <v>0</v>
      </c>
      <c r="K8" s="25">
        <f>+'CPT data reduction'!S8</f>
        <v>0.80682153230438813</v>
      </c>
      <c r="L8" s="19">
        <f t="shared" si="0"/>
        <v>120</v>
      </c>
      <c r="M8" s="19">
        <f t="shared" si="3"/>
        <v>17.852500000000003</v>
      </c>
      <c r="N8" s="19">
        <f t="shared" si="1"/>
        <v>35</v>
      </c>
      <c r="O8" s="26">
        <f t="shared" si="2"/>
        <v>17.852500000000003</v>
      </c>
      <c r="R8" s="19">
        <f t="shared" si="4"/>
        <v>1.9172826852790703</v>
      </c>
    </row>
    <row r="9" spans="1:26" x14ac:dyDescent="0.15">
      <c r="A9" s="19">
        <f>+'CPT data reduction'!A9</f>
        <v>0.12</v>
      </c>
      <c r="B9" s="19">
        <f>+'CPT data reduction'!M9</f>
        <v>2541.5500000000002</v>
      </c>
      <c r="C9" s="25">
        <f ca="1">IF(A9&gt;$H$1,AVERAGE(OFFSET(B9,$F$1,0,1,1):OFFSET(B9,-$F$1,0,1,1)),0)</f>
        <v>0</v>
      </c>
      <c r="K9" s="25">
        <f>+'CPT data reduction'!S9</f>
        <v>0.79754610586310259</v>
      </c>
      <c r="L9" s="19">
        <f t="shared" si="0"/>
        <v>120</v>
      </c>
      <c r="M9" s="19">
        <f t="shared" si="3"/>
        <v>21.179583333333333</v>
      </c>
      <c r="N9" s="19">
        <f t="shared" si="1"/>
        <v>35</v>
      </c>
      <c r="O9" s="26">
        <f t="shared" si="2"/>
        <v>21.179583333333333</v>
      </c>
      <c r="R9" s="19">
        <f t="shared" si="4"/>
        <v>2.5933049390849736</v>
      </c>
    </row>
    <row r="10" spans="1:26" x14ac:dyDescent="0.15">
      <c r="A10" s="19">
        <f>+'CPT data reduction'!A10</f>
        <v>0.14000000000000001</v>
      </c>
      <c r="B10" s="19">
        <f>+'CPT data reduction'!M10</f>
        <v>2622.25</v>
      </c>
      <c r="C10" s="25">
        <f ca="1">IF(A10&gt;$H$1,AVERAGE(OFFSET(B10,$F$1,0,1,1):OFFSET(B10,-$F$1,0,1,1)),0)</f>
        <v>0</v>
      </c>
      <c r="K10" s="25">
        <f>+'CPT data reduction'!S10</f>
        <v>0.85907668094587109</v>
      </c>
      <c r="L10" s="19">
        <f t="shared" si="0"/>
        <v>120</v>
      </c>
      <c r="M10" s="19">
        <f t="shared" si="3"/>
        <v>21.852083333333333</v>
      </c>
      <c r="N10" s="19">
        <f t="shared" si="1"/>
        <v>35</v>
      </c>
      <c r="O10" s="26">
        <f t="shared" si="2"/>
        <v>21.852083333333333</v>
      </c>
      <c r="R10" s="19">
        <f t="shared" si="4"/>
        <v>3.2907924388557941</v>
      </c>
    </row>
    <row r="11" spans="1:26" x14ac:dyDescent="0.15">
      <c r="A11" s="19">
        <f>+'CPT data reduction'!A11</f>
        <v>0.16</v>
      </c>
      <c r="B11" s="19">
        <f>+'CPT data reduction'!M11</f>
        <v>2312.0500000000002</v>
      </c>
      <c r="C11" s="25">
        <f ca="1">IF(A11&gt;$H$1,AVERAGE(OFFSET(B11,$F$1,0,1,1):OFFSET(B11,-$F$1,0,1,1)),0)</f>
        <v>0</v>
      </c>
      <c r="K11" s="25">
        <f>+'CPT data reduction'!S11</f>
        <v>1.0058532076122733</v>
      </c>
      <c r="L11" s="19">
        <f t="shared" si="0"/>
        <v>120</v>
      </c>
      <c r="M11" s="19">
        <f t="shared" si="3"/>
        <v>19.267083333333336</v>
      </c>
      <c r="N11" s="19">
        <f t="shared" si="1"/>
        <v>35</v>
      </c>
      <c r="O11" s="26">
        <f t="shared" si="2"/>
        <v>19.267083333333336</v>
      </c>
      <c r="R11" s="19">
        <f t="shared" si="4"/>
        <v>3.9057704058097942</v>
      </c>
    </row>
    <row r="12" spans="1:26" x14ac:dyDescent="0.15">
      <c r="A12" s="19">
        <f>+'CPT data reduction'!A12</f>
        <v>0.18</v>
      </c>
      <c r="B12" s="19">
        <f>+'CPT data reduction'!M12</f>
        <v>1915.8999999999999</v>
      </c>
      <c r="C12" s="25">
        <f ca="1">IF(A12&gt;$H$1,AVERAGE(OFFSET(B12,$F$1,0,1,1):OFFSET(B12,-$F$1,0,1,1)),0)</f>
        <v>0</v>
      </c>
      <c r="K12" s="25">
        <f>+'CPT data reduction'!S12</f>
        <v>1.1835159562198312</v>
      </c>
      <c r="L12" s="19">
        <f t="shared" si="0"/>
        <v>120</v>
      </c>
      <c r="M12" s="19">
        <f t="shared" si="3"/>
        <v>15.965833333333332</v>
      </c>
      <c r="N12" s="19">
        <f t="shared" si="1"/>
        <v>35</v>
      </c>
      <c r="O12" s="26">
        <f t="shared" si="2"/>
        <v>15.965833333333332</v>
      </c>
      <c r="R12" s="19">
        <f t="shared" si="4"/>
        <v>4.4153771560475352</v>
      </c>
    </row>
    <row r="13" spans="1:26" x14ac:dyDescent="0.15">
      <c r="A13" s="19">
        <f>+'CPT data reduction'!A13</f>
        <v>0.2</v>
      </c>
      <c r="B13" s="19">
        <f>+'CPT data reduction'!M13</f>
        <v>1608.35</v>
      </c>
      <c r="C13" s="25">
        <f ca="1">IF(A13&gt;$H$1,AVERAGE(OFFSET(B13,$F$1,0,1,1):OFFSET(B13,-$F$1,0,1,1)),0)</f>
        <v>0</v>
      </c>
      <c r="K13" s="25">
        <f>+'CPT data reduction'!S13</f>
        <v>1.3478309762041301</v>
      </c>
      <c r="L13" s="19">
        <f t="shared" si="0"/>
        <v>120</v>
      </c>
      <c r="M13" s="19">
        <f t="shared" si="3"/>
        <v>13.402916666666666</v>
      </c>
      <c r="N13" s="19">
        <f t="shared" si="1"/>
        <v>35</v>
      </c>
      <c r="O13" s="26">
        <f t="shared" si="2"/>
        <v>13.402916666666666</v>
      </c>
      <c r="R13" s="19">
        <f t="shared" si="4"/>
        <v>4.8431792421401658</v>
      </c>
    </row>
    <row r="14" spans="1:26" x14ac:dyDescent="0.15">
      <c r="A14" s="19">
        <f>+'CPT data reduction'!A14</f>
        <v>0.22</v>
      </c>
      <c r="B14" s="19">
        <f>+'CPT data reduction'!M14</f>
        <v>1350.8</v>
      </c>
      <c r="C14" s="25">
        <f ca="1">IF(A14&gt;$H$1,AVERAGE(OFFSET(B14,$F$1,0,1,1):OFFSET(B14,-$F$1,0,1,1)),0)</f>
        <v>0</v>
      </c>
      <c r="K14" s="25">
        <f>+'CPT data reduction'!S14</f>
        <v>1.5073678506407686</v>
      </c>
      <c r="L14" s="19">
        <f t="shared" si="0"/>
        <v>120</v>
      </c>
      <c r="M14" s="19">
        <f t="shared" si="3"/>
        <v>11.256666666666666</v>
      </c>
      <c r="N14" s="19">
        <f t="shared" si="1"/>
        <v>35</v>
      </c>
      <c r="O14" s="26">
        <f t="shared" si="2"/>
        <v>11.256666666666666</v>
      </c>
      <c r="R14" s="19">
        <f t="shared" si="4"/>
        <v>5.2024760729878823</v>
      </c>
    </row>
    <row r="15" spans="1:26" x14ac:dyDescent="0.15">
      <c r="A15" s="19">
        <f>+'CPT data reduction'!A15</f>
        <v>0.24</v>
      </c>
      <c r="B15" s="19">
        <f>+'CPT data reduction'!M15</f>
        <v>1134.5</v>
      </c>
      <c r="C15" s="25">
        <f ca="1">IF(A15&gt;$H$1,AVERAGE(OFFSET(B15,$F$1,0,1,1):OFFSET(B15,-$F$1,0,1,1)),0)</f>
        <v>0</v>
      </c>
      <c r="K15" s="25">
        <f>+'CPT data reduction'!S15</f>
        <v>1.6631964217708317</v>
      </c>
      <c r="L15" s="19">
        <f t="shared" si="0"/>
        <v>120</v>
      </c>
      <c r="M15" s="19">
        <f t="shared" si="3"/>
        <v>9.4541666666666675</v>
      </c>
      <c r="N15" s="19">
        <f t="shared" si="1"/>
        <v>35</v>
      </c>
      <c r="O15" s="26">
        <f t="shared" si="2"/>
        <v>9.4541666666666675</v>
      </c>
      <c r="R15" s="19">
        <f t="shared" si="4"/>
        <v>5.5042396609333473</v>
      </c>
    </row>
    <row r="16" spans="1:26" x14ac:dyDescent="0.15">
      <c r="A16" s="19">
        <f>+'CPT data reduction'!A16</f>
        <v>0.26</v>
      </c>
      <c r="B16" s="19">
        <f>+'CPT data reduction'!M16</f>
        <v>967.35</v>
      </c>
      <c r="C16" s="25">
        <f ca="1">IF(A16&gt;$H$1,AVERAGE(OFFSET(B16,$F$1,0,1,1):OFFSET(B16,-$F$1,0,1,1)),0)</f>
        <v>0</v>
      </c>
      <c r="K16" s="25">
        <f>+'CPT data reduction'!S16</f>
        <v>1.8057346678600135</v>
      </c>
      <c r="L16" s="19">
        <f t="shared" si="0"/>
        <v>120</v>
      </c>
      <c r="M16" s="19">
        <f t="shared" si="3"/>
        <v>8.0612499999999994</v>
      </c>
      <c r="N16" s="19">
        <f t="shared" si="1"/>
        <v>35</v>
      </c>
      <c r="O16" s="26">
        <f t="shared" si="2"/>
        <v>8.0612499999999994</v>
      </c>
      <c r="R16" s="19">
        <f t="shared" si="4"/>
        <v>5.7615433249254542</v>
      </c>
    </row>
    <row r="17" spans="1:18" x14ac:dyDescent="0.15">
      <c r="A17" s="19">
        <f>+'CPT data reduction'!A17</f>
        <v>0.28000000000000003</v>
      </c>
      <c r="B17" s="19">
        <f>+'CPT data reduction'!M17</f>
        <v>840.55000000000007</v>
      </c>
      <c r="C17" s="25">
        <f ca="1">IF(A17&gt;$H$1,AVERAGE(OFFSET(B17,$F$1,0,1,1):OFFSET(B17,-$F$1,0,1,1)),0)</f>
        <v>0</v>
      </c>
      <c r="K17" s="25">
        <f>+'CPT data reduction'!S17</f>
        <v>1.9336805607672625</v>
      </c>
      <c r="L17" s="19">
        <f t="shared" si="0"/>
        <v>120</v>
      </c>
      <c r="M17" s="19">
        <f t="shared" si="3"/>
        <v>7.0045833333333336</v>
      </c>
      <c r="N17" s="19">
        <f t="shared" si="1"/>
        <v>35</v>
      </c>
      <c r="O17" s="26">
        <f t="shared" si="2"/>
        <v>7.0045833333333336</v>
      </c>
      <c r="R17" s="19">
        <f t="shared" si="4"/>
        <v>5.9851196879466624</v>
      </c>
    </row>
    <row r="18" spans="1:18" x14ac:dyDescent="0.15">
      <c r="A18" s="19">
        <f>+'CPT data reduction'!A18</f>
        <v>0.3</v>
      </c>
      <c r="B18" s="19">
        <f>+'CPT data reduction'!M18</f>
        <v>760.3</v>
      </c>
      <c r="C18" s="25">
        <f ca="1">IF(A18&gt;$H$1,AVERAGE(OFFSET(B18,$F$1,0,1,1):OFFSET(B18,-$F$1,0,1,1)),0)</f>
        <v>0</v>
      </c>
      <c r="K18" s="25">
        <f>+'CPT data reduction'!S18</f>
        <v>2.0352156705887947</v>
      </c>
      <c r="L18" s="19">
        <f t="shared" si="0"/>
        <v>120</v>
      </c>
      <c r="M18" s="19">
        <f t="shared" si="3"/>
        <v>6.3358333333333325</v>
      </c>
      <c r="N18" s="19">
        <f t="shared" si="1"/>
        <v>35</v>
      </c>
      <c r="O18" s="26">
        <f t="shared" si="2"/>
        <v>6.3358333333333325</v>
      </c>
      <c r="R18" s="19">
        <f t="shared" si="4"/>
        <v>6.1873504996830544</v>
      </c>
    </row>
    <row r="19" spans="1:18" x14ac:dyDescent="0.15">
      <c r="A19" s="19">
        <f>+'CPT data reduction'!A19</f>
        <v>0.32</v>
      </c>
      <c r="B19" s="19">
        <f>+'CPT data reduction'!M19</f>
        <v>734</v>
      </c>
      <c r="C19" s="25">
        <f ca="1">IF(A19&gt;$H$1,AVERAGE(OFFSET(B19,$F$1,0,1,1):OFFSET(B19,-$F$1,0,1,1)),0)</f>
        <v>0</v>
      </c>
      <c r="K19" s="25">
        <f>+'CPT data reduction'!S19</f>
        <v>2.0955254567562762</v>
      </c>
      <c r="L19" s="19">
        <f t="shared" si="0"/>
        <v>120</v>
      </c>
      <c r="M19" s="19">
        <f t="shared" si="3"/>
        <v>6.1166666666666663</v>
      </c>
      <c r="N19" s="19">
        <f t="shared" si="1"/>
        <v>35</v>
      </c>
      <c r="O19" s="26">
        <f t="shared" si="2"/>
        <v>6.1166666666666663</v>
      </c>
      <c r="R19" s="19">
        <f t="shared" si="4"/>
        <v>6.3825858223379432</v>
      </c>
    </row>
    <row r="20" spans="1:18" x14ac:dyDescent="0.15">
      <c r="A20" s="19">
        <f>+'CPT data reduction'!A20</f>
        <v>0.34</v>
      </c>
      <c r="B20" s="19">
        <f>+'CPT data reduction'!M20</f>
        <v>719.05</v>
      </c>
      <c r="C20" s="25">
        <f ca="1">IF(A20&gt;$H$1,AVERAGE(OFFSET(B20,$F$1,0,1,1):OFFSET(B20,-$F$1,0,1,1)),0)</f>
        <v>0</v>
      </c>
      <c r="K20" s="25">
        <f>+'CPT data reduction'!S20</f>
        <v>2.1451388442619832</v>
      </c>
      <c r="L20" s="19">
        <f t="shared" si="0"/>
        <v>120</v>
      </c>
      <c r="M20" s="19">
        <f t="shared" si="3"/>
        <v>5.9920833333333325</v>
      </c>
      <c r="N20" s="19">
        <f t="shared" si="1"/>
        <v>35</v>
      </c>
      <c r="O20" s="26">
        <f t="shared" si="2"/>
        <v>5.9920833333333325</v>
      </c>
      <c r="R20" s="19">
        <f t="shared" si="4"/>
        <v>6.5738446217316735</v>
      </c>
    </row>
    <row r="21" spans="1:18" x14ac:dyDescent="0.15">
      <c r="A21" s="19">
        <f>+'CPT data reduction'!A21</f>
        <v>0.36</v>
      </c>
      <c r="B21" s="19">
        <f>+'CPT data reduction'!M21</f>
        <v>666.84999999999991</v>
      </c>
      <c r="C21" s="25">
        <f ca="1">IF(A21&gt;$H$1,AVERAGE(OFFSET(B21,$F$1,0,1,1):OFFSET(B21,-$F$1,0,1,1)),0)</f>
        <v>0</v>
      </c>
      <c r="K21" s="25">
        <f>+'CPT data reduction'!S21</f>
        <v>2.2260713307465685</v>
      </c>
      <c r="L21" s="19">
        <f t="shared" si="0"/>
        <v>120</v>
      </c>
      <c r="M21" s="19">
        <f t="shared" si="3"/>
        <v>5.5570833333333329</v>
      </c>
      <c r="N21" s="19">
        <f t="shared" si="1"/>
        <v>35</v>
      </c>
      <c r="O21" s="26">
        <f t="shared" si="2"/>
        <v>5.5570833333333329</v>
      </c>
      <c r="R21" s="19">
        <f t="shared" si="4"/>
        <v>6.7512188382335978</v>
      </c>
    </row>
    <row r="22" spans="1:18" x14ac:dyDescent="0.15">
      <c r="A22" s="19">
        <f>+'CPT data reduction'!A22</f>
        <v>0.38</v>
      </c>
      <c r="B22" s="19">
        <f>+'CPT data reduction'!M22</f>
        <v>621.70000000000005</v>
      </c>
      <c r="C22" s="25">
        <f ca="1">IF(A22&gt;$H$1,AVERAGE(OFFSET(B22,$F$1,0,1,1):OFFSET(B22,-$F$1,0,1,1)),0)</f>
        <v>0</v>
      </c>
      <c r="K22" s="25">
        <f>+'CPT data reduction'!S22</f>
        <v>2.302303246199259</v>
      </c>
      <c r="L22" s="19">
        <f t="shared" si="0"/>
        <v>120</v>
      </c>
      <c r="M22" s="19">
        <f t="shared" si="3"/>
        <v>5.1808333333333341</v>
      </c>
      <c r="N22" s="19">
        <f t="shared" si="1"/>
        <v>35</v>
      </c>
      <c r="O22" s="26">
        <f t="shared" si="2"/>
        <v>5.1808333333333341</v>
      </c>
      <c r="R22" s="19">
        <f t="shared" si="4"/>
        <v>6.9165836884986449</v>
      </c>
    </row>
    <row r="23" spans="1:18" x14ac:dyDescent="0.15">
      <c r="A23" s="19">
        <f>+'CPT data reduction'!A23</f>
        <v>0.4</v>
      </c>
      <c r="B23" s="19">
        <f>+'CPT data reduction'!M23</f>
        <v>601.94999999999993</v>
      </c>
      <c r="C23" s="25">
        <f ca="1">IF(A23&gt;$H$1,AVERAGE(OFFSET(B23,$F$1,0,1,1):OFFSET(B23,-$F$1,0,1,1)),0)</f>
        <v>0</v>
      </c>
      <c r="K23" s="25">
        <f>+'CPT data reduction'!S23</f>
        <v>2.3532615733724551</v>
      </c>
      <c r="L23" s="19">
        <f t="shared" si="0"/>
        <v>120</v>
      </c>
      <c r="M23" s="19">
        <f t="shared" si="3"/>
        <v>5.0162499999999994</v>
      </c>
      <c r="N23" s="19">
        <f t="shared" si="1"/>
        <v>35</v>
      </c>
      <c r="O23" s="26">
        <f t="shared" si="2"/>
        <v>5.0162499999999994</v>
      </c>
      <c r="R23" s="19">
        <f t="shared" si="4"/>
        <v>7.0766952722481138</v>
      </c>
    </row>
    <row r="24" spans="1:18" x14ac:dyDescent="0.15">
      <c r="A24" s="19">
        <f>+'CPT data reduction'!A24</f>
        <v>0.42</v>
      </c>
      <c r="B24" s="19">
        <f>+'CPT data reduction'!M24</f>
        <v>578.25</v>
      </c>
      <c r="C24" s="25">
        <f ca="1">IF(A24&gt;$H$1,AVERAGE(OFFSET(B24,$F$1,0,1,1):OFFSET(B24,-$F$1,0,1,1)),0)</f>
        <v>0</v>
      </c>
      <c r="K24" s="25">
        <f>+'CPT data reduction'!S24</f>
        <v>2.4072262569904854</v>
      </c>
      <c r="L24" s="19">
        <f t="shared" si="0"/>
        <v>120</v>
      </c>
      <c r="M24" s="19">
        <f t="shared" si="3"/>
        <v>4.8187499999999996</v>
      </c>
      <c r="N24" s="19">
        <f t="shared" si="1"/>
        <v>35</v>
      </c>
      <c r="O24" s="26">
        <f t="shared" si="2"/>
        <v>4.8187499999999996</v>
      </c>
      <c r="R24" s="19">
        <f t="shared" si="4"/>
        <v>7.2305029361788895</v>
      </c>
    </row>
    <row r="25" spans="1:18" x14ac:dyDescent="0.15">
      <c r="A25" s="19">
        <f>+'CPT data reduction'!A25</f>
        <v>0.44</v>
      </c>
      <c r="B25" s="19">
        <f>+'CPT data reduction'!M25</f>
        <v>549.29999999999995</v>
      </c>
      <c r="C25" s="25">
        <f ca="1">IF(A25&gt;$H$1,AVERAGE(OFFSET(B25,$F$1,0,1,1):OFFSET(B25,-$F$1,0,1,1)),0)</f>
        <v>0</v>
      </c>
      <c r="K25" s="25">
        <f>+'CPT data reduction'!S25</f>
        <v>2.4668100528241852</v>
      </c>
      <c r="L25" s="19">
        <f t="shared" si="0"/>
        <v>120</v>
      </c>
      <c r="M25" s="19">
        <f t="shared" si="3"/>
        <v>4.5774999999999997</v>
      </c>
      <c r="N25" s="19">
        <f t="shared" si="1"/>
        <v>35</v>
      </c>
      <c r="O25" s="26">
        <f t="shared" si="2"/>
        <v>4.5774999999999997</v>
      </c>
      <c r="R25" s="19">
        <f t="shared" si="4"/>
        <v>7.3766102423564517</v>
      </c>
    </row>
    <row r="26" spans="1:18" x14ac:dyDescent="0.15">
      <c r="A26" s="19">
        <f>+'CPT data reduction'!A26</f>
        <v>0.46</v>
      </c>
      <c r="B26" s="19">
        <f>+'CPT data reduction'!M26</f>
        <v>523.84999999999991</v>
      </c>
      <c r="C26" s="25">
        <f ca="1">IF(A26&gt;$H$1,AVERAGE(OFFSET(B26,$F$1,0,1,1):OFFSET(B26,-$F$1,0,1,1)),0)</f>
        <v>0</v>
      </c>
      <c r="K26" s="25">
        <f>+'CPT data reduction'!S26</f>
        <v>2.5229035389802714</v>
      </c>
      <c r="L26" s="19">
        <f t="shared" si="0"/>
        <v>120</v>
      </c>
      <c r="M26" s="19">
        <f t="shared" si="3"/>
        <v>4.3654166666666656</v>
      </c>
      <c r="N26" s="19">
        <f t="shared" si="1"/>
        <v>35</v>
      </c>
      <c r="O26" s="26">
        <f t="shared" si="2"/>
        <v>4.3654166666666656</v>
      </c>
      <c r="R26" s="19">
        <f t="shared" si="4"/>
        <v>7.5159481494038136</v>
      </c>
    </row>
    <row r="27" spans="1:18" x14ac:dyDescent="0.15">
      <c r="A27" s="19">
        <f>+'CPT data reduction'!A27</f>
        <v>0.48</v>
      </c>
      <c r="B27" s="19">
        <f>+'CPT data reduction'!M27</f>
        <v>499.70000000000005</v>
      </c>
      <c r="C27" s="25">
        <f ca="1">IF(A27&gt;$H$1,AVERAGE(OFFSET(B27,$F$1,0,1,1):OFFSET(B27,-$F$1,0,1,1)),0)</f>
        <v>0</v>
      </c>
      <c r="K27" s="25">
        <f>+'CPT data reduction'!S27</f>
        <v>2.5776356142293873</v>
      </c>
      <c r="L27" s="19">
        <f t="shared" si="0"/>
        <v>120</v>
      </c>
      <c r="M27" s="19">
        <f t="shared" si="3"/>
        <v>4.1641666666666675</v>
      </c>
      <c r="N27" s="19">
        <f t="shared" si="1"/>
        <v>35</v>
      </c>
      <c r="O27" s="26">
        <f t="shared" si="2"/>
        <v>4.1641666666666675</v>
      </c>
      <c r="R27" s="19">
        <f t="shared" si="4"/>
        <v>7.6488624419523807</v>
      </c>
    </row>
    <row r="28" spans="1:18" x14ac:dyDescent="0.15">
      <c r="A28" s="19">
        <f>+'CPT data reduction'!A28</f>
        <v>0.5</v>
      </c>
      <c r="B28" s="19">
        <f>+'CPT data reduction'!M28</f>
        <v>475.55</v>
      </c>
      <c r="C28" s="25">
        <f ca="1">IF(A28&gt;$H$1,AVERAGE(OFFSET(B28,$F$1,0,1,1):OFFSET(B28,-$F$1,0,1,1)),0)</f>
        <v>0</v>
      </c>
      <c r="K28" s="25">
        <f>+'CPT data reduction'!S28</f>
        <v>2.632586649654614</v>
      </c>
      <c r="L28" s="19">
        <f t="shared" si="0"/>
        <v>30</v>
      </c>
      <c r="M28" s="19">
        <f t="shared" si="3"/>
        <v>15.851666666666667</v>
      </c>
      <c r="N28" s="19">
        <f t="shared" si="1"/>
        <v>15</v>
      </c>
      <c r="O28" s="26">
        <f t="shared" si="2"/>
        <v>15</v>
      </c>
      <c r="R28" s="19">
        <f t="shared" si="4"/>
        <v>8.1276411623594651</v>
      </c>
    </row>
    <row r="29" spans="1:18" x14ac:dyDescent="0.15">
      <c r="A29" s="19">
        <f>+'CPT data reduction'!A29</f>
        <v>0.52</v>
      </c>
      <c r="B29" s="19">
        <f>+'CPT data reduction'!M29</f>
        <v>455.79999999999995</v>
      </c>
      <c r="C29" s="25">
        <f ca="1">IF(A29&gt;$H$1,AVERAGE(OFFSET(B29,$F$1,0,1,1):OFFSET(B29,-$F$1,0,1,1)),0)</f>
        <v>0</v>
      </c>
      <c r="K29" s="25">
        <f>+'CPT data reduction'!S29</f>
        <v>2.6826308310997833</v>
      </c>
      <c r="L29" s="19">
        <f t="shared" si="0"/>
        <v>30</v>
      </c>
      <c r="M29" s="19">
        <f t="shared" si="3"/>
        <v>15.193333333333332</v>
      </c>
      <c r="N29" s="19">
        <f t="shared" si="1"/>
        <v>15</v>
      </c>
      <c r="O29" s="26">
        <f t="shared" si="2"/>
        <v>15</v>
      </c>
      <c r="R29" s="19">
        <f t="shared" si="4"/>
        <v>8.6064198827665503</v>
      </c>
    </row>
    <row r="30" spans="1:18" x14ac:dyDescent="0.15">
      <c r="A30" s="19">
        <f>+'CPT data reduction'!A30</f>
        <v>0.54</v>
      </c>
      <c r="B30" s="19">
        <f>+'CPT data reduction'!M30</f>
        <v>440.9</v>
      </c>
      <c r="C30" s="25">
        <f ca="1">IF(A30&gt;$H$1,AVERAGE(OFFSET(B30,$F$1,0,1,1):OFFSET(B30,-$F$1,0,1,1)),0)</f>
        <v>0</v>
      </c>
      <c r="K30" s="25">
        <f>+'CPT data reduction'!S30</f>
        <v>2.7262851686414118</v>
      </c>
      <c r="L30" s="19">
        <f t="shared" si="0"/>
        <v>30</v>
      </c>
      <c r="M30" s="19">
        <f t="shared" si="3"/>
        <v>14.696666666666665</v>
      </c>
      <c r="N30" s="19">
        <f t="shared" si="1"/>
        <v>15</v>
      </c>
      <c r="O30" s="26">
        <f t="shared" si="2"/>
        <v>14.696666666666665</v>
      </c>
      <c r="R30" s="19">
        <f t="shared" si="4"/>
        <v>9.0755166334942921</v>
      </c>
    </row>
    <row r="31" spans="1:18" x14ac:dyDescent="0.15">
      <c r="A31" s="19">
        <f>+'CPT data reduction'!A31</f>
        <v>0.56000000000000005</v>
      </c>
      <c r="B31" s="19">
        <f>+'CPT data reduction'!M31</f>
        <v>444.45</v>
      </c>
      <c r="C31" s="25">
        <f ca="1">IF(A31&gt;$H$1,AVERAGE(OFFSET(B31,$F$1,0,1,1):OFFSET(B31,-$F$1,0,1,1)),0)</f>
        <v>0</v>
      </c>
      <c r="K31" s="25">
        <f>+'CPT data reduction'!S31</f>
        <v>2.7432038913565222</v>
      </c>
      <c r="L31" s="19">
        <f t="shared" si="0"/>
        <v>30</v>
      </c>
      <c r="M31" s="19">
        <f t="shared" si="3"/>
        <v>14.815</v>
      </c>
      <c r="N31" s="19">
        <f t="shared" si="1"/>
        <v>15</v>
      </c>
      <c r="O31" s="26">
        <f t="shared" si="2"/>
        <v>14.815</v>
      </c>
      <c r="R31" s="19">
        <f t="shared" si="4"/>
        <v>9.5483904163496884</v>
      </c>
    </row>
    <row r="32" spans="1:18" x14ac:dyDescent="0.15">
      <c r="A32" s="19">
        <f>+'CPT data reduction'!A32</f>
        <v>0.57999999999999996</v>
      </c>
      <c r="B32" s="19">
        <f>+'CPT data reduction'!M32</f>
        <v>444.9</v>
      </c>
      <c r="C32" s="25">
        <f ca="1">IF(A32&gt;$H$1,AVERAGE(OFFSET(B32,$F$1,0,1,1):OFFSET(B32,-$F$1,0,1,1)),0)</f>
        <v>0</v>
      </c>
      <c r="K32" s="25">
        <f>+'CPT data reduction'!S32</f>
        <v>2.7638370986842653</v>
      </c>
      <c r="L32" s="19">
        <f t="shared" si="0"/>
        <v>30</v>
      </c>
      <c r="M32" s="19">
        <f t="shared" si="3"/>
        <v>14.83</v>
      </c>
      <c r="N32" s="19">
        <f t="shared" si="1"/>
        <v>15</v>
      </c>
      <c r="O32" s="26">
        <f t="shared" si="2"/>
        <v>14.83</v>
      </c>
      <c r="R32" s="19">
        <f t="shared" si="4"/>
        <v>10.021742977925493</v>
      </c>
    </row>
    <row r="33" spans="1:18" x14ac:dyDescent="0.15">
      <c r="A33" s="19">
        <f>+'CPT data reduction'!A33</f>
        <v>0.6</v>
      </c>
      <c r="B33" s="19">
        <f>+'CPT data reduction'!M33</f>
        <v>407.15000000000003</v>
      </c>
      <c r="C33" s="25">
        <f ca="1">IF(A33&gt;$H$1,AVERAGE(OFFSET(B33,$F$1,0,1,1):OFFSET(B33,-$F$1,0,1,1)),0)</f>
        <v>0</v>
      </c>
      <c r="K33" s="25">
        <f>+'CPT data reduction'!S33</f>
        <v>2.8402843850714823</v>
      </c>
      <c r="L33" s="19">
        <f t="shared" si="0"/>
        <v>30</v>
      </c>
      <c r="M33" s="19">
        <f t="shared" si="3"/>
        <v>13.571666666666667</v>
      </c>
      <c r="N33" s="19">
        <f t="shared" si="1"/>
        <v>15</v>
      </c>
      <c r="O33" s="26">
        <f t="shared" si="2"/>
        <v>13.571666666666667</v>
      </c>
      <c r="R33" s="19">
        <f t="shared" si="4"/>
        <v>10.454931324622702</v>
      </c>
    </row>
    <row r="34" spans="1:18" x14ac:dyDescent="0.15">
      <c r="A34" s="19">
        <f>+'CPT data reduction'!A34</f>
        <v>0.62</v>
      </c>
      <c r="B34" s="19">
        <f>+'CPT data reduction'!M34</f>
        <v>364.6</v>
      </c>
      <c r="C34" s="25">
        <f ca="1">IF(A34&gt;$H$1,AVERAGE(OFFSET(B34,$F$1,0,1,1):OFFSET(B34,-$F$1,0,1,1)),0)</f>
        <v>0</v>
      </c>
      <c r="K34" s="25">
        <f>+'CPT data reduction'!S34</f>
        <v>2.9311160797063986</v>
      </c>
      <c r="L34" s="19">
        <f t="shared" si="0"/>
        <v>30</v>
      </c>
      <c r="M34" s="19">
        <f t="shared" si="3"/>
        <v>12.153333333333334</v>
      </c>
      <c r="N34" s="19">
        <f t="shared" si="1"/>
        <v>15</v>
      </c>
      <c r="O34" s="26">
        <f t="shared" si="2"/>
        <v>12.153333333333334</v>
      </c>
      <c r="R34" s="19">
        <f t="shared" si="4"/>
        <v>10.842848483423642</v>
      </c>
    </row>
    <row r="35" spans="1:18" x14ac:dyDescent="0.15">
      <c r="A35" s="19">
        <f>+'CPT data reduction'!A35</f>
        <v>0.64</v>
      </c>
      <c r="B35" s="19">
        <f>+'CPT data reduction'!M35</f>
        <v>340.9</v>
      </c>
      <c r="C35" s="25">
        <f ca="1">IF(A35&gt;$H$1,AVERAGE(OFFSET(B35,$F$1,0,1,1):OFFSET(B35,-$F$1,0,1,1)),0)</f>
        <v>0</v>
      </c>
      <c r="K35" s="25">
        <f>+'CPT data reduction'!S35</f>
        <v>2.9943372384337699</v>
      </c>
      <c r="L35" s="19">
        <f t="shared" si="0"/>
        <v>30</v>
      </c>
      <c r="M35" s="19">
        <f t="shared" si="3"/>
        <v>11.363333333333333</v>
      </c>
      <c r="N35" s="19">
        <f t="shared" si="1"/>
        <v>15</v>
      </c>
      <c r="O35" s="26">
        <f t="shared" si="2"/>
        <v>11.363333333333333</v>
      </c>
      <c r="R35" s="19">
        <f t="shared" si="4"/>
        <v>11.20554996294981</v>
      </c>
    </row>
    <row r="36" spans="1:18" x14ac:dyDescent="0.15">
      <c r="A36" s="19">
        <f>+'CPT data reduction'!A36</f>
        <v>0.66</v>
      </c>
      <c r="B36" s="19">
        <f>+'CPT data reduction'!M36</f>
        <v>327.7</v>
      </c>
      <c r="C36" s="25">
        <f ca="1">IF(A36&gt;$H$1,AVERAGE(OFFSET(B36,$F$1,0,1,1):OFFSET(B36,-$F$1,0,1,1)),0)</f>
        <v>0</v>
      </c>
      <c r="K36" s="25">
        <f>+'CPT data reduction'!S36</f>
        <v>3.0380816498734773</v>
      </c>
      <c r="L36" s="19">
        <f t="shared" si="0"/>
        <v>30</v>
      </c>
      <c r="M36" s="19">
        <f t="shared" si="3"/>
        <v>10.923333333333334</v>
      </c>
      <c r="N36" s="19">
        <f t="shared" si="1"/>
        <v>15</v>
      </c>
      <c r="O36" s="26">
        <f t="shared" si="2"/>
        <v>10.923333333333334</v>
      </c>
      <c r="R36" s="19">
        <f t="shared" si="4"/>
        <v>11.55420726667737</v>
      </c>
    </row>
    <row r="37" spans="1:18" x14ac:dyDescent="0.15">
      <c r="A37" s="19">
        <f>+'CPT data reduction'!A37</f>
        <v>0.68</v>
      </c>
      <c r="B37" s="19">
        <f>+'CPT data reduction'!M37</f>
        <v>337.35</v>
      </c>
      <c r="C37" s="25">
        <f ca="1">IF(A37&gt;$H$1,AVERAGE(OFFSET(B37,$F$1,0,1,1):OFFSET(B37,-$F$1,0,1,1)),0)</f>
        <v>0</v>
      </c>
      <c r="K37" s="25">
        <f>+'CPT data reduction'!S37</f>
        <v>3.0375440416370401</v>
      </c>
      <c r="L37" s="19">
        <f t="shared" si="0"/>
        <v>30</v>
      </c>
      <c r="M37" s="19">
        <f t="shared" si="3"/>
        <v>11.245000000000001</v>
      </c>
      <c r="N37" s="19">
        <f t="shared" si="1"/>
        <v>15</v>
      </c>
      <c r="O37" s="26">
        <f t="shared" si="2"/>
        <v>11.245000000000001</v>
      </c>
      <c r="R37" s="19">
        <f t="shared" si="4"/>
        <v>11.913131714075881</v>
      </c>
    </row>
    <row r="38" spans="1:18" x14ac:dyDescent="0.15">
      <c r="A38" s="19">
        <f>+'CPT data reduction'!A38</f>
        <v>0.7</v>
      </c>
      <c r="B38" s="19">
        <f>+'CPT data reduction'!M38</f>
        <v>358</v>
      </c>
      <c r="C38" s="25">
        <f ca="1">IF(A38&gt;$H$1,AVERAGE(OFFSET(B38,$F$1,0,1,1):OFFSET(B38,-$F$1,0,1,1)),0)</f>
        <v>0</v>
      </c>
      <c r="K38" s="25">
        <f>+'CPT data reduction'!S38</f>
        <v>3.0173635712196343</v>
      </c>
      <c r="L38" s="19">
        <f t="shared" si="0"/>
        <v>30</v>
      </c>
      <c r="M38" s="19">
        <f t="shared" si="3"/>
        <v>11.933333333333334</v>
      </c>
      <c r="N38" s="19">
        <f t="shared" si="1"/>
        <v>15</v>
      </c>
      <c r="O38" s="26">
        <f t="shared" si="2"/>
        <v>11.933333333333334</v>
      </c>
      <c r="R38" s="19">
        <f t="shared" si="4"/>
        <v>12.294026784977516</v>
      </c>
    </row>
    <row r="39" spans="1:18" x14ac:dyDescent="0.15">
      <c r="A39" s="19">
        <f>+'CPT data reduction'!A39</f>
        <v>0.72</v>
      </c>
      <c r="B39" s="19">
        <f>+'CPT data reduction'!M39</f>
        <v>374.70000000000005</v>
      </c>
      <c r="C39" s="25">
        <f ca="1">IF(A39&gt;$H$1,AVERAGE(OFFSET(B39,$F$1,0,1,1):OFFSET(B39,-$F$1,0,1,1)),0)</f>
        <v>0</v>
      </c>
      <c r="K39" s="25">
        <f>+'CPT data reduction'!S39</f>
        <v>3.0058301816531183</v>
      </c>
      <c r="L39" s="19">
        <f t="shared" si="0"/>
        <v>30</v>
      </c>
      <c r="M39" s="19">
        <f t="shared" si="3"/>
        <v>12.490000000000002</v>
      </c>
      <c r="N39" s="19">
        <f t="shared" si="1"/>
        <v>15</v>
      </c>
      <c r="O39" s="26">
        <f t="shared" si="2"/>
        <v>12.490000000000002</v>
      </c>
      <c r="R39" s="19">
        <f t="shared" si="4"/>
        <v>12.692689866169815</v>
      </c>
    </row>
    <row r="40" spans="1:18" x14ac:dyDescent="0.15">
      <c r="A40" s="19">
        <f>+'CPT data reduction'!A40</f>
        <v>0.74</v>
      </c>
      <c r="B40" s="19">
        <f>+'CPT data reduction'!M40</f>
        <v>372.5</v>
      </c>
      <c r="C40" s="25">
        <f ca="1">IF(A40&gt;$H$1,AVERAGE(OFFSET(B40,$F$1,0,1,1):OFFSET(B40,-$F$1,0,1,1)),0)</f>
        <v>0</v>
      </c>
      <c r="K40" s="25">
        <f>+'CPT data reduction'!S40</f>
        <v>3.0277202311053872</v>
      </c>
      <c r="L40" s="19">
        <f t="shared" si="0"/>
        <v>30</v>
      </c>
      <c r="M40" s="19">
        <f t="shared" si="3"/>
        <v>12.416666666666666</v>
      </c>
      <c r="N40" s="19">
        <f t="shared" si="1"/>
        <v>15</v>
      </c>
      <c r="O40" s="26">
        <f t="shared" si="2"/>
        <v>12.416666666666666</v>
      </c>
      <c r="R40" s="19">
        <f t="shared" si="4"/>
        <v>13.08901225139568</v>
      </c>
    </row>
    <row r="41" spans="1:18" x14ac:dyDescent="0.15">
      <c r="A41" s="19">
        <f>+'CPT data reduction'!A41</f>
        <v>0.76</v>
      </c>
      <c r="B41" s="19">
        <f>+'CPT data reduction'!M41</f>
        <v>356.25</v>
      </c>
      <c r="C41" s="25">
        <f ca="1">IF(A41&gt;$H$1,AVERAGE(OFFSET(B41,$F$1,0,1,1):OFFSET(B41,-$F$1,0,1,1)),0)</f>
        <v>0</v>
      </c>
      <c r="K41" s="25">
        <f>+'CPT data reduction'!S41</f>
        <v>3.0737646513909103</v>
      </c>
      <c r="L41" s="19">
        <f t="shared" si="0"/>
        <v>30</v>
      </c>
      <c r="M41" s="19">
        <f t="shared" si="3"/>
        <v>11.875</v>
      </c>
      <c r="N41" s="19">
        <f t="shared" si="1"/>
        <v>15</v>
      </c>
      <c r="O41" s="26">
        <f t="shared" si="2"/>
        <v>11.875</v>
      </c>
      <c r="R41" s="19">
        <f t="shared" si="4"/>
        <v>13.468045405051289</v>
      </c>
    </row>
    <row r="42" spans="1:18" x14ac:dyDescent="0.15">
      <c r="A42" s="19">
        <f>+'CPT data reduction'!A42</f>
        <v>0.78</v>
      </c>
      <c r="B42" s="19">
        <f>+'CPT data reduction'!M42</f>
        <v>342.2</v>
      </c>
      <c r="C42" s="25">
        <f ca="1">IF(A42&gt;$H$1,AVERAGE(OFFSET(B42,$F$1,0,1,1):OFFSET(B42,-$F$1,0,1,1)),0)</f>
        <v>0</v>
      </c>
      <c r="K42" s="25">
        <f>+'CPT data reduction'!S42</f>
        <v>3.116037665314439</v>
      </c>
      <c r="L42" s="19">
        <f t="shared" si="0"/>
        <v>30</v>
      </c>
      <c r="M42" s="19">
        <f t="shared" si="3"/>
        <v>11.406666666666666</v>
      </c>
      <c r="N42" s="19">
        <f t="shared" si="1"/>
        <v>15</v>
      </c>
      <c r="O42" s="26">
        <f t="shared" si="2"/>
        <v>11.406666666666666</v>
      </c>
      <c r="R42" s="19">
        <f t="shared" si="4"/>
        <v>13.832130023103076</v>
      </c>
    </row>
    <row r="43" spans="1:18" x14ac:dyDescent="0.15">
      <c r="A43" s="19">
        <f>+'CPT data reduction'!A43</f>
        <v>0.8</v>
      </c>
      <c r="B43" s="19">
        <f>+'CPT data reduction'!M43</f>
        <v>318.05</v>
      </c>
      <c r="C43" s="25">
        <f ca="1">IF(A43&gt;$H$1,AVERAGE(OFFSET(B43,$F$1,0,1,1):OFFSET(B43,-$F$1,0,1,1)),0)</f>
        <v>0</v>
      </c>
      <c r="K43" s="25">
        <f>+'CPT data reduction'!S43</f>
        <v>3.1795162003109816</v>
      </c>
      <c r="L43" s="19">
        <f t="shared" si="0"/>
        <v>30</v>
      </c>
      <c r="M43" s="19">
        <f t="shared" si="3"/>
        <v>10.601666666666667</v>
      </c>
      <c r="N43" s="19">
        <f t="shared" si="1"/>
        <v>15</v>
      </c>
      <c r="O43" s="26">
        <f t="shared" si="2"/>
        <v>10.601666666666667</v>
      </c>
      <c r="R43" s="19">
        <f t="shared" si="4"/>
        <v>14.170520183159683</v>
      </c>
    </row>
    <row r="44" spans="1:18" x14ac:dyDescent="0.15">
      <c r="A44" s="19">
        <f>+'CPT data reduction'!A44</f>
        <v>0.82</v>
      </c>
      <c r="B44" s="19">
        <f>+'CPT data reduction'!M44</f>
        <v>289.10000000000002</v>
      </c>
      <c r="C44" s="25">
        <f ca="1">IF(A44&gt;$H$1,AVERAGE(OFFSET(B44,$F$1,0,1,1):OFFSET(B44,-$F$1,0,1,1)),0)</f>
        <v>0</v>
      </c>
      <c r="K44" s="25">
        <f>+'CPT data reduction'!S44</f>
        <v>3.2568267542692566</v>
      </c>
      <c r="L44" s="19">
        <f t="shared" si="0"/>
        <v>30</v>
      </c>
      <c r="M44" s="19">
        <f t="shared" si="3"/>
        <v>9.6366666666666667</v>
      </c>
      <c r="N44" s="19">
        <f t="shared" si="1"/>
        <v>15</v>
      </c>
      <c r="O44" s="26">
        <f t="shared" si="2"/>
        <v>9.6366666666666667</v>
      </c>
      <c r="R44" s="19">
        <f t="shared" si="4"/>
        <v>14.478108912203433</v>
      </c>
    </row>
    <row r="45" spans="1:18" x14ac:dyDescent="0.15">
      <c r="A45" s="19">
        <f>+'CPT data reduction'!A45</f>
        <v>0.84</v>
      </c>
      <c r="B45" s="19">
        <f>+'CPT data reduction'!M45</f>
        <v>265.45</v>
      </c>
      <c r="C45" s="25">
        <f ca="1">IF(A45&gt;$H$1,AVERAGE(OFFSET(B45,$F$1,0,1,1):OFFSET(B45,-$F$1,0,1,1)),0)</f>
        <v>0</v>
      </c>
      <c r="K45" s="25">
        <f>+'CPT data reduction'!S45</f>
        <v>3.3274763101737928</v>
      </c>
      <c r="L45" s="19">
        <f t="shared" si="0"/>
        <v>30</v>
      </c>
      <c r="M45" s="19">
        <f t="shared" si="3"/>
        <v>8.8483333333333327</v>
      </c>
      <c r="N45" s="19">
        <f t="shared" si="1"/>
        <v>15</v>
      </c>
      <c r="O45" s="26">
        <f t="shared" si="2"/>
        <v>8.8483333333333327</v>
      </c>
      <c r="R45" s="19">
        <f t="shared" si="4"/>
        <v>14.760535159608013</v>
      </c>
    </row>
    <row r="46" spans="1:18" x14ac:dyDescent="0.15">
      <c r="A46" s="19">
        <f>+'CPT data reduction'!A46</f>
        <v>0.86</v>
      </c>
      <c r="B46" s="19">
        <f>+'CPT data reduction'!M46</f>
        <v>247.45000000000002</v>
      </c>
      <c r="C46" s="25">
        <f ca="1">IF(A46&gt;$H$1,AVERAGE(OFFSET(B46,$F$1,0,1,1):OFFSET(B46,-$F$1,0,1,1)),0)</f>
        <v>0</v>
      </c>
      <c r="K46" s="25">
        <f>+'CPT data reduction'!S46</f>
        <v>3.3883555203197684</v>
      </c>
      <c r="L46" s="19">
        <f t="shared" si="0"/>
        <v>30</v>
      </c>
      <c r="M46" s="19">
        <f t="shared" si="3"/>
        <v>8.2483333333333331</v>
      </c>
      <c r="N46" s="19">
        <f t="shared" si="1"/>
        <v>15</v>
      </c>
      <c r="O46" s="26">
        <f t="shared" si="2"/>
        <v>8.2483333333333331</v>
      </c>
      <c r="R46" s="19">
        <f t="shared" si="4"/>
        <v>15.023810258196308</v>
      </c>
    </row>
    <row r="47" spans="1:18" x14ac:dyDescent="0.15">
      <c r="A47" s="19">
        <f>+'CPT data reduction'!A47</f>
        <v>0.88</v>
      </c>
      <c r="B47" s="19">
        <f>+'CPT data reduction'!M47</f>
        <v>235.6</v>
      </c>
      <c r="C47" s="25">
        <f ca="1">IF(A47&gt;$H$1,AVERAGE(OFFSET(B47,$F$1,0,1,1):OFFSET(B47,-$F$1,0,1,1)),0)</f>
        <v>0</v>
      </c>
      <c r="K47" s="25">
        <f>+'CPT data reduction'!S47</f>
        <v>3.4354080123253738</v>
      </c>
      <c r="L47" s="19">
        <f t="shared" si="0"/>
        <v>30</v>
      </c>
      <c r="M47" s="19">
        <f t="shared" si="3"/>
        <v>7.8533333333333335</v>
      </c>
      <c r="N47" s="19">
        <f t="shared" si="1"/>
        <v>15</v>
      </c>
      <c r="O47" s="26">
        <f t="shared" si="2"/>
        <v>7.8533333333333335</v>
      </c>
      <c r="R47" s="19">
        <f t="shared" si="4"/>
        <v>15.274477517147217</v>
      </c>
    </row>
    <row r="48" spans="1:18" x14ac:dyDescent="0.15">
      <c r="A48" s="19">
        <f>+'CPT data reduction'!A48</f>
        <v>0.9</v>
      </c>
      <c r="B48" s="19">
        <f>+'CPT data reduction'!M48</f>
        <v>221.54999999999998</v>
      </c>
      <c r="C48" s="25">
        <f ca="1">IF(A48&gt;$H$1,AVERAGE(OFFSET(B48,$F$1,0,1,1):OFFSET(B48,-$F$1,0,1,1)),0)</f>
        <v>0</v>
      </c>
      <c r="K48" s="25">
        <f>+'CPT data reduction'!S48</f>
        <v>3.4911085889464388</v>
      </c>
      <c r="L48" s="19">
        <f t="shared" si="0"/>
        <v>30</v>
      </c>
      <c r="M48" s="19">
        <f t="shared" si="3"/>
        <v>7.3849999999999998</v>
      </c>
      <c r="N48" s="19">
        <f t="shared" si="1"/>
        <v>15</v>
      </c>
      <c r="O48" s="26">
        <f t="shared" si="2"/>
        <v>7.3849999999999998</v>
      </c>
      <c r="R48" s="19">
        <f t="shared" si="4"/>
        <v>15.510196240494304</v>
      </c>
    </row>
    <row r="49" spans="1:18" x14ac:dyDescent="0.15">
      <c r="A49" s="19">
        <f>+'CPT data reduction'!A49</f>
        <v>0.92</v>
      </c>
      <c r="B49" s="19">
        <f>+'CPT data reduction'!M49</f>
        <v>234.7</v>
      </c>
      <c r="C49" s="25">
        <f ca="1">IF(A49&gt;$H$1,AVERAGE(OFFSET(B49,$F$1,0,1,1):OFFSET(B49,-$F$1,0,1,1)),0)</f>
        <v>0</v>
      </c>
      <c r="K49" s="25">
        <f>+'CPT data reduction'!S49</f>
        <v>3.4669114923442019</v>
      </c>
      <c r="L49" s="19">
        <f t="shared" si="0"/>
        <v>30</v>
      </c>
      <c r="M49" s="19">
        <f t="shared" si="3"/>
        <v>7.8233333333333333</v>
      </c>
      <c r="N49" s="19">
        <f t="shared" si="1"/>
        <v>15</v>
      </c>
      <c r="O49" s="26">
        <f t="shared" si="2"/>
        <v>7.8233333333333333</v>
      </c>
      <c r="R49" s="19">
        <f t="shared" si="4"/>
        <v>15.7599059420044</v>
      </c>
    </row>
    <row r="50" spans="1:18" x14ac:dyDescent="0.15">
      <c r="A50" s="19">
        <f>+'CPT data reduction'!A50</f>
        <v>0.94</v>
      </c>
      <c r="B50" s="19">
        <f>+'CPT data reduction'!M50</f>
        <v>322.89999999999998</v>
      </c>
      <c r="C50" s="25">
        <f ca="1">IF(A50&gt;$H$1,AVERAGE(OFFSET(B50,$F$1,0,1,1):OFFSET(B50,-$F$1,0,1,1)),0)</f>
        <v>0</v>
      </c>
      <c r="K50" s="25">
        <f>+'CPT data reduction'!S50</f>
        <v>3.2701025709723179</v>
      </c>
      <c r="L50" s="19">
        <f t="shared" si="0"/>
        <v>30</v>
      </c>
      <c r="M50" s="19">
        <f t="shared" si="3"/>
        <v>10.763333333333332</v>
      </c>
      <c r="N50" s="19">
        <f t="shared" si="1"/>
        <v>15</v>
      </c>
      <c r="O50" s="26">
        <f t="shared" si="2"/>
        <v>10.763333333333332</v>
      </c>
      <c r="R50" s="19">
        <f t="shared" si="4"/>
        <v>16.103456272714283</v>
      </c>
    </row>
    <row r="51" spans="1:18" x14ac:dyDescent="0.15">
      <c r="A51" s="19">
        <f>+'CPT data reduction'!A51</f>
        <v>0.96</v>
      </c>
      <c r="B51" s="19">
        <f>+'CPT data reduction'!M51</f>
        <v>469</v>
      </c>
      <c r="C51" s="25">
        <f ca="1">IF(A51&gt;$H$1,AVERAGE(OFFSET(B51,$F$1,0,1,1):OFFSET(B51,-$F$1,0,1,1)),0)</f>
        <v>0</v>
      </c>
      <c r="K51" s="25">
        <f>+'CPT data reduction'!S51</f>
        <v>3.0429660844365483</v>
      </c>
      <c r="L51" s="19">
        <f t="shared" si="0"/>
        <v>30</v>
      </c>
      <c r="M51" s="19">
        <f t="shared" si="3"/>
        <v>15.633333333333333</v>
      </c>
      <c r="N51" s="19">
        <f t="shared" si="1"/>
        <v>15</v>
      </c>
      <c r="O51" s="26">
        <f t="shared" si="2"/>
        <v>15</v>
      </c>
      <c r="R51" s="19">
        <f t="shared" si="4"/>
        <v>16.582234993121368</v>
      </c>
    </row>
    <row r="52" spans="1:18" x14ac:dyDescent="0.15">
      <c r="A52" s="19">
        <f>+'CPT data reduction'!A52</f>
        <v>0.98</v>
      </c>
      <c r="B52" s="19">
        <f>+'CPT data reduction'!M52</f>
        <v>565.09999999999991</v>
      </c>
      <c r="C52" s="25">
        <f ca="1">IF(A52&gt;$H$1,AVERAGE(OFFSET(B52,$F$1,0,1,1):OFFSET(B52,-$F$1,0,1,1)),0)</f>
        <v>0</v>
      </c>
      <c r="K52" s="25">
        <f>+'CPT data reduction'!S52</f>
        <v>2.938036207835995</v>
      </c>
      <c r="L52" s="19">
        <f t="shared" si="0"/>
        <v>30</v>
      </c>
      <c r="M52" s="19">
        <f t="shared" si="3"/>
        <v>18.836666666666662</v>
      </c>
      <c r="N52" s="19">
        <f t="shared" si="1"/>
        <v>15</v>
      </c>
      <c r="O52" s="26">
        <f t="shared" si="2"/>
        <v>15</v>
      </c>
      <c r="R52" s="19">
        <f t="shared" si="4"/>
        <v>17.061013713528453</v>
      </c>
    </row>
    <row r="53" spans="1:18" x14ac:dyDescent="0.15">
      <c r="A53" s="19">
        <f>+'CPT data reduction'!A53</f>
        <v>1</v>
      </c>
      <c r="B53" s="19">
        <f>+'CPT data reduction'!M53</f>
        <v>573</v>
      </c>
      <c r="C53" s="25">
        <f ca="1">IF(A53&gt;$H$1,AVERAGE(OFFSET(B53,$F$1,0,1,1):OFFSET(B53,-$F$1,0,1,1)),0)</f>
        <v>0</v>
      </c>
      <c r="K53" s="25">
        <f>+'CPT data reduction'!S53</f>
        <v>2.9433654054048124</v>
      </c>
      <c r="L53" s="19">
        <f t="shared" si="0"/>
        <v>30</v>
      </c>
      <c r="M53" s="19">
        <f t="shared" si="3"/>
        <v>19.100000000000001</v>
      </c>
      <c r="N53" s="19">
        <f t="shared" si="1"/>
        <v>15</v>
      </c>
      <c r="O53" s="26">
        <f t="shared" si="2"/>
        <v>15</v>
      </c>
      <c r="R53" s="19">
        <f t="shared" si="4"/>
        <v>17.539792433935538</v>
      </c>
    </row>
    <row r="54" spans="1:18" x14ac:dyDescent="0.15">
      <c r="A54" s="19">
        <f>+'CPT data reduction'!A54</f>
        <v>1.02</v>
      </c>
      <c r="B54" s="19">
        <f>+'CPT data reduction'!M54</f>
        <v>529.54999999999995</v>
      </c>
      <c r="C54" s="25">
        <f ca="1">IF(A54&gt;$H$1,AVERAGE(OFFSET(B54,$F$1,0,1,1):OFFSET(B54,-$F$1,0,1,1)),0)</f>
        <v>0</v>
      </c>
      <c r="K54" s="25">
        <f>+'CPT data reduction'!S54</f>
        <v>3.0071639214747612</v>
      </c>
      <c r="L54" s="19">
        <f t="shared" si="0"/>
        <v>30</v>
      </c>
      <c r="M54" s="19">
        <f t="shared" si="3"/>
        <v>17.651666666666664</v>
      </c>
      <c r="N54" s="19">
        <f t="shared" si="1"/>
        <v>15</v>
      </c>
      <c r="O54" s="26">
        <f t="shared" si="2"/>
        <v>15</v>
      </c>
      <c r="R54" s="19">
        <f t="shared" si="4"/>
        <v>18.018571154342624</v>
      </c>
    </row>
    <row r="55" spans="1:18" x14ac:dyDescent="0.15">
      <c r="A55" s="19">
        <f>+'CPT data reduction'!A55</f>
        <v>1.04</v>
      </c>
      <c r="B55" s="19">
        <f>+'CPT data reduction'!M55</f>
        <v>459.8</v>
      </c>
      <c r="C55" s="25">
        <f ca="1">IF(A55&gt;$H$1,AVERAGE(OFFSET(B55,$F$1,0,1,1):OFFSET(B55,-$F$1,0,1,1)),0)</f>
        <v>0</v>
      </c>
      <c r="K55" s="25">
        <f>+'CPT data reduction'!S55</f>
        <v>3.1101181856707001</v>
      </c>
      <c r="L55" s="19">
        <f t="shared" si="0"/>
        <v>30</v>
      </c>
      <c r="M55" s="19">
        <f t="shared" si="3"/>
        <v>15.326666666666666</v>
      </c>
      <c r="N55" s="19">
        <f t="shared" si="1"/>
        <v>15</v>
      </c>
      <c r="O55" s="26">
        <f t="shared" si="2"/>
        <v>15</v>
      </c>
      <c r="R55" s="19">
        <f t="shared" si="4"/>
        <v>18.497349874749709</v>
      </c>
    </row>
    <row r="56" spans="1:18" x14ac:dyDescent="0.15">
      <c r="A56" s="19">
        <f>+'CPT data reduction'!A56</f>
        <v>1.06</v>
      </c>
      <c r="B56" s="19">
        <f>+'CPT data reduction'!M56</f>
        <v>373.8</v>
      </c>
      <c r="C56" s="25">
        <f ca="1">IF(A56&gt;$H$1,AVERAGE(OFFSET(B56,$F$1,0,1,1):OFFSET(B56,-$F$1,0,1,1)),0)</f>
        <v>0</v>
      </c>
      <c r="K56" s="25">
        <f>+'CPT data reduction'!S56</f>
        <v>3.2557298948122639</v>
      </c>
      <c r="L56" s="19">
        <f t="shared" si="0"/>
        <v>30</v>
      </c>
      <c r="M56" s="19">
        <f t="shared" si="3"/>
        <v>12.46</v>
      </c>
      <c r="N56" s="19">
        <f t="shared" si="1"/>
        <v>15</v>
      </c>
      <c r="O56" s="26">
        <f t="shared" si="2"/>
        <v>12.46</v>
      </c>
      <c r="R56" s="19">
        <f t="shared" si="4"/>
        <v>18.895055398501192</v>
      </c>
    </row>
    <row r="57" spans="1:18" x14ac:dyDescent="0.15">
      <c r="A57" s="19">
        <f>+'CPT data reduction'!A57</f>
        <v>1.08</v>
      </c>
      <c r="B57" s="19">
        <f>+'CPT data reduction'!M57</f>
        <v>311.5</v>
      </c>
      <c r="C57" s="25">
        <f ca="1">IF(A57&gt;$H$1,AVERAGE(OFFSET(B57,$F$1,0,1,1):OFFSET(B57,-$F$1,0,1,1)),0)</f>
        <v>0</v>
      </c>
      <c r="K57" s="25">
        <f>+'CPT data reduction'!S57</f>
        <v>3.3840649517257204</v>
      </c>
      <c r="L57" s="19">
        <f t="shared" si="0"/>
        <v>30</v>
      </c>
      <c r="M57" s="19">
        <f t="shared" si="3"/>
        <v>10.383333333333333</v>
      </c>
      <c r="N57" s="19">
        <f t="shared" si="1"/>
        <v>15</v>
      </c>
      <c r="O57" s="26">
        <f t="shared" si="2"/>
        <v>10.383333333333333</v>
      </c>
      <c r="R57" s="19">
        <f t="shared" si="4"/>
        <v>19.226476668294097</v>
      </c>
    </row>
    <row r="58" spans="1:18" x14ac:dyDescent="0.15">
      <c r="A58" s="19">
        <f>+'CPT data reduction'!A58</f>
        <v>1.1000000000000001</v>
      </c>
      <c r="B58" s="19">
        <f>+'CPT data reduction'!M58</f>
        <v>329.5</v>
      </c>
      <c r="C58" s="25">
        <f ca="1">IF(A58&gt;$H$1,AVERAGE(OFFSET(B58,$F$1,0,1,1):OFFSET(B58,-$F$1,0,1,1)),0)</f>
        <v>0</v>
      </c>
      <c r="K58" s="25">
        <f>+'CPT data reduction'!S58</f>
        <v>3.3531922646858185</v>
      </c>
      <c r="L58" s="19">
        <f t="shared" si="0"/>
        <v>30</v>
      </c>
      <c r="M58" s="19">
        <f t="shared" si="3"/>
        <v>10.983333333333333</v>
      </c>
      <c r="N58" s="19">
        <f t="shared" si="1"/>
        <v>15</v>
      </c>
      <c r="O58" s="26">
        <f t="shared" si="2"/>
        <v>10.983333333333333</v>
      </c>
      <c r="R58" s="19">
        <f t="shared" si="4"/>
        <v>19.577049086903283</v>
      </c>
    </row>
    <row r="59" spans="1:18" x14ac:dyDescent="0.15">
      <c r="A59" s="19">
        <f>+'CPT data reduction'!A59</f>
        <v>1.1200000000000001</v>
      </c>
      <c r="B59" s="19">
        <f>+'CPT data reduction'!M59</f>
        <v>386.95</v>
      </c>
      <c r="C59" s="25">
        <f ca="1">IF(A59&gt;$H$1,AVERAGE(OFFSET(B59,$F$1,0,1,1):OFFSET(B59,-$F$1,0,1,1)),0)</f>
        <v>0</v>
      </c>
      <c r="K59" s="25">
        <f>+'CPT data reduction'!S59</f>
        <v>3.2573218329543754</v>
      </c>
      <c r="L59" s="19">
        <f t="shared" si="0"/>
        <v>30</v>
      </c>
      <c r="M59" s="19">
        <f t="shared" si="3"/>
        <v>12.898333333333333</v>
      </c>
      <c r="N59" s="19">
        <f t="shared" si="1"/>
        <v>15</v>
      </c>
      <c r="O59" s="26">
        <f t="shared" si="2"/>
        <v>12.898333333333333</v>
      </c>
      <c r="R59" s="19">
        <f t="shared" si="4"/>
        <v>19.988745588817775</v>
      </c>
    </row>
    <row r="60" spans="1:18" x14ac:dyDescent="0.15">
      <c r="A60" s="19">
        <f>+'CPT data reduction'!A60</f>
        <v>1.1399999999999999</v>
      </c>
      <c r="B60" s="19">
        <f>+'CPT data reduction'!M60</f>
        <v>451.9</v>
      </c>
      <c r="C60" s="25">
        <f ca="1">IF(A60&gt;$H$1,AVERAGE(OFFSET(B60,$F$1,0,1,1):OFFSET(B60,-$F$1,0,1,1)),0)</f>
        <v>0</v>
      </c>
      <c r="K60" s="25">
        <f>+'CPT data reduction'!S60</f>
        <v>3.168711744762295</v>
      </c>
      <c r="L60" s="19">
        <f t="shared" si="0"/>
        <v>30</v>
      </c>
      <c r="M60" s="19">
        <f t="shared" si="3"/>
        <v>15.063333333333333</v>
      </c>
      <c r="N60" s="19">
        <f t="shared" si="1"/>
        <v>15</v>
      </c>
      <c r="O60" s="26">
        <f t="shared" si="2"/>
        <v>15</v>
      </c>
      <c r="R60" s="19">
        <f t="shared" si="4"/>
        <v>20.46752430922486</v>
      </c>
    </row>
    <row r="61" spans="1:18" x14ac:dyDescent="0.15">
      <c r="A61" s="19">
        <f>+'CPT data reduction'!A61</f>
        <v>1.1599999999999999</v>
      </c>
      <c r="B61" s="19">
        <f>+'CPT data reduction'!M61</f>
        <v>487.9</v>
      </c>
      <c r="C61" s="25">
        <f ca="1">IF(A61&gt;$H$1,AVERAGE(OFFSET(B61,$F$1,0,1,1):OFFSET(B61,-$F$1,0,1,1)),0)</f>
        <v>0</v>
      </c>
      <c r="K61" s="25">
        <f>+'CPT data reduction'!S61</f>
        <v>3.1305932687750824</v>
      </c>
      <c r="L61" s="19">
        <f t="shared" si="0"/>
        <v>30</v>
      </c>
      <c r="M61" s="19">
        <f t="shared" si="3"/>
        <v>16.263333333333332</v>
      </c>
      <c r="N61" s="19">
        <f t="shared" si="1"/>
        <v>15</v>
      </c>
      <c r="O61" s="26">
        <f t="shared" si="2"/>
        <v>15</v>
      </c>
      <c r="R61" s="19">
        <f t="shared" si="4"/>
        <v>20.946303029631945</v>
      </c>
    </row>
    <row r="62" spans="1:18" x14ac:dyDescent="0.15">
      <c r="A62" s="19">
        <f>+'CPT data reduction'!A62</f>
        <v>1.18</v>
      </c>
      <c r="B62" s="19">
        <f>+'CPT data reduction'!M62</f>
        <v>448.84999999999997</v>
      </c>
      <c r="C62" s="25">
        <f ca="1">IF(A62&gt;$H$1,AVERAGE(OFFSET(B62,$F$1,0,1,1):OFFSET(B62,-$F$1,0,1,1)),0)</f>
        <v>0</v>
      </c>
      <c r="K62" s="25">
        <f>+'CPT data reduction'!S62</f>
        <v>3.1975114783146061</v>
      </c>
      <c r="L62" s="19">
        <f t="shared" si="0"/>
        <v>30</v>
      </c>
      <c r="M62" s="19">
        <f t="shared" si="3"/>
        <v>14.961666666666666</v>
      </c>
      <c r="N62" s="19">
        <f t="shared" si="1"/>
        <v>15</v>
      </c>
      <c r="O62" s="26">
        <f t="shared" si="2"/>
        <v>14.961666666666666</v>
      </c>
      <c r="R62" s="19">
        <f t="shared" si="4"/>
        <v>21.423858204420213</v>
      </c>
    </row>
    <row r="63" spans="1:18" x14ac:dyDescent="0.15">
      <c r="A63" s="19">
        <f>+'CPT data reduction'!A63</f>
        <v>1.2</v>
      </c>
      <c r="B63" s="19">
        <f>+'CPT data reduction'!M63</f>
        <v>415.95</v>
      </c>
      <c r="C63" s="25">
        <f ca="1">IF(A63&gt;$H$1,AVERAGE(OFFSET(B63,$F$1,0,1,1):OFFSET(B63,-$F$1,0,1,1)),0)</f>
        <v>0</v>
      </c>
      <c r="K63" s="25">
        <f>+'CPT data reduction'!S63</f>
        <v>3.2612063579898751</v>
      </c>
      <c r="L63" s="19">
        <f t="shared" si="0"/>
        <v>30</v>
      </c>
      <c r="M63" s="19">
        <f t="shared" si="3"/>
        <v>13.865</v>
      </c>
      <c r="N63" s="19">
        <f t="shared" si="1"/>
        <v>15</v>
      </c>
      <c r="O63" s="26">
        <f t="shared" si="2"/>
        <v>13.865</v>
      </c>
      <c r="R63" s="19">
        <f t="shared" si="4"/>
        <v>21.86640933498316</v>
      </c>
    </row>
    <row r="64" spans="1:18" x14ac:dyDescent="0.15">
      <c r="A64" s="19">
        <f>+'CPT data reduction'!A64</f>
        <v>1.22</v>
      </c>
      <c r="B64" s="19">
        <f>+'CPT data reduction'!M64</f>
        <v>422.09999999999997</v>
      </c>
      <c r="C64" s="25">
        <f ca="1">IF(A64&gt;$H$1,AVERAGE(OFFSET(B64,$F$1,0,1,1):OFFSET(B64,-$F$1,0,1,1)),0)</f>
        <v>0</v>
      </c>
      <c r="K64" s="25">
        <f>+'CPT data reduction'!S64</f>
        <v>3.2629655686554768</v>
      </c>
      <c r="L64" s="19">
        <f t="shared" si="0"/>
        <v>30</v>
      </c>
      <c r="M64" s="19">
        <f t="shared" si="3"/>
        <v>14.069999999999999</v>
      </c>
      <c r="N64" s="19">
        <f t="shared" si="1"/>
        <v>15</v>
      </c>
      <c r="O64" s="26">
        <f t="shared" si="2"/>
        <v>14.069999999999999</v>
      </c>
      <c r="R64" s="19">
        <f t="shared" si="4"/>
        <v>22.315503774725006</v>
      </c>
    </row>
    <row r="65" spans="1:18" x14ac:dyDescent="0.15">
      <c r="A65" s="19">
        <f>+'CPT data reduction'!A65</f>
        <v>1.24</v>
      </c>
      <c r="B65" s="19">
        <f>+'CPT data reduction'!M65</f>
        <v>398.8</v>
      </c>
      <c r="C65" s="25">
        <f ca="1">IF(A65&gt;$H$1,AVERAGE(OFFSET(B65,$F$1,0,1,1):OFFSET(B65,-$F$1,0,1,1)),0)</f>
        <v>0</v>
      </c>
      <c r="K65" s="25">
        <f>+'CPT data reduction'!S65</f>
        <v>3.3116304493806243</v>
      </c>
      <c r="L65" s="19">
        <f t="shared" si="0"/>
        <v>30</v>
      </c>
      <c r="M65" s="19">
        <f t="shared" si="3"/>
        <v>13.293333333333333</v>
      </c>
      <c r="N65" s="19">
        <f t="shared" si="1"/>
        <v>15</v>
      </c>
      <c r="O65" s="26">
        <f t="shared" si="2"/>
        <v>13.293333333333333</v>
      </c>
      <c r="R65" s="19">
        <f t="shared" si="4"/>
        <v>22.739808116276883</v>
      </c>
    </row>
    <row r="66" spans="1:18" x14ac:dyDescent="0.15">
      <c r="A66" s="19">
        <f>+'CPT data reduction'!A66</f>
        <v>1.26</v>
      </c>
      <c r="B66" s="19">
        <f>+'CPT data reduction'!M66</f>
        <v>339.1</v>
      </c>
      <c r="C66" s="25">
        <f ca="1">IF(A66&gt;$H$1,AVERAGE(OFFSET(B66,$F$1,0,1,1):OFFSET(B66,-$F$1,0,1,1)),0)</f>
        <v>0</v>
      </c>
      <c r="K66" s="25">
        <f>+'CPT data reduction'!S66</f>
        <v>3.4313747125188971</v>
      </c>
      <c r="L66" s="19">
        <f t="shared" si="0"/>
        <v>30</v>
      </c>
      <c r="M66" s="19">
        <f t="shared" si="3"/>
        <v>11.303333333333335</v>
      </c>
      <c r="N66" s="19">
        <f t="shared" si="1"/>
        <v>15</v>
      </c>
      <c r="O66" s="26">
        <f t="shared" si="2"/>
        <v>11.303333333333335</v>
      </c>
      <c r="R66" s="19">
        <f t="shared" si="4"/>
        <v>23.100594480921423</v>
      </c>
    </row>
    <row r="67" spans="1:18" x14ac:dyDescent="0.15">
      <c r="A67" s="19">
        <f>+'CPT data reduction'!A67</f>
        <v>1.28</v>
      </c>
      <c r="B67" s="19">
        <f>+'CPT data reduction'!M67</f>
        <v>275.5</v>
      </c>
      <c r="C67" s="25">
        <f ca="1">IF(A67&gt;$H$1,AVERAGE(OFFSET(B67,$F$1,0,1,1):OFFSET(B67,-$F$1,0,1,1)),0)</f>
        <v>0</v>
      </c>
      <c r="K67" s="25">
        <f>+'CPT data reduction'!S67</f>
        <v>3.5827873237806518</v>
      </c>
      <c r="L67" s="19">
        <f t="shared" si="0"/>
        <v>30</v>
      </c>
      <c r="M67" s="19">
        <f t="shared" si="3"/>
        <v>9.1833333333333336</v>
      </c>
      <c r="N67" s="19">
        <f t="shared" si="1"/>
        <v>15</v>
      </c>
      <c r="O67" s="26">
        <f t="shared" si="2"/>
        <v>9.1833333333333336</v>
      </c>
      <c r="R67" s="19">
        <f t="shared" si="4"/>
        <v>23.393713453081759</v>
      </c>
    </row>
    <row r="68" spans="1:18" x14ac:dyDescent="0.15">
      <c r="A68" s="19">
        <f>+'CPT data reduction'!A68</f>
        <v>1.3</v>
      </c>
      <c r="B68" s="19">
        <f>+'CPT data reduction'!M68</f>
        <v>230.3</v>
      </c>
      <c r="C68" s="25">
        <f ca="1">IF(A68&gt;$H$1,AVERAGE(OFFSET(B68,$F$1,0,1,1):OFFSET(B68,-$F$1,0,1,1)),0)</f>
        <v>0</v>
      </c>
      <c r="K68" s="25">
        <f>+'CPT data reduction'!S68</f>
        <v>3.7156160167291734</v>
      </c>
      <c r="L68" s="19">
        <f t="shared" ref="L68:L131" si="5">IF(K68&lt;2.6, IF(B68&lt;5000, 120, 200),IF(B68&lt;1000,30,IF(B68&lt;5000,80,120)))</f>
        <v>30</v>
      </c>
      <c r="M68" s="19">
        <f t="shared" ref="M68:M131" si="6">B68/L68</f>
        <v>7.6766666666666667</v>
      </c>
      <c r="N68" s="19">
        <f t="shared" ref="N68:N131" si="7">IF(K68&lt;2.6, IF(B68&lt;5000, 35,IF(B68&lt;1200, 80, 120)),IF(B68&lt;1000,15,IF(B68&lt;5000,35,35)))</f>
        <v>15</v>
      </c>
      <c r="O68" s="26">
        <f t="shared" ref="O68:O131" si="8">+IF(M68&gt;N68,N68,M68)</f>
        <v>7.6766666666666667</v>
      </c>
      <c r="R68" s="19">
        <f t="shared" si="4"/>
        <v>23.638741762658984</v>
      </c>
    </row>
    <row r="69" spans="1:18" x14ac:dyDescent="0.15">
      <c r="A69" s="19">
        <f>+'CPT data reduction'!A69</f>
        <v>1.32</v>
      </c>
      <c r="B69" s="19">
        <f>+'CPT data reduction'!M69</f>
        <v>203.55</v>
      </c>
      <c r="C69" s="25">
        <f ca="1">IF(A69&gt;$H$1,AVERAGE(OFFSET(B69,$F$1,0,1,1):OFFSET(B69,-$F$1,0,1,1)),0)</f>
        <v>0</v>
      </c>
      <c r="K69" s="25">
        <f>+'CPT data reduction'!S69</f>
        <v>3.8114031798176811</v>
      </c>
      <c r="L69" s="19">
        <f t="shared" si="5"/>
        <v>30</v>
      </c>
      <c r="M69" s="19">
        <f t="shared" si="6"/>
        <v>6.7850000000000001</v>
      </c>
      <c r="N69" s="19">
        <f t="shared" si="7"/>
        <v>15</v>
      </c>
      <c r="O69" s="26">
        <f t="shared" si="8"/>
        <v>6.7850000000000001</v>
      </c>
      <c r="R69" s="19">
        <f t="shared" ref="R69:R132" si="9">+O69*0.02*$C$1*PI()+R68</f>
        <v>23.855309337189787</v>
      </c>
    </row>
    <row r="70" spans="1:18" x14ac:dyDescent="0.15">
      <c r="A70" s="19">
        <f>+'CPT data reduction'!A70</f>
        <v>1.34</v>
      </c>
      <c r="B70" s="19">
        <f>+'CPT data reduction'!M70</f>
        <v>180.75</v>
      </c>
      <c r="C70" s="25">
        <f ca="1">IF(A70&gt;$H$1,AVERAGE(OFFSET(B70,$F$1,0,1,1):OFFSET(B70,-$F$1,0,1,1)),0)</f>
        <v>0</v>
      </c>
      <c r="K70" s="25">
        <f>+'CPT data reduction'!S70</f>
        <v>3.9071224199674797</v>
      </c>
      <c r="L70" s="19">
        <f t="shared" si="5"/>
        <v>30</v>
      </c>
      <c r="M70" s="19">
        <f t="shared" si="6"/>
        <v>6.0250000000000004</v>
      </c>
      <c r="N70" s="19">
        <f t="shared" si="7"/>
        <v>15</v>
      </c>
      <c r="O70" s="26">
        <f t="shared" si="8"/>
        <v>6.0250000000000004</v>
      </c>
      <c r="R70" s="19">
        <f t="shared" si="9"/>
        <v>24.047618789886634</v>
      </c>
    </row>
    <row r="71" spans="1:18" x14ac:dyDescent="0.15">
      <c r="A71" s="19">
        <f>+'CPT data reduction'!A71</f>
        <v>1.36</v>
      </c>
      <c r="B71" s="19">
        <f>+'CPT data reduction'!M71</f>
        <v>154.39999999999998</v>
      </c>
      <c r="C71" s="25">
        <f ca="1">IF(A71&gt;$H$1,AVERAGE(OFFSET(B71,$F$1,0,1,1):OFFSET(B71,-$F$1,0,1,1)),0)</f>
        <v>0</v>
      </c>
      <c r="K71" s="25">
        <f>+'CPT data reduction'!S71</f>
        <v>4.0344178964547135</v>
      </c>
      <c r="L71" s="19">
        <f t="shared" si="5"/>
        <v>30</v>
      </c>
      <c r="M71" s="19">
        <f t="shared" si="6"/>
        <v>5.1466666666666656</v>
      </c>
      <c r="N71" s="19">
        <f t="shared" si="7"/>
        <v>15</v>
      </c>
      <c r="O71" s="26">
        <f t="shared" si="8"/>
        <v>5.1466666666666656</v>
      </c>
      <c r="R71" s="19">
        <f t="shared" si="9"/>
        <v>24.211893088621864</v>
      </c>
    </row>
    <row r="72" spans="1:18" x14ac:dyDescent="0.15">
      <c r="A72" s="19">
        <f>+'CPT data reduction'!A72</f>
        <v>1.38</v>
      </c>
      <c r="B72" s="19">
        <f>+'CPT data reduction'!M72</f>
        <v>130.30000000000001</v>
      </c>
      <c r="C72" s="25">
        <f ca="1">IF(A72&gt;$H$1,AVERAGE(OFFSET(B72,$F$1,0,1,1):OFFSET(B72,-$F$1,0,1,1)),0)</f>
        <v>0</v>
      </c>
      <c r="K72" s="25">
        <f>+'CPT data reduction'!S72</f>
        <v>4.1759731673354361</v>
      </c>
      <c r="L72" s="19">
        <f t="shared" si="5"/>
        <v>30</v>
      </c>
      <c r="M72" s="19">
        <f t="shared" si="6"/>
        <v>4.3433333333333337</v>
      </c>
      <c r="N72" s="19">
        <f t="shared" si="7"/>
        <v>15</v>
      </c>
      <c r="O72" s="26">
        <f t="shared" si="8"/>
        <v>4.3433333333333337</v>
      </c>
      <c r="R72" s="19">
        <f t="shared" si="9"/>
        <v>24.350526126997515</v>
      </c>
    </row>
    <row r="73" spans="1:18" x14ac:dyDescent="0.15">
      <c r="A73" s="19">
        <f>+'CPT data reduction'!A73</f>
        <v>1.4</v>
      </c>
      <c r="B73" s="19">
        <f>+'CPT data reduction'!M73</f>
        <v>112.74999999999999</v>
      </c>
      <c r="C73" s="25">
        <f ca="1">IF(A73&gt;$H$1,AVERAGE(OFFSET(B73,$F$1,0,1,1):OFFSET(B73,-$F$1,0,1,1)),0)</f>
        <v>0</v>
      </c>
      <c r="K73" s="25">
        <f>+'CPT data reduction'!S73</f>
        <v>4.3035821389494568</v>
      </c>
      <c r="L73" s="19">
        <f t="shared" si="5"/>
        <v>30</v>
      </c>
      <c r="M73" s="19">
        <f t="shared" si="6"/>
        <v>3.7583333333333329</v>
      </c>
      <c r="N73" s="19">
        <f t="shared" si="7"/>
        <v>15</v>
      </c>
      <c r="O73" s="26">
        <f t="shared" si="8"/>
        <v>3.7583333333333329</v>
      </c>
      <c r="R73" s="19">
        <f t="shared" si="9"/>
        <v>24.470486795277289</v>
      </c>
    </row>
    <row r="74" spans="1:18" x14ac:dyDescent="0.15">
      <c r="A74" s="19">
        <f>+'CPT data reduction'!A74</f>
        <v>1.42</v>
      </c>
      <c r="B74" s="19">
        <f>+'CPT data reduction'!M74</f>
        <v>99.55</v>
      </c>
      <c r="C74" s="25">
        <f ca="1">IF(A74&gt;$H$1,AVERAGE(OFFSET(B74,$F$1,0,1,1):OFFSET(B74,-$F$1,0,1,1)),0)</f>
        <v>0</v>
      </c>
      <c r="K74" s="25">
        <f>+'CPT data reduction'!S74</f>
        <v>4.4207390761156997</v>
      </c>
      <c r="L74" s="19">
        <f t="shared" si="5"/>
        <v>30</v>
      </c>
      <c r="M74" s="19">
        <f t="shared" si="6"/>
        <v>3.3183333333333334</v>
      </c>
      <c r="N74" s="19">
        <f t="shared" si="7"/>
        <v>15</v>
      </c>
      <c r="O74" s="26">
        <f t="shared" si="8"/>
        <v>3.3183333333333334</v>
      </c>
      <c r="R74" s="19">
        <f t="shared" si="9"/>
        <v>24.576403287758456</v>
      </c>
    </row>
    <row r="75" spans="1:18" x14ac:dyDescent="0.15">
      <c r="A75" s="19">
        <f>+'CPT data reduction'!A75</f>
        <v>1.44</v>
      </c>
      <c r="B75" s="19">
        <f>+'CPT data reduction'!M75</f>
        <v>86.850000000000009</v>
      </c>
      <c r="C75" s="25">
        <f ca="1">IF(A75&gt;$H$1,AVERAGE(OFFSET(B75,$F$1,0,1,1):OFFSET(B75,-$F$1,0,1,1)),0)</f>
        <v>0</v>
      </c>
      <c r="K75" s="25">
        <f>+'CPT data reduction'!S75</f>
        <v>4.5563332669518477</v>
      </c>
      <c r="L75" s="19">
        <f t="shared" si="5"/>
        <v>30</v>
      </c>
      <c r="M75" s="19">
        <f t="shared" si="6"/>
        <v>2.8950000000000005</v>
      </c>
      <c r="N75" s="19">
        <f t="shared" si="7"/>
        <v>15</v>
      </c>
      <c r="O75" s="26">
        <f t="shared" si="8"/>
        <v>2.8950000000000005</v>
      </c>
      <c r="R75" s="19">
        <f t="shared" si="9"/>
        <v>24.668807580797022</v>
      </c>
    </row>
    <row r="76" spans="1:18" x14ac:dyDescent="0.15">
      <c r="A76" s="19">
        <f>+'CPT data reduction'!A76</f>
        <v>1.46</v>
      </c>
      <c r="B76" s="19">
        <f>+'CPT data reduction'!M76</f>
        <v>83.350000000000009</v>
      </c>
      <c r="C76" s="25">
        <f ca="1">IF(A76&gt;$H$1,AVERAGE(OFFSET(B76,$F$1,0,1,1):OFFSET(B76,-$F$1,0,1,1)),0)</f>
        <v>0</v>
      </c>
      <c r="K76" s="25">
        <f>+'CPT data reduction'!S76</f>
        <v>4.6074382870067918</v>
      </c>
      <c r="L76" s="19">
        <f t="shared" si="5"/>
        <v>30</v>
      </c>
      <c r="M76" s="19">
        <f t="shared" si="6"/>
        <v>2.7783333333333338</v>
      </c>
      <c r="N76" s="19">
        <f t="shared" si="7"/>
        <v>15</v>
      </c>
      <c r="O76" s="26">
        <f t="shared" si="8"/>
        <v>2.7783333333333338</v>
      </c>
      <c r="R76" s="19">
        <f t="shared" si="9"/>
        <v>24.757488039343535</v>
      </c>
    </row>
    <row r="77" spans="1:18" x14ac:dyDescent="0.15">
      <c r="A77" s="19">
        <f>+'CPT data reduction'!A77</f>
        <v>1.48</v>
      </c>
      <c r="B77" s="19">
        <f>+'CPT data reduction'!M77</f>
        <v>85.1</v>
      </c>
      <c r="C77" s="25">
        <f ca="1">IF(A77&gt;$H$1,AVERAGE(OFFSET(B77,$F$1,0,1,1):OFFSET(B77,-$F$1,0,1,1)),0)</f>
        <v>0</v>
      </c>
      <c r="K77" s="25">
        <f>+'CPT data reduction'!S77</f>
        <v>4.5983957378484526</v>
      </c>
      <c r="L77" s="19">
        <f t="shared" si="5"/>
        <v>30</v>
      </c>
      <c r="M77" s="19">
        <f t="shared" si="6"/>
        <v>2.8366666666666664</v>
      </c>
      <c r="N77" s="19">
        <f t="shared" si="7"/>
        <v>15</v>
      </c>
      <c r="O77" s="26">
        <f t="shared" si="8"/>
        <v>2.8366666666666664</v>
      </c>
      <c r="R77" s="19">
        <f t="shared" si="9"/>
        <v>24.848030415136076</v>
      </c>
    </row>
    <row r="78" spans="1:18" x14ac:dyDescent="0.15">
      <c r="A78" s="19">
        <f>+'CPT data reduction'!A78</f>
        <v>1.5</v>
      </c>
      <c r="B78" s="19">
        <f>+'CPT data reduction'!M78</f>
        <v>88.2</v>
      </c>
      <c r="C78" s="25">
        <f ca="1">IF(A78&gt;$H$1,AVERAGE(OFFSET(B78,$F$1,0,1,1):OFFSET(B78,-$F$1,0,1,1)),0)</f>
        <v>0</v>
      </c>
      <c r="K78" s="25">
        <f>+'CPT data reduction'!S78</f>
        <v>4.57546900253966</v>
      </c>
      <c r="L78" s="19">
        <f t="shared" si="5"/>
        <v>30</v>
      </c>
      <c r="M78" s="19">
        <f t="shared" si="6"/>
        <v>2.94</v>
      </c>
      <c r="N78" s="19">
        <f t="shared" si="7"/>
        <v>15</v>
      </c>
      <c r="O78" s="26">
        <f t="shared" si="8"/>
        <v>2.94</v>
      </c>
      <c r="R78" s="19">
        <f t="shared" si="9"/>
        <v>24.941871044335866</v>
      </c>
    </row>
    <row r="79" spans="1:18" x14ac:dyDescent="0.15">
      <c r="A79" s="19">
        <f>+'CPT data reduction'!A79</f>
        <v>1.52</v>
      </c>
      <c r="B79" s="19">
        <f>+'CPT data reduction'!M79</f>
        <v>91.7</v>
      </c>
      <c r="C79" s="25">
        <f ca="1">IF(A79&gt;$H$1,AVERAGE(OFFSET(B79,$F$1,0,1,1):OFFSET(B79,-$F$1,0,1,1)),0)</f>
        <v>0</v>
      </c>
      <c r="K79" s="25">
        <f>+'CPT data reduction'!S79</f>
        <v>4.5499735392765759</v>
      </c>
      <c r="L79" s="19">
        <f t="shared" si="5"/>
        <v>30</v>
      </c>
      <c r="M79" s="19">
        <f t="shared" si="6"/>
        <v>3.0566666666666666</v>
      </c>
      <c r="N79" s="19">
        <f t="shared" si="7"/>
        <v>15</v>
      </c>
      <c r="O79" s="26">
        <f t="shared" si="8"/>
        <v>3.0566666666666666</v>
      </c>
      <c r="R79" s="19">
        <f t="shared" si="9"/>
        <v>25.039435508027708</v>
      </c>
    </row>
    <row r="80" spans="1:18" x14ac:dyDescent="0.15">
      <c r="A80" s="19">
        <f>+'CPT data reduction'!A80</f>
        <v>1.54</v>
      </c>
      <c r="B80" s="19">
        <f>+'CPT data reduction'!M80</f>
        <v>85.95</v>
      </c>
      <c r="C80" s="25">
        <f ca="1">IF(A80&gt;$H$1,AVERAGE(OFFSET(B80,$F$1,0,1,1):OFFSET(B80,-$F$1,0,1,1)),0)</f>
        <v>0</v>
      </c>
      <c r="K80" s="25">
        <f>+'CPT data reduction'!S80</f>
        <v>4.6224893550219965</v>
      </c>
      <c r="L80" s="19">
        <f t="shared" si="5"/>
        <v>30</v>
      </c>
      <c r="M80" s="19">
        <f t="shared" si="6"/>
        <v>2.8650000000000002</v>
      </c>
      <c r="N80" s="19">
        <f t="shared" si="7"/>
        <v>15</v>
      </c>
      <c r="O80" s="26">
        <f t="shared" si="8"/>
        <v>2.8650000000000002</v>
      </c>
      <c r="R80" s="19">
        <f t="shared" si="9"/>
        <v>25.130882243625461</v>
      </c>
    </row>
    <row r="81" spans="1:18" x14ac:dyDescent="0.15">
      <c r="A81" s="19">
        <f>+'CPT data reduction'!A81</f>
        <v>1.56</v>
      </c>
      <c r="B81" s="19">
        <f>+'CPT data reduction'!M81</f>
        <v>75.449999999999989</v>
      </c>
      <c r="C81" s="25">
        <f ca="1">IF(A81&gt;$H$1,AVERAGE(OFFSET(B81,$F$1,0,1,1):OFFSET(B81,-$F$1,0,1,1)),0)</f>
        <v>0</v>
      </c>
      <c r="K81" s="25">
        <f>+'CPT data reduction'!S81</f>
        <v>4.7664586065166707</v>
      </c>
      <c r="L81" s="19">
        <f t="shared" si="5"/>
        <v>30</v>
      </c>
      <c r="M81" s="19">
        <f t="shared" si="6"/>
        <v>2.5149999999999997</v>
      </c>
      <c r="N81" s="19">
        <f t="shared" si="7"/>
        <v>15</v>
      </c>
      <c r="O81" s="26">
        <f t="shared" si="8"/>
        <v>2.5149999999999997</v>
      </c>
      <c r="R81" s="19">
        <f t="shared" si="9"/>
        <v>25.211157475747047</v>
      </c>
    </row>
    <row r="82" spans="1:18" x14ac:dyDescent="0.15">
      <c r="A82" s="19">
        <f>+'CPT data reduction'!A82</f>
        <v>1.58</v>
      </c>
      <c r="B82" s="19">
        <f>+'CPT data reduction'!M82</f>
        <v>75.899999999999991</v>
      </c>
      <c r="C82" s="25">
        <f ca="1">IF(A82&gt;$H$1,AVERAGE(OFFSET(B82,$F$1,0,1,1):OFFSET(B82,-$F$1,0,1,1)),0)</f>
        <v>0</v>
      </c>
      <c r="K82" s="25">
        <f>+'CPT data reduction'!S82</f>
        <v>4.7712719352388264</v>
      </c>
      <c r="L82" s="19">
        <f t="shared" si="5"/>
        <v>30</v>
      </c>
      <c r="M82" s="19">
        <f t="shared" si="6"/>
        <v>2.5299999999999998</v>
      </c>
      <c r="N82" s="19">
        <f t="shared" si="7"/>
        <v>15</v>
      </c>
      <c r="O82" s="26">
        <f t="shared" si="8"/>
        <v>2.5299999999999998</v>
      </c>
      <c r="R82" s="19">
        <f t="shared" si="9"/>
        <v>25.291911486589044</v>
      </c>
    </row>
    <row r="83" spans="1:18" x14ac:dyDescent="0.15">
      <c r="A83" s="19">
        <f>+'CPT data reduction'!A83</f>
        <v>1.6</v>
      </c>
      <c r="B83" s="19">
        <f>+'CPT data reduction'!M83</f>
        <v>79.399999999999991</v>
      </c>
      <c r="C83" s="25">
        <f ca="1">IF(A83&gt;$H$1,AVERAGE(OFFSET(B83,$F$1,0,1,1):OFFSET(B83,-$F$1,0,1,1)),0)</f>
        <v>0</v>
      </c>
      <c r="K83" s="25">
        <f>+'CPT data reduction'!S83</f>
        <v>4.734441422104438</v>
      </c>
      <c r="L83" s="19">
        <f t="shared" si="5"/>
        <v>30</v>
      </c>
      <c r="M83" s="19">
        <f t="shared" si="6"/>
        <v>2.6466666666666665</v>
      </c>
      <c r="N83" s="19">
        <f t="shared" si="7"/>
        <v>15</v>
      </c>
      <c r="O83" s="26">
        <f t="shared" si="8"/>
        <v>2.6466666666666665</v>
      </c>
      <c r="R83" s="19">
        <f t="shared" si="9"/>
        <v>25.376389331923093</v>
      </c>
    </row>
    <row r="84" spans="1:18" x14ac:dyDescent="0.15">
      <c r="A84" s="19">
        <f>+'CPT data reduction'!A84</f>
        <v>1.62</v>
      </c>
      <c r="B84" s="19">
        <f>+'CPT data reduction'!M84</f>
        <v>75.899999999999991</v>
      </c>
      <c r="C84" s="25">
        <f ca="1">IF(A84&gt;$H$1,AVERAGE(OFFSET(B84,$F$1,0,1,1):OFFSET(B84,-$F$1,0,1,1)),0)</f>
        <v>0</v>
      </c>
      <c r="K84" s="25">
        <f>+'CPT data reduction'!S84</f>
        <v>4.7938917781858423</v>
      </c>
      <c r="L84" s="19">
        <f t="shared" si="5"/>
        <v>30</v>
      </c>
      <c r="M84" s="19">
        <f t="shared" si="6"/>
        <v>2.5299999999999998</v>
      </c>
      <c r="N84" s="19">
        <f t="shared" si="7"/>
        <v>15</v>
      </c>
      <c r="O84" s="26">
        <f t="shared" si="8"/>
        <v>2.5299999999999998</v>
      </c>
      <c r="R84" s="19">
        <f t="shared" si="9"/>
        <v>25.457143342765089</v>
      </c>
    </row>
    <row r="85" spans="1:18" x14ac:dyDescent="0.15">
      <c r="A85" s="19">
        <f>+'CPT data reduction'!A85</f>
        <v>1.64</v>
      </c>
      <c r="B85" s="19">
        <f>+'CPT data reduction'!M85</f>
        <v>71.95</v>
      </c>
      <c r="C85" s="25">
        <f ca="1">IF(A85&gt;$H$1,AVERAGE(OFFSET(B85,$F$1,0,1,1):OFFSET(B85,-$F$1,0,1,1)),0)</f>
        <v>0</v>
      </c>
      <c r="K85" s="25">
        <f>+'CPT data reduction'!S85</f>
        <v>4.8657268709280208</v>
      </c>
      <c r="L85" s="19">
        <f t="shared" si="5"/>
        <v>30</v>
      </c>
      <c r="M85" s="19">
        <f t="shared" si="6"/>
        <v>2.3983333333333334</v>
      </c>
      <c r="N85" s="19">
        <f t="shared" si="7"/>
        <v>15</v>
      </c>
      <c r="O85" s="26">
        <f t="shared" si="8"/>
        <v>2.3983333333333334</v>
      </c>
      <c r="R85" s="19">
        <f t="shared" si="9"/>
        <v>25.533694740394623</v>
      </c>
    </row>
    <row r="86" spans="1:18" x14ac:dyDescent="0.15">
      <c r="A86" s="19">
        <f>+'CPT data reduction'!A86</f>
        <v>1.66</v>
      </c>
      <c r="B86" s="19">
        <f>+'CPT data reduction'!M86</f>
        <v>69.3</v>
      </c>
      <c r="C86" s="25">
        <f ca="1">IF(A86&gt;$H$1,AVERAGE(OFFSET(B86,$F$1,0,1,1):OFFSET(B86,-$F$1,0,1,1)),0)</f>
        <v>0</v>
      </c>
      <c r="K86" s="25">
        <f>+'CPT data reduction'!S86</f>
        <v>4.9215967934268665</v>
      </c>
      <c r="L86" s="19">
        <f t="shared" si="5"/>
        <v>30</v>
      </c>
      <c r="M86" s="19">
        <f t="shared" si="6"/>
        <v>2.31</v>
      </c>
      <c r="N86" s="19">
        <f t="shared" si="7"/>
        <v>15</v>
      </c>
      <c r="O86" s="26">
        <f t="shared" si="8"/>
        <v>2.31</v>
      </c>
      <c r="R86" s="19">
        <f t="shared" si="9"/>
        <v>25.607426663337314</v>
      </c>
    </row>
    <row r="87" spans="1:18" x14ac:dyDescent="0.15">
      <c r="A87" s="19">
        <f>+'CPT data reduction'!A87</f>
        <v>1.68</v>
      </c>
      <c r="B87" s="19">
        <f>+'CPT data reduction'!M87</f>
        <v>68</v>
      </c>
      <c r="C87" s="25">
        <f ca="1">IF(A87&gt;$H$1,AVERAGE(OFFSET(B87,$F$1,0,1,1):OFFSET(B87,-$F$1,0,1,1)),0)</f>
        <v>0</v>
      </c>
      <c r="K87" s="25">
        <f>+'CPT data reduction'!S87</f>
        <v>4.9564982409893208</v>
      </c>
      <c r="L87" s="19">
        <f t="shared" si="5"/>
        <v>30</v>
      </c>
      <c r="M87" s="19">
        <f t="shared" si="6"/>
        <v>2.2666666666666666</v>
      </c>
      <c r="N87" s="19">
        <f t="shared" si="7"/>
        <v>15</v>
      </c>
      <c r="O87" s="26">
        <f t="shared" si="8"/>
        <v>2.2666666666666666</v>
      </c>
      <c r="R87" s="19">
        <f t="shared" si="9"/>
        <v>25.679775447754384</v>
      </c>
    </row>
    <row r="88" spans="1:18" x14ac:dyDescent="0.15">
      <c r="A88" s="19">
        <f>+'CPT data reduction'!A88</f>
        <v>1.7</v>
      </c>
      <c r="B88" s="19">
        <f>+'CPT data reduction'!M88</f>
        <v>68.899999999999991</v>
      </c>
      <c r="C88" s="25">
        <f ca="1">IF(A88&gt;$H$1,AVERAGE(OFFSET(B88,$F$1,0,1,1):OFFSET(B88,-$F$1,0,1,1)),0)</f>
        <v>0</v>
      </c>
      <c r="K88" s="25">
        <f>+'CPT data reduction'!S88</f>
        <v>4.9526126435620714</v>
      </c>
      <c r="L88" s="19">
        <f t="shared" si="5"/>
        <v>30</v>
      </c>
      <c r="M88" s="19">
        <f t="shared" si="6"/>
        <v>2.2966666666666664</v>
      </c>
      <c r="N88" s="19">
        <f t="shared" si="7"/>
        <v>15</v>
      </c>
      <c r="O88" s="26">
        <f t="shared" si="8"/>
        <v>2.2966666666666664</v>
      </c>
      <c r="R88" s="19">
        <f t="shared" si="9"/>
        <v>25.753081789612267</v>
      </c>
    </row>
    <row r="89" spans="1:18" x14ac:dyDescent="0.15">
      <c r="A89" s="19">
        <f>+'CPT data reduction'!A89</f>
        <v>1.72</v>
      </c>
      <c r="B89" s="19">
        <f>+'CPT data reduction'!M89</f>
        <v>71.099999999999994</v>
      </c>
      <c r="C89" s="25">
        <f ca="1">IF(A89&gt;$H$1,AVERAGE(OFFSET(B89,$F$1,0,1,1):OFFSET(B89,-$F$1,0,1,1)),0)</f>
        <v>0</v>
      </c>
      <c r="K89" s="25">
        <f>+'CPT data reduction'!S89</f>
        <v>4.9263803567320661</v>
      </c>
      <c r="L89" s="19">
        <f t="shared" si="5"/>
        <v>30</v>
      </c>
      <c r="M89" s="19">
        <f t="shared" si="6"/>
        <v>2.3699999999999997</v>
      </c>
      <c r="N89" s="19">
        <f t="shared" si="7"/>
        <v>15</v>
      </c>
      <c r="O89" s="26">
        <f t="shared" si="8"/>
        <v>2.3699999999999997</v>
      </c>
      <c r="R89" s="19">
        <f t="shared" si="9"/>
        <v>25.828728827436585</v>
      </c>
    </row>
    <row r="90" spans="1:18" x14ac:dyDescent="0.15">
      <c r="A90" s="19">
        <f>+'CPT data reduction'!A90</f>
        <v>1.74</v>
      </c>
      <c r="B90" s="19">
        <f>+'CPT data reduction'!M90</f>
        <v>72</v>
      </c>
      <c r="C90" s="25">
        <f ca="1">IF(A90&gt;$H$1,AVERAGE(OFFSET(B90,$F$1,0,1,1):OFFSET(B90,-$F$1,0,1,1)),0)</f>
        <v>0</v>
      </c>
      <c r="K90" s="25">
        <f>+'CPT data reduction'!S90</f>
        <v>4.922398850964953</v>
      </c>
      <c r="L90" s="19">
        <f t="shared" si="5"/>
        <v>30</v>
      </c>
      <c r="M90" s="19">
        <f t="shared" si="6"/>
        <v>2.4</v>
      </c>
      <c r="N90" s="19">
        <f t="shared" si="7"/>
        <v>15</v>
      </c>
      <c r="O90" s="26">
        <f t="shared" si="8"/>
        <v>2.4</v>
      </c>
      <c r="R90" s="19">
        <f t="shared" si="9"/>
        <v>25.90533342270172</v>
      </c>
    </row>
    <row r="91" spans="1:18" x14ac:dyDescent="0.15">
      <c r="A91" s="19">
        <f>+'CPT data reduction'!A91</f>
        <v>1.76</v>
      </c>
      <c r="B91" s="19">
        <f>+'CPT data reduction'!M91</f>
        <v>70.2</v>
      </c>
      <c r="C91" s="25">
        <f ca="1">IF(A91&gt;$H$1,AVERAGE(OFFSET(B91,$F$1,0,1,1):OFFSET(B91,-$F$1,0,1,1)),0)</f>
        <v>0</v>
      </c>
      <c r="K91" s="25">
        <f>+'CPT data reduction'!S91</f>
        <v>4.9642943432503435</v>
      </c>
      <c r="L91" s="19">
        <f t="shared" si="5"/>
        <v>30</v>
      </c>
      <c r="M91" s="19">
        <f t="shared" si="6"/>
        <v>2.3400000000000003</v>
      </c>
      <c r="N91" s="19">
        <f t="shared" si="7"/>
        <v>15</v>
      </c>
      <c r="O91" s="26">
        <f t="shared" si="8"/>
        <v>2.3400000000000003</v>
      </c>
      <c r="R91" s="19">
        <f t="shared" si="9"/>
        <v>25.980022903085224</v>
      </c>
    </row>
    <row r="92" spans="1:18" x14ac:dyDescent="0.15">
      <c r="A92" s="19">
        <f>+'CPT data reduction'!A92</f>
        <v>1.78</v>
      </c>
      <c r="B92" s="19">
        <f>+'CPT data reduction'!M92</f>
        <v>65.350000000000009</v>
      </c>
      <c r="C92" s="25">
        <f ca="1">IF(A92&gt;$H$1,AVERAGE(OFFSET(B92,$F$1,0,1,1):OFFSET(B92,-$F$1,0,1,1)),0)</f>
        <v>0</v>
      </c>
      <c r="K92" s="25">
        <f>+'CPT data reduction'!S92</f>
        <v>5.0694054847560635</v>
      </c>
      <c r="L92" s="19">
        <f t="shared" si="5"/>
        <v>30</v>
      </c>
      <c r="M92" s="19">
        <f t="shared" si="6"/>
        <v>2.1783333333333337</v>
      </c>
      <c r="N92" s="19">
        <f t="shared" si="7"/>
        <v>15</v>
      </c>
      <c r="O92" s="26">
        <f t="shared" si="8"/>
        <v>2.1783333333333337</v>
      </c>
      <c r="R92" s="19">
        <f t="shared" si="9"/>
        <v>26.049552212815453</v>
      </c>
    </row>
    <row r="93" spans="1:18" x14ac:dyDescent="0.15">
      <c r="A93" s="19">
        <f>+'CPT data reduction'!A93</f>
        <v>1.8</v>
      </c>
      <c r="B93" s="19">
        <f>+'CPT data reduction'!M93</f>
        <v>60.1</v>
      </c>
      <c r="C93" s="25">
        <f ca="1">IF(A93&gt;$H$1,AVERAGE(OFFSET(B93,$F$1,0,1,1):OFFSET(B93,-$F$1,0,1,1)),0)</f>
        <v>0</v>
      </c>
      <c r="K93" s="25">
        <f>+'CPT data reduction'!S93</f>
        <v>5.2026636232865906</v>
      </c>
      <c r="L93" s="19">
        <f t="shared" si="5"/>
        <v>30</v>
      </c>
      <c r="M93" s="19">
        <f t="shared" si="6"/>
        <v>2.0033333333333334</v>
      </c>
      <c r="N93" s="19">
        <f t="shared" si="7"/>
        <v>15</v>
      </c>
      <c r="O93" s="26">
        <f t="shared" si="8"/>
        <v>2.0033333333333334</v>
      </c>
      <c r="R93" s="19">
        <f t="shared" si="9"/>
        <v>26.113495770807599</v>
      </c>
    </row>
    <row r="94" spans="1:18" x14ac:dyDescent="0.15">
      <c r="A94" s="19">
        <f>+'CPT data reduction'!A94</f>
        <v>1.82</v>
      </c>
      <c r="B94" s="19">
        <f>+'CPT data reduction'!M94</f>
        <v>58.35</v>
      </c>
      <c r="C94" s="25">
        <f ca="1">IF(A94&gt;$H$1,AVERAGE(OFFSET(B94,$F$1,0,1,1):OFFSET(B94,-$F$1,0,1,1)),0)</f>
        <v>0</v>
      </c>
      <c r="K94" s="25">
        <f>+'CPT data reduction'!S94</f>
        <v>5.2627728408572239</v>
      </c>
      <c r="L94" s="19">
        <f t="shared" si="5"/>
        <v>30</v>
      </c>
      <c r="M94" s="19">
        <f t="shared" si="6"/>
        <v>1.9450000000000001</v>
      </c>
      <c r="N94" s="19">
        <f t="shared" si="7"/>
        <v>15</v>
      </c>
      <c r="O94" s="26">
        <f t="shared" si="8"/>
        <v>1.9450000000000001</v>
      </c>
      <c r="R94" s="19">
        <f t="shared" si="9"/>
        <v>26.175577411553718</v>
      </c>
    </row>
    <row r="95" spans="1:18" x14ac:dyDescent="0.15">
      <c r="A95" s="19">
        <f>+'CPT data reduction'!A95</f>
        <v>1.84</v>
      </c>
      <c r="B95" s="19">
        <f>+'CPT data reduction'!M95</f>
        <v>60.1</v>
      </c>
      <c r="C95" s="25">
        <f ca="1">IF(A95&gt;$H$1,AVERAGE(OFFSET(B95,$F$1,0,1,1):OFFSET(B95,-$F$1,0,1,1)),0)</f>
        <v>0</v>
      </c>
      <c r="K95" s="25">
        <f>+'CPT data reduction'!S95</f>
        <v>5.2305508745102145</v>
      </c>
      <c r="L95" s="19">
        <f t="shared" si="5"/>
        <v>30</v>
      </c>
      <c r="M95" s="19">
        <f t="shared" si="6"/>
        <v>2.0033333333333334</v>
      </c>
      <c r="N95" s="19">
        <f t="shared" si="7"/>
        <v>15</v>
      </c>
      <c r="O95" s="26">
        <f t="shared" si="8"/>
        <v>2.0033333333333334</v>
      </c>
      <c r="R95" s="19">
        <f t="shared" si="9"/>
        <v>26.239520969545865</v>
      </c>
    </row>
    <row r="96" spans="1:18" x14ac:dyDescent="0.15">
      <c r="A96" s="19">
        <f>+'CPT data reduction'!A96</f>
        <v>1.86</v>
      </c>
      <c r="B96" s="19">
        <f>+'CPT data reduction'!M96</f>
        <v>61.400000000000006</v>
      </c>
      <c r="C96" s="25">
        <f ca="1">IF(A96&gt;$H$1,AVERAGE(OFFSET(B96,$F$1,0,1,1):OFFSET(B96,-$F$1,0,1,1)),0)</f>
        <v>0</v>
      </c>
      <c r="K96" s="25">
        <f>+'CPT data reduction'!S96</f>
        <v>5.210538509193011</v>
      </c>
      <c r="L96" s="19">
        <f t="shared" si="5"/>
        <v>30</v>
      </c>
      <c r="M96" s="19">
        <f t="shared" si="6"/>
        <v>2.0466666666666669</v>
      </c>
      <c r="N96" s="19">
        <f t="shared" si="7"/>
        <v>15</v>
      </c>
      <c r="O96" s="26">
        <f t="shared" si="8"/>
        <v>2.0466666666666669</v>
      </c>
      <c r="R96" s="19">
        <f t="shared" si="9"/>
        <v>26.30484766606363</v>
      </c>
    </row>
    <row r="97" spans="1:18" x14ac:dyDescent="0.15">
      <c r="A97" s="19">
        <f>+'CPT data reduction'!A97</f>
        <v>1.88</v>
      </c>
      <c r="B97" s="19">
        <f>+'CPT data reduction'!M97</f>
        <v>60.550000000000004</v>
      </c>
      <c r="C97" s="25">
        <f ca="1">IF(A97&gt;$H$1,AVERAGE(OFFSET(B97,$F$1,0,1,1):OFFSET(B97,-$F$1,0,1,1)),0)</f>
        <v>0</v>
      </c>
      <c r="K97" s="25">
        <f>+'CPT data reduction'!S97</f>
        <v>5.2452747104585127</v>
      </c>
      <c r="L97" s="19">
        <f t="shared" si="5"/>
        <v>30</v>
      </c>
      <c r="M97" s="19">
        <f t="shared" si="6"/>
        <v>2.0183333333333335</v>
      </c>
      <c r="N97" s="19">
        <f t="shared" si="7"/>
        <v>15</v>
      </c>
      <c r="O97" s="26">
        <f t="shared" si="8"/>
        <v>2.0183333333333335</v>
      </c>
      <c r="R97" s="19">
        <f t="shared" si="9"/>
        <v>26.369270002776183</v>
      </c>
    </row>
    <row r="98" spans="1:18" x14ac:dyDescent="0.15">
      <c r="A98" s="19">
        <f>+'CPT data reduction'!A98</f>
        <v>1.9</v>
      </c>
      <c r="B98" s="19">
        <f>+'CPT data reduction'!M98</f>
        <v>58.800000000000004</v>
      </c>
      <c r="C98" s="25">
        <f ca="1">IF(A98&gt;$H$1,AVERAGE(OFFSET(B98,$F$1,0,1,1):OFFSET(B98,-$F$1,0,1,1)),0)</f>
        <v>0</v>
      </c>
      <c r="K98" s="25">
        <f>+'CPT data reduction'!S98</f>
        <v>5.306796380088076</v>
      </c>
      <c r="L98" s="19">
        <f t="shared" si="5"/>
        <v>30</v>
      </c>
      <c r="M98" s="19">
        <f t="shared" si="6"/>
        <v>1.9600000000000002</v>
      </c>
      <c r="N98" s="19">
        <f t="shared" si="7"/>
        <v>15</v>
      </c>
      <c r="O98" s="26">
        <f t="shared" si="8"/>
        <v>1.9600000000000002</v>
      </c>
      <c r="R98" s="19">
        <f t="shared" si="9"/>
        <v>26.431830422242708</v>
      </c>
    </row>
    <row r="99" spans="1:18" x14ac:dyDescent="0.15">
      <c r="A99" s="19">
        <f>+'CPT data reduction'!A99</f>
        <v>1.92</v>
      </c>
      <c r="B99" s="19">
        <f>+'CPT data reduction'!M99</f>
        <v>59.2</v>
      </c>
      <c r="C99" s="25">
        <f ca="1">IF(A99&gt;$H$1,AVERAGE(OFFSET(B99,$F$1,0,1,1):OFFSET(B99,-$F$1,0,1,1)),0)</f>
        <v>0</v>
      </c>
      <c r="K99" s="25">
        <f>+'CPT data reduction'!S99</f>
        <v>5.3091561487790901</v>
      </c>
      <c r="L99" s="19">
        <f t="shared" si="5"/>
        <v>30</v>
      </c>
      <c r="M99" s="19">
        <f t="shared" si="6"/>
        <v>1.9733333333333334</v>
      </c>
      <c r="N99" s="19">
        <f t="shared" si="7"/>
        <v>15</v>
      </c>
      <c r="O99" s="26">
        <f t="shared" si="8"/>
        <v>1.9733333333333334</v>
      </c>
      <c r="R99" s="19">
        <f t="shared" si="9"/>
        <v>26.494816422794042</v>
      </c>
    </row>
    <row r="100" spans="1:18" x14ac:dyDescent="0.15">
      <c r="A100" s="19">
        <f>+'CPT data reduction'!A100</f>
        <v>1.94</v>
      </c>
      <c r="B100" s="19">
        <f>+'CPT data reduction'!M100</f>
        <v>61.85</v>
      </c>
      <c r="C100" s="25">
        <f ca="1">IF(A100&gt;$H$1,AVERAGE(OFFSET(B100,$F$1,0,1,1):OFFSET(B100,-$F$1,0,1,1)),0)</f>
        <v>0</v>
      </c>
      <c r="K100" s="25">
        <f>+'CPT data reduction'!S100</f>
        <v>5.251467634211143</v>
      </c>
      <c r="L100" s="19">
        <f t="shared" si="5"/>
        <v>30</v>
      </c>
      <c r="M100" s="19">
        <f t="shared" si="6"/>
        <v>2.0616666666666665</v>
      </c>
      <c r="N100" s="19">
        <f t="shared" si="7"/>
        <v>15</v>
      </c>
      <c r="O100" s="26">
        <f t="shared" si="8"/>
        <v>2.0616666666666665</v>
      </c>
      <c r="R100" s="19">
        <f t="shared" si="9"/>
        <v>26.560621898032217</v>
      </c>
    </row>
    <row r="101" spans="1:18" x14ac:dyDescent="0.15">
      <c r="A101" s="19">
        <f>+'CPT data reduction'!A101</f>
        <v>1.96</v>
      </c>
      <c r="B101" s="19">
        <f>+'CPT data reduction'!M101</f>
        <v>63.650000000000013</v>
      </c>
      <c r="C101" s="25">
        <f ca="1">IF(A101&gt;$H$1,AVERAGE(OFFSET(B101,$F$1,0,1,1):OFFSET(B101,-$F$1,0,1,1)),0)</f>
        <v>0</v>
      </c>
      <c r="K101" s="25">
        <f>+'CPT data reduction'!S101</f>
        <v>5.2203087876896852</v>
      </c>
      <c r="L101" s="19">
        <f t="shared" si="5"/>
        <v>30</v>
      </c>
      <c r="M101" s="19">
        <f t="shared" si="6"/>
        <v>2.121666666666667</v>
      </c>
      <c r="N101" s="19">
        <f t="shared" si="7"/>
        <v>15</v>
      </c>
      <c r="O101" s="26">
        <f t="shared" si="8"/>
        <v>2.121666666666667</v>
      </c>
      <c r="R101" s="19">
        <f t="shared" si="9"/>
        <v>26.628342488152018</v>
      </c>
    </row>
    <row r="102" spans="1:18" x14ac:dyDescent="0.15">
      <c r="A102" s="19">
        <f>+'CPT data reduction'!A102</f>
        <v>1.98</v>
      </c>
      <c r="B102" s="19">
        <f>+'CPT data reduction'!M102</f>
        <v>62.75</v>
      </c>
      <c r="C102" s="25">
        <f ca="1">IF(A102&gt;$H$1,AVERAGE(OFFSET(B102,$F$1,0,1,1):OFFSET(B102,-$F$1,0,1,1)),0)</f>
        <v>0</v>
      </c>
      <c r="K102" s="25">
        <f>+'CPT data reduction'!S102</f>
        <v>5.2550040723037394</v>
      </c>
      <c r="L102" s="19">
        <f t="shared" si="5"/>
        <v>30</v>
      </c>
      <c r="M102" s="19">
        <f t="shared" si="6"/>
        <v>2.0916666666666668</v>
      </c>
      <c r="N102" s="19">
        <f t="shared" si="7"/>
        <v>15</v>
      </c>
      <c r="O102" s="26">
        <f t="shared" si="8"/>
        <v>2.0916666666666668</v>
      </c>
      <c r="R102" s="19">
        <f t="shared" si="9"/>
        <v>26.695105520831007</v>
      </c>
    </row>
    <row r="103" spans="1:18" x14ac:dyDescent="0.15">
      <c r="A103" s="19">
        <f>+'CPT data reduction'!A103</f>
        <v>2</v>
      </c>
      <c r="B103" s="19">
        <f>+'CPT data reduction'!M103</f>
        <v>62.300000000000011</v>
      </c>
      <c r="C103" s="25">
        <f ca="1">IF(A103&gt;$H$1,AVERAGE(OFFSET(B103,$F$1,0,1,1):OFFSET(B103,-$F$1,0,1,1)),0)</f>
        <v>0</v>
      </c>
      <c r="K103" s="25">
        <f>+'CPT data reduction'!S103</f>
        <v>5.2788497497855298</v>
      </c>
      <c r="L103" s="19">
        <f t="shared" si="5"/>
        <v>30</v>
      </c>
      <c r="M103" s="19">
        <f t="shared" si="6"/>
        <v>2.0766666666666671</v>
      </c>
      <c r="N103" s="19">
        <f t="shared" si="7"/>
        <v>15</v>
      </c>
      <c r="O103" s="26">
        <f t="shared" si="8"/>
        <v>2.0766666666666671</v>
      </c>
      <c r="R103" s="19">
        <f t="shared" si="9"/>
        <v>26.761389774789588</v>
      </c>
    </row>
    <row r="104" spans="1:18" x14ac:dyDescent="0.15">
      <c r="A104" s="19">
        <f>+'CPT data reduction'!A104</f>
        <v>2.02</v>
      </c>
      <c r="B104" s="19">
        <f>+'CPT data reduction'!M104</f>
        <v>65.8</v>
      </c>
      <c r="C104" s="25">
        <f ca="1">IF(A104&gt;$H$1,AVERAGE(OFFSET(B104,$F$1,0,1,1):OFFSET(B104,-$F$1,0,1,1)),0)</f>
        <v>0</v>
      </c>
      <c r="K104" s="25">
        <f>+'CPT data reduction'!S104</f>
        <v>5.2065671924196772</v>
      </c>
      <c r="L104" s="19">
        <f t="shared" si="5"/>
        <v>30</v>
      </c>
      <c r="M104" s="19">
        <f t="shared" si="6"/>
        <v>2.1933333333333334</v>
      </c>
      <c r="N104" s="19">
        <f t="shared" si="7"/>
        <v>15</v>
      </c>
      <c r="O104" s="26">
        <f t="shared" si="8"/>
        <v>2.1933333333333334</v>
      </c>
      <c r="R104" s="19">
        <f t="shared" si="9"/>
        <v>26.831397863240223</v>
      </c>
    </row>
    <row r="105" spans="1:18" x14ac:dyDescent="0.15">
      <c r="A105" s="19">
        <f>+'CPT data reduction'!A105</f>
        <v>2.04</v>
      </c>
      <c r="B105" s="19">
        <f>+'CPT data reduction'!M105</f>
        <v>68.849999999999994</v>
      </c>
      <c r="C105" s="25">
        <f ca="1">IF(A105&gt;$H$1,AVERAGE(OFFSET(B105,$F$1,0,1,1):OFFSET(B105,-$F$1,0,1,1)),0)</f>
        <v>0</v>
      </c>
      <c r="K105" s="25">
        <f>+'CPT data reduction'!S105</f>
        <v>5.152242251744612</v>
      </c>
      <c r="L105" s="19">
        <f t="shared" si="5"/>
        <v>30</v>
      </c>
      <c r="M105" s="19">
        <f t="shared" si="6"/>
        <v>2.2949999999999999</v>
      </c>
      <c r="N105" s="19">
        <f t="shared" si="7"/>
        <v>15</v>
      </c>
      <c r="O105" s="26">
        <f t="shared" si="8"/>
        <v>2.2949999999999999</v>
      </c>
      <c r="R105" s="19">
        <f t="shared" si="9"/>
        <v>26.904651007462508</v>
      </c>
    </row>
    <row r="106" spans="1:18" x14ac:dyDescent="0.15">
      <c r="A106" s="19">
        <f>+'CPT data reduction'!A106</f>
        <v>2.06</v>
      </c>
      <c r="B106" s="19">
        <f>+'CPT data reduction'!M106</f>
        <v>68</v>
      </c>
      <c r="C106" s="25">
        <f ca="1">IF(A106&gt;$H$1,AVERAGE(OFFSET(B106,$F$1,0,1,1):OFFSET(B106,-$F$1,0,1,1)),0)</f>
        <v>0</v>
      </c>
      <c r="K106" s="25">
        <f>+'CPT data reduction'!S106</f>
        <v>5.1815460965354045</v>
      </c>
      <c r="L106" s="19">
        <f t="shared" si="5"/>
        <v>30</v>
      </c>
      <c r="M106" s="19">
        <f t="shared" si="6"/>
        <v>2.2666666666666666</v>
      </c>
      <c r="N106" s="19">
        <f t="shared" si="7"/>
        <v>15</v>
      </c>
      <c r="O106" s="26">
        <f t="shared" si="8"/>
        <v>2.2666666666666666</v>
      </c>
      <c r="R106" s="19">
        <f t="shared" si="9"/>
        <v>26.976999791879578</v>
      </c>
    </row>
    <row r="107" spans="1:18" x14ac:dyDescent="0.15">
      <c r="A107" s="19">
        <f>+'CPT data reduction'!A107</f>
        <v>2.08</v>
      </c>
      <c r="B107" s="19">
        <f>+'CPT data reduction'!M107</f>
        <v>65.400000000000006</v>
      </c>
      <c r="C107" s="25">
        <f ca="1">IF(A107&gt;$H$1,AVERAGE(OFFSET(B107,$F$1,0,1,1):OFFSET(B107,-$F$1,0,1,1)),0)</f>
        <v>0</v>
      </c>
      <c r="K107" s="25">
        <f>+'CPT data reduction'!S107</f>
        <v>5.2522833957515251</v>
      </c>
      <c r="L107" s="19">
        <f t="shared" si="5"/>
        <v>30</v>
      </c>
      <c r="M107" s="19">
        <f t="shared" si="6"/>
        <v>2.1800000000000002</v>
      </c>
      <c r="N107" s="19">
        <f t="shared" si="7"/>
        <v>15</v>
      </c>
      <c r="O107" s="26">
        <f t="shared" si="8"/>
        <v>2.1800000000000002</v>
      </c>
      <c r="R107" s="19">
        <f t="shared" si="9"/>
        <v>27.046582299245408</v>
      </c>
    </row>
    <row r="108" spans="1:18" x14ac:dyDescent="0.15">
      <c r="A108" s="19">
        <f>+'CPT data reduction'!A108</f>
        <v>2.1</v>
      </c>
      <c r="B108" s="19">
        <f>+'CPT data reduction'!M108</f>
        <v>62.75</v>
      </c>
      <c r="C108" s="25">
        <f ca="1">IF(A108&gt;$H$1,AVERAGE(OFFSET(B108,$F$1,0,1,1):OFFSET(B108,-$F$1,0,1,1)),0)</f>
        <v>0</v>
      </c>
      <c r="K108" s="25">
        <f>+'CPT data reduction'!S108</f>
        <v>5.3322755293115618</v>
      </c>
      <c r="L108" s="19">
        <f t="shared" si="5"/>
        <v>30</v>
      </c>
      <c r="M108" s="19">
        <f t="shared" si="6"/>
        <v>2.0916666666666668</v>
      </c>
      <c r="N108" s="19">
        <f t="shared" si="7"/>
        <v>15</v>
      </c>
      <c r="O108" s="26">
        <f t="shared" si="8"/>
        <v>2.0916666666666668</v>
      </c>
      <c r="R108" s="19">
        <f t="shared" si="9"/>
        <v>27.113345331924396</v>
      </c>
    </row>
    <row r="109" spans="1:18" x14ac:dyDescent="0.15">
      <c r="A109" s="19">
        <f>+'CPT data reduction'!A109</f>
        <v>2.12</v>
      </c>
      <c r="B109" s="19">
        <f>+'CPT data reduction'!M109</f>
        <v>61.85</v>
      </c>
      <c r="C109" s="25">
        <f ca="1">IF(A109&gt;$H$1,AVERAGE(OFFSET(B109,$F$1,0,1,1):OFFSET(B109,-$F$1,0,1,1)),0)</f>
        <v>0</v>
      </c>
      <c r="K109" s="25">
        <f>+'CPT data reduction'!S109</f>
        <v>5.3711939813200225</v>
      </c>
      <c r="L109" s="19">
        <f t="shared" si="5"/>
        <v>30</v>
      </c>
      <c r="M109" s="19">
        <f t="shared" si="6"/>
        <v>2.0616666666666665</v>
      </c>
      <c r="N109" s="19">
        <f t="shared" si="7"/>
        <v>15</v>
      </c>
      <c r="O109" s="26">
        <f t="shared" si="8"/>
        <v>2.0616666666666665</v>
      </c>
      <c r="R109" s="19">
        <f t="shared" si="9"/>
        <v>27.179150807162571</v>
      </c>
    </row>
    <row r="110" spans="1:18" x14ac:dyDescent="0.15">
      <c r="A110" s="19">
        <f>+'CPT data reduction'!A110</f>
        <v>2.14</v>
      </c>
      <c r="B110" s="19">
        <f>+'CPT data reduction'!M110</f>
        <v>58.35</v>
      </c>
      <c r="C110" s="25">
        <f ca="1">IF(A110&gt;$H$1,AVERAGE(OFFSET(B110,$F$1,0,1,1):OFFSET(B110,-$F$1,0,1,1)),0)</f>
        <v>0</v>
      </c>
      <c r="K110" s="25">
        <f>+'CPT data reduction'!S110</f>
        <v>5.4962407279203696</v>
      </c>
      <c r="L110" s="19">
        <f t="shared" si="5"/>
        <v>30</v>
      </c>
      <c r="M110" s="19">
        <f t="shared" si="6"/>
        <v>1.9450000000000001</v>
      </c>
      <c r="N110" s="19">
        <f t="shared" si="7"/>
        <v>15</v>
      </c>
      <c r="O110" s="26">
        <f t="shared" si="8"/>
        <v>1.9450000000000001</v>
      </c>
      <c r="R110" s="19">
        <f t="shared" si="9"/>
        <v>27.24123244790869</v>
      </c>
    </row>
    <row r="111" spans="1:18" x14ac:dyDescent="0.15">
      <c r="A111" s="19">
        <f>+'CPT data reduction'!A111</f>
        <v>2.16</v>
      </c>
      <c r="B111" s="19">
        <f>+'CPT data reduction'!M111</f>
        <v>54.849999999999994</v>
      </c>
      <c r="C111" s="25">
        <f ca="1">IF(A111&gt;$H$1,AVERAGE(OFFSET(B111,$F$1,0,1,1):OFFSET(B111,-$F$1,0,1,1)),0)</f>
        <v>0</v>
      </c>
      <c r="K111" s="25">
        <f>+'CPT data reduction'!S111</f>
        <v>5.6481827230607822</v>
      </c>
      <c r="L111" s="19">
        <f t="shared" si="5"/>
        <v>30</v>
      </c>
      <c r="M111" s="19">
        <f t="shared" si="6"/>
        <v>1.8283333333333331</v>
      </c>
      <c r="N111" s="19">
        <f t="shared" si="7"/>
        <v>15</v>
      </c>
      <c r="O111" s="26">
        <f t="shared" si="8"/>
        <v>1.8283333333333331</v>
      </c>
      <c r="R111" s="19">
        <f t="shared" si="9"/>
        <v>27.299590254162755</v>
      </c>
    </row>
    <row r="112" spans="1:18" x14ac:dyDescent="0.15">
      <c r="A112" s="19">
        <f>+'CPT data reduction'!A112</f>
        <v>2.1800000000000002</v>
      </c>
      <c r="B112" s="19">
        <f>+'CPT data reduction'!M112</f>
        <v>54.849999999999994</v>
      </c>
      <c r="C112" s="25">
        <f ca="1">IF(A112&gt;$H$1,AVERAGE(OFFSET(B112,$F$1,0,1,1):OFFSET(B112,-$F$1,0,1,1)),0)</f>
        <v>0</v>
      </c>
      <c r="K112" s="25">
        <f>+'CPT data reduction'!S112</f>
        <v>5.6650448142848484</v>
      </c>
      <c r="L112" s="19">
        <f t="shared" si="5"/>
        <v>30</v>
      </c>
      <c r="M112" s="19">
        <f t="shared" si="6"/>
        <v>1.8283333333333331</v>
      </c>
      <c r="N112" s="19">
        <f t="shared" si="7"/>
        <v>15</v>
      </c>
      <c r="O112" s="26">
        <f t="shared" si="8"/>
        <v>1.8283333333333331</v>
      </c>
      <c r="R112" s="19">
        <f t="shared" si="9"/>
        <v>27.35794806041682</v>
      </c>
    </row>
    <row r="113" spans="1:18" x14ac:dyDescent="0.15">
      <c r="A113" s="19">
        <f>+'CPT data reduction'!A113</f>
        <v>2.2000000000000002</v>
      </c>
      <c r="B113" s="19">
        <f>+'CPT data reduction'!M113</f>
        <v>54.4</v>
      </c>
      <c r="C113" s="25">
        <f ca="1">IF(A113&gt;$H$1,AVERAGE(OFFSET(B113,$F$1,0,1,1):OFFSET(B113,-$F$1,0,1,1)),0)</f>
        <v>0</v>
      </c>
      <c r="K113" s="25">
        <f>+'CPT data reduction'!S113</f>
        <v>5.7028805486618532</v>
      </c>
      <c r="L113" s="19">
        <f t="shared" si="5"/>
        <v>30</v>
      </c>
      <c r="M113" s="19">
        <f t="shared" si="6"/>
        <v>1.8133333333333332</v>
      </c>
      <c r="N113" s="19">
        <f t="shared" si="7"/>
        <v>15</v>
      </c>
      <c r="O113" s="26">
        <f t="shared" si="8"/>
        <v>1.8133333333333332</v>
      </c>
      <c r="R113" s="19">
        <f t="shared" si="9"/>
        <v>27.415827087950476</v>
      </c>
    </row>
    <row r="114" spans="1:18" x14ac:dyDescent="0.15">
      <c r="A114" s="19">
        <f>+'CPT data reduction'!A114</f>
        <v>2.2200000000000002</v>
      </c>
      <c r="B114" s="19">
        <f>+'CPT data reduction'!M114</f>
        <v>55.300000000000004</v>
      </c>
      <c r="C114" s="25">
        <f ca="1">IF(A114&gt;$H$1,AVERAGE(OFFSET(B114,$F$1,0,1,1):OFFSET(B114,-$F$1,0,1,1)),0)</f>
        <v>0</v>
      </c>
      <c r="K114" s="25">
        <f>+'CPT data reduction'!S114</f>
        <v>5.6786883860350441</v>
      </c>
      <c r="L114" s="19">
        <f t="shared" si="5"/>
        <v>30</v>
      </c>
      <c r="M114" s="19">
        <f t="shared" si="6"/>
        <v>1.8433333333333335</v>
      </c>
      <c r="N114" s="19">
        <f t="shared" si="7"/>
        <v>15</v>
      </c>
      <c r="O114" s="26">
        <f t="shared" si="8"/>
        <v>1.8433333333333335</v>
      </c>
      <c r="R114" s="19">
        <f t="shared" si="9"/>
        <v>27.474663672924947</v>
      </c>
    </row>
    <row r="115" spans="1:18" x14ac:dyDescent="0.15">
      <c r="A115" s="19">
        <f>+'CPT data reduction'!A115</f>
        <v>2.2400000000000002</v>
      </c>
      <c r="B115" s="19">
        <f>+'CPT data reduction'!M115</f>
        <v>56.599999999999994</v>
      </c>
      <c r="C115" s="25">
        <f ca="1">IF(A115&gt;$H$1,AVERAGE(OFFSET(B115,$F$1,0,1,1):OFFSET(B115,-$F$1,0,1,1)),0)</f>
        <v>0</v>
      </c>
      <c r="K115" s="25">
        <f>+'CPT data reduction'!S115</f>
        <v>5.6399558905735923</v>
      </c>
      <c r="L115" s="19">
        <f t="shared" si="5"/>
        <v>30</v>
      </c>
      <c r="M115" s="19">
        <f t="shared" si="6"/>
        <v>1.8866666666666665</v>
      </c>
      <c r="N115" s="19">
        <f t="shared" si="7"/>
        <v>15</v>
      </c>
      <c r="O115" s="26">
        <f t="shared" si="8"/>
        <v>1.8866666666666665</v>
      </c>
      <c r="R115" s="19">
        <f t="shared" si="9"/>
        <v>27.534883396425037</v>
      </c>
    </row>
    <row r="116" spans="1:18" x14ac:dyDescent="0.15">
      <c r="A116" s="19">
        <f>+'CPT data reduction'!A116</f>
        <v>2.2599999999999998</v>
      </c>
      <c r="B116" s="19">
        <f>+'CPT data reduction'!M116</f>
        <v>56.599999999999994</v>
      </c>
      <c r="C116" s="25">
        <f ca="1">IF(A116&gt;$H$1,AVERAGE(OFFSET(B116,$F$1,0,1,1):OFFSET(B116,-$F$1,0,1,1)),0)</f>
        <v>0</v>
      </c>
      <c r="K116" s="25">
        <f>+'CPT data reduction'!S116</f>
        <v>5.6567832213464877</v>
      </c>
      <c r="L116" s="19">
        <f t="shared" si="5"/>
        <v>30</v>
      </c>
      <c r="M116" s="19">
        <f t="shared" si="6"/>
        <v>1.8866666666666665</v>
      </c>
      <c r="N116" s="19">
        <f t="shared" si="7"/>
        <v>15</v>
      </c>
      <c r="O116" s="26">
        <f t="shared" si="8"/>
        <v>1.8866666666666665</v>
      </c>
      <c r="R116" s="19">
        <f t="shared" si="9"/>
        <v>27.595103119925128</v>
      </c>
    </row>
    <row r="117" spans="1:18" x14ac:dyDescent="0.15">
      <c r="A117" s="19">
        <f>+'CPT data reduction'!A117</f>
        <v>2.2799999999999998</v>
      </c>
      <c r="B117" s="19">
        <f>+'CPT data reduction'!M117</f>
        <v>56.2</v>
      </c>
      <c r="C117" s="25">
        <f ca="1">IF(A117&gt;$H$1,AVERAGE(OFFSET(B117,$F$1,0,1,1):OFFSET(B117,-$F$1,0,1,1)),0)</f>
        <v>0</v>
      </c>
      <c r="K117" s="25">
        <f>+'CPT data reduction'!S117</f>
        <v>5.6914010626902289</v>
      </c>
      <c r="L117" s="19">
        <f t="shared" si="5"/>
        <v>30</v>
      </c>
      <c r="M117" s="19">
        <f t="shared" si="6"/>
        <v>1.8733333333333335</v>
      </c>
      <c r="N117" s="19">
        <f t="shared" si="7"/>
        <v>15</v>
      </c>
      <c r="O117" s="26">
        <f t="shared" si="8"/>
        <v>1.8733333333333335</v>
      </c>
      <c r="R117" s="19">
        <f t="shared" si="9"/>
        <v>27.654897262340413</v>
      </c>
    </row>
    <row r="118" spans="1:18" x14ac:dyDescent="0.15">
      <c r="A118" s="19">
        <f>+'CPT data reduction'!A118</f>
        <v>2.2999999999999998</v>
      </c>
      <c r="B118" s="19">
        <f>+'CPT data reduction'!M118</f>
        <v>56.2</v>
      </c>
      <c r="C118" s="25">
        <f ca="1">IF(A118&gt;$H$1,AVERAGE(OFFSET(B118,$F$1,0,1,1):OFFSET(B118,-$F$1,0,1,1)),0)</f>
        <v>0</v>
      </c>
      <c r="K118" s="25">
        <f>+'CPT data reduction'!S118</f>
        <v>5.708954122805082</v>
      </c>
      <c r="L118" s="19">
        <f t="shared" si="5"/>
        <v>30</v>
      </c>
      <c r="M118" s="19">
        <f t="shared" si="6"/>
        <v>1.8733333333333335</v>
      </c>
      <c r="N118" s="19">
        <f t="shared" si="7"/>
        <v>15</v>
      </c>
      <c r="O118" s="26">
        <f t="shared" si="8"/>
        <v>1.8733333333333335</v>
      </c>
      <c r="R118" s="19">
        <f t="shared" si="9"/>
        <v>27.714691404755698</v>
      </c>
    </row>
    <row r="119" spans="1:18" x14ac:dyDescent="0.15">
      <c r="A119" s="19">
        <f>+'CPT data reduction'!A119</f>
        <v>2.3199999999999998</v>
      </c>
      <c r="B119" s="19">
        <f>+'CPT data reduction'!M119</f>
        <v>56.2</v>
      </c>
      <c r="C119" s="25">
        <f ca="1">IF(A119&gt;$H$1,AVERAGE(OFFSET(B119,$F$1,0,1,1):OFFSET(B119,-$F$1,0,1,1)),0)</f>
        <v>0</v>
      </c>
      <c r="K119" s="25">
        <f>+'CPT data reduction'!S119</f>
        <v>5.7275053512833596</v>
      </c>
      <c r="L119" s="19">
        <f t="shared" si="5"/>
        <v>30</v>
      </c>
      <c r="M119" s="19">
        <f t="shared" si="6"/>
        <v>1.8733333333333335</v>
      </c>
      <c r="N119" s="19">
        <f t="shared" si="7"/>
        <v>15</v>
      </c>
      <c r="O119" s="26">
        <f t="shared" si="8"/>
        <v>1.8733333333333335</v>
      </c>
      <c r="R119" s="19">
        <f t="shared" si="9"/>
        <v>27.774485547170983</v>
      </c>
    </row>
    <row r="120" spans="1:18" x14ac:dyDescent="0.15">
      <c r="A120" s="19">
        <f>+'CPT data reduction'!A120</f>
        <v>2.34</v>
      </c>
      <c r="B120" s="19">
        <f>+'CPT data reduction'!M120</f>
        <v>55.300000000000004</v>
      </c>
      <c r="C120" s="25">
        <f ca="1">IF(A120&gt;$H$1,AVERAGE(OFFSET(B120,$F$1,0,1,1):OFFSET(B120,-$F$1,0,1,1)),0)</f>
        <v>0</v>
      </c>
      <c r="K120" s="25">
        <f>+'CPT data reduction'!S120</f>
        <v>5.7881839372126977</v>
      </c>
      <c r="L120" s="19">
        <f t="shared" si="5"/>
        <v>30</v>
      </c>
      <c r="M120" s="19">
        <f t="shared" si="6"/>
        <v>1.8433333333333335</v>
      </c>
      <c r="N120" s="19">
        <f t="shared" si="7"/>
        <v>15</v>
      </c>
      <c r="O120" s="26">
        <f t="shared" si="8"/>
        <v>1.8433333333333335</v>
      </c>
      <c r="R120" s="19">
        <f t="shared" si="9"/>
        <v>27.833322132145454</v>
      </c>
    </row>
    <row r="121" spans="1:18" x14ac:dyDescent="0.15">
      <c r="A121" s="19">
        <f>+'CPT data reduction'!A121</f>
        <v>2.36</v>
      </c>
      <c r="B121" s="19">
        <f>+'CPT data reduction'!M121</f>
        <v>53.5</v>
      </c>
      <c r="C121" s="25">
        <f ca="1">IF(A121&gt;$H$1,AVERAGE(OFFSET(B121,$F$1,0,1,1):OFFSET(B121,-$F$1,0,1,1)),0)</f>
        <v>0</v>
      </c>
      <c r="K121" s="25">
        <f>+'CPT data reduction'!S121</f>
        <v>5.9073592013996521</v>
      </c>
      <c r="L121" s="19">
        <f t="shared" si="5"/>
        <v>30</v>
      </c>
      <c r="M121" s="19">
        <f t="shared" si="6"/>
        <v>1.7833333333333334</v>
      </c>
      <c r="N121" s="19">
        <f t="shared" si="7"/>
        <v>15</v>
      </c>
      <c r="O121" s="26">
        <f t="shared" si="8"/>
        <v>1.7833333333333334</v>
      </c>
      <c r="R121" s="19">
        <f t="shared" si="9"/>
        <v>27.890243602238296</v>
      </c>
    </row>
    <row r="122" spans="1:18" x14ac:dyDescent="0.15">
      <c r="A122" s="19">
        <f>+'CPT data reduction'!A122</f>
        <v>2.38</v>
      </c>
      <c r="B122" s="19">
        <f>+'CPT data reduction'!M122</f>
        <v>52.6</v>
      </c>
      <c r="C122" s="25">
        <f ca="1">IF(A122&gt;$H$1,AVERAGE(OFFSET(B122,$F$1,0,1,1):OFFSET(B122,-$F$1,0,1,1)),0)</f>
        <v>0</v>
      </c>
      <c r="K122" s="25">
        <f>+'CPT data reduction'!S122</f>
        <v>5.9903566096374004</v>
      </c>
      <c r="L122" s="19">
        <f t="shared" si="5"/>
        <v>30</v>
      </c>
      <c r="M122" s="19">
        <f t="shared" si="6"/>
        <v>1.7533333333333334</v>
      </c>
      <c r="N122" s="19">
        <f t="shared" si="7"/>
        <v>15</v>
      </c>
      <c r="O122" s="26">
        <f t="shared" si="8"/>
        <v>1.7533333333333334</v>
      </c>
      <c r="R122" s="19">
        <f t="shared" si="9"/>
        <v>27.946207514890325</v>
      </c>
    </row>
    <row r="123" spans="1:18" x14ac:dyDescent="0.15">
      <c r="A123" s="19">
        <f>+'CPT data reduction'!A123</f>
        <v>2.4</v>
      </c>
      <c r="B123" s="19">
        <f>+'CPT data reduction'!M123</f>
        <v>53.5</v>
      </c>
      <c r="C123" s="25">
        <f ca="1">IF(A123&gt;$H$1,AVERAGE(OFFSET(B123,$F$1,0,1,1):OFFSET(B123,-$F$1,0,1,1)),0)</f>
        <v>0</v>
      </c>
      <c r="K123" s="25">
        <f>+'CPT data reduction'!S123</f>
        <v>5.9542352430977008</v>
      </c>
      <c r="L123" s="19">
        <f t="shared" si="5"/>
        <v>30</v>
      </c>
      <c r="M123" s="19">
        <f t="shared" si="6"/>
        <v>1.7833333333333334</v>
      </c>
      <c r="N123" s="19">
        <f t="shared" si="7"/>
        <v>15</v>
      </c>
      <c r="O123" s="26">
        <f t="shared" si="8"/>
        <v>1.7833333333333334</v>
      </c>
      <c r="R123" s="19">
        <f t="shared" si="9"/>
        <v>28.003128984983167</v>
      </c>
    </row>
    <row r="124" spans="1:18" x14ac:dyDescent="0.15">
      <c r="A124" s="19">
        <f>+'CPT data reduction'!A124</f>
        <v>2.42</v>
      </c>
      <c r="B124" s="19">
        <f>+'CPT data reduction'!M124</f>
        <v>55.7</v>
      </c>
      <c r="C124" s="25">
        <f ca="1">IF(A124&gt;$H$1,AVERAGE(OFFSET(B124,$F$1,0,1,1):OFFSET(B124,-$F$1,0,1,1)),0)</f>
        <v>0</v>
      </c>
      <c r="K124" s="25">
        <f>+'CPT data reduction'!S124</f>
        <v>5.8442995902594248</v>
      </c>
      <c r="L124" s="19">
        <f t="shared" si="5"/>
        <v>30</v>
      </c>
      <c r="M124" s="19">
        <f t="shared" si="6"/>
        <v>1.8566666666666667</v>
      </c>
      <c r="N124" s="19">
        <f t="shared" si="7"/>
        <v>15</v>
      </c>
      <c r="O124" s="26">
        <f t="shared" si="8"/>
        <v>1.8566666666666667</v>
      </c>
      <c r="R124" s="19">
        <f t="shared" si="9"/>
        <v>28.062391151042444</v>
      </c>
    </row>
    <row r="125" spans="1:18" x14ac:dyDescent="0.15">
      <c r="A125" s="19">
        <f>+'CPT data reduction'!A125</f>
        <v>2.44</v>
      </c>
      <c r="B125" s="19">
        <f>+'CPT data reduction'!M125</f>
        <v>56.599999999999994</v>
      </c>
      <c r="C125" s="25">
        <f ca="1">IF(A125&gt;$H$1,AVERAGE(OFFSET(B125,$F$1,0,1,1):OFFSET(B125,-$F$1,0,1,1)),0)</f>
        <v>0</v>
      </c>
      <c r="K125" s="25">
        <f>+'CPT data reduction'!S125</f>
        <v>5.8157718974898831</v>
      </c>
      <c r="L125" s="19">
        <f t="shared" si="5"/>
        <v>30</v>
      </c>
      <c r="M125" s="19">
        <f t="shared" si="6"/>
        <v>1.8866666666666665</v>
      </c>
      <c r="N125" s="19">
        <f t="shared" si="7"/>
        <v>15</v>
      </c>
      <c r="O125" s="26">
        <f t="shared" si="8"/>
        <v>1.8866666666666665</v>
      </c>
      <c r="R125" s="19">
        <f t="shared" si="9"/>
        <v>28.122610874542534</v>
      </c>
    </row>
    <row r="126" spans="1:18" x14ac:dyDescent="0.15">
      <c r="A126" s="19">
        <f>+'CPT data reduction'!A126</f>
        <v>2.46</v>
      </c>
      <c r="B126" s="19">
        <f>+'CPT data reduction'!M126</f>
        <v>55.300000000000004</v>
      </c>
      <c r="C126" s="25">
        <f ca="1">IF(A126&gt;$H$1,AVERAGE(OFFSET(B126,$F$1,0,1,1):OFFSET(B126,-$F$1,0,1,1)),0)</f>
        <v>0</v>
      </c>
      <c r="K126" s="25">
        <f>+'CPT data reduction'!S126</f>
        <v>5.9082462434143475</v>
      </c>
      <c r="L126" s="19">
        <f t="shared" si="5"/>
        <v>30</v>
      </c>
      <c r="M126" s="19">
        <f t="shared" si="6"/>
        <v>1.8433333333333335</v>
      </c>
      <c r="N126" s="19">
        <f t="shared" si="7"/>
        <v>15</v>
      </c>
      <c r="O126" s="26">
        <f t="shared" si="8"/>
        <v>1.8433333333333335</v>
      </c>
      <c r="R126" s="19">
        <f t="shared" si="9"/>
        <v>28.181447459517006</v>
      </c>
    </row>
    <row r="127" spans="1:18" x14ac:dyDescent="0.15">
      <c r="A127" s="19">
        <f>+'CPT data reduction'!A127</f>
        <v>2.48</v>
      </c>
      <c r="B127" s="19">
        <f>+'CPT data reduction'!M127</f>
        <v>54.4</v>
      </c>
      <c r="C127" s="25">
        <f ca="1">IF(A127&gt;$H$1,AVERAGE(OFFSET(B127,$F$1,0,1,1):OFFSET(B127,-$F$1,0,1,1)),0)</f>
        <v>0</v>
      </c>
      <c r="K127" s="25">
        <f>+'CPT data reduction'!S127</f>
        <v>5.9868357021855099</v>
      </c>
      <c r="L127" s="19">
        <f t="shared" si="5"/>
        <v>30</v>
      </c>
      <c r="M127" s="19">
        <f t="shared" si="6"/>
        <v>1.8133333333333332</v>
      </c>
      <c r="N127" s="19">
        <f t="shared" si="7"/>
        <v>15</v>
      </c>
      <c r="O127" s="26">
        <f t="shared" si="8"/>
        <v>1.8133333333333332</v>
      </c>
      <c r="R127" s="19">
        <f t="shared" si="9"/>
        <v>28.239326487050661</v>
      </c>
    </row>
    <row r="128" spans="1:18" x14ac:dyDescent="0.15">
      <c r="A128" s="19">
        <f>+'CPT data reduction'!A128</f>
        <v>2.5</v>
      </c>
      <c r="B128" s="19">
        <f>+'CPT data reduction'!M128</f>
        <v>55.7</v>
      </c>
      <c r="C128" s="25">
        <f ca="1">IF(A128&gt;$H$1,AVERAGE(OFFSET(B128,$F$1,0,1,1):OFFSET(B128,-$F$1,0,1,1)),0)</f>
        <v>0</v>
      </c>
      <c r="K128" s="25">
        <f>+'CPT data reduction'!S128</f>
        <v>5.9272421957413446</v>
      </c>
      <c r="L128" s="19">
        <f t="shared" si="5"/>
        <v>30</v>
      </c>
      <c r="M128" s="19">
        <f t="shared" si="6"/>
        <v>1.8566666666666667</v>
      </c>
      <c r="N128" s="19">
        <f t="shared" si="7"/>
        <v>15</v>
      </c>
      <c r="O128" s="26">
        <f t="shared" si="8"/>
        <v>1.8566666666666667</v>
      </c>
      <c r="R128" s="19">
        <f t="shared" si="9"/>
        <v>28.298588653109938</v>
      </c>
    </row>
    <row r="129" spans="1:18" x14ac:dyDescent="0.15">
      <c r="A129" s="19">
        <f>+'CPT data reduction'!A129</f>
        <v>2.52</v>
      </c>
      <c r="B129" s="19">
        <f>+'CPT data reduction'!M129</f>
        <v>59.2</v>
      </c>
      <c r="C129" s="25">
        <f ca="1">IF(A129&gt;$H$1,AVERAGE(OFFSET(B129,$F$1,0,1,1):OFFSET(B129,-$F$1,0,1,1)),0)</f>
        <v>0</v>
      </c>
      <c r="K129" s="25">
        <f>+'CPT data reduction'!S129</f>
        <v>5.7630991538430241</v>
      </c>
      <c r="L129" s="19">
        <f t="shared" si="5"/>
        <v>30</v>
      </c>
      <c r="M129" s="19">
        <f t="shared" si="6"/>
        <v>1.9733333333333334</v>
      </c>
      <c r="N129" s="19">
        <f t="shared" si="7"/>
        <v>15</v>
      </c>
      <c r="O129" s="26">
        <f t="shared" si="8"/>
        <v>1.9733333333333334</v>
      </c>
      <c r="R129" s="19">
        <f t="shared" si="9"/>
        <v>28.361574653661272</v>
      </c>
    </row>
    <row r="130" spans="1:18" x14ac:dyDescent="0.15">
      <c r="A130" s="19">
        <f>+'CPT data reduction'!A130</f>
        <v>2.54</v>
      </c>
      <c r="B130" s="19">
        <f>+'CPT data reduction'!M130</f>
        <v>64.5</v>
      </c>
      <c r="C130" s="25">
        <f ca="1">IF(A130&gt;$H$1,AVERAGE(OFFSET(B130,$F$1,0,1,1):OFFSET(B130,-$F$1,0,1,1)),0)</f>
        <v>0</v>
      </c>
      <c r="K130" s="25">
        <f>+'CPT data reduction'!S130</f>
        <v>5.5714514563704114</v>
      </c>
      <c r="L130" s="19">
        <f t="shared" si="5"/>
        <v>30</v>
      </c>
      <c r="M130" s="19">
        <f t="shared" si="6"/>
        <v>2.15</v>
      </c>
      <c r="N130" s="19">
        <f t="shared" si="7"/>
        <v>15</v>
      </c>
      <c r="O130" s="26">
        <f t="shared" si="8"/>
        <v>2.15</v>
      </c>
      <c r="R130" s="19">
        <f t="shared" si="9"/>
        <v>28.430199603586289</v>
      </c>
    </row>
    <row r="131" spans="1:18" x14ac:dyDescent="0.15">
      <c r="A131" s="19">
        <f>+'CPT data reduction'!A131</f>
        <v>2.56</v>
      </c>
      <c r="B131" s="19">
        <f>+'CPT data reduction'!M131</f>
        <v>69.349999999999994</v>
      </c>
      <c r="C131" s="25">
        <f ca="1">IF(A131&gt;$H$1,AVERAGE(OFFSET(B131,$F$1,0,1,1):OFFSET(B131,-$F$1,0,1,1)),0)</f>
        <v>0</v>
      </c>
      <c r="K131" s="25">
        <f>+'CPT data reduction'!S131</f>
        <v>5.4387558890032555</v>
      </c>
      <c r="L131" s="19">
        <f t="shared" si="5"/>
        <v>30</v>
      </c>
      <c r="M131" s="19">
        <f t="shared" si="6"/>
        <v>2.3116666666666665</v>
      </c>
      <c r="N131" s="19">
        <f t="shared" si="7"/>
        <v>15</v>
      </c>
      <c r="O131" s="26">
        <f t="shared" si="8"/>
        <v>2.3116666666666665</v>
      </c>
      <c r="R131" s="19">
        <f t="shared" si="9"/>
        <v>28.503984724164582</v>
      </c>
    </row>
    <row r="132" spans="1:18" x14ac:dyDescent="0.15">
      <c r="A132" s="19">
        <f>+'CPT data reduction'!A132</f>
        <v>2.58</v>
      </c>
      <c r="B132" s="19">
        <f>+'CPT data reduction'!M132</f>
        <v>73.3</v>
      </c>
      <c r="C132" s="25">
        <f ca="1">IF(A132&gt;$H$1,AVERAGE(OFFSET(B132,$F$1,0,1,1):OFFSET(B132,-$F$1,0,1,1)),0)</f>
        <v>0</v>
      </c>
      <c r="K132" s="25">
        <f>+'CPT data reduction'!S132</f>
        <v>5.3516207966667402</v>
      </c>
      <c r="L132" s="19">
        <f t="shared" ref="L132:L195" si="10">IF(K132&lt;2.6, IF(B132&lt;5000, 120, 200),IF(B132&lt;1000,30,IF(B132&lt;5000,80,120)))</f>
        <v>30</v>
      </c>
      <c r="M132" s="19">
        <f t="shared" ref="M132:M195" si="11">B132/L132</f>
        <v>2.4433333333333334</v>
      </c>
      <c r="N132" s="19">
        <f t="shared" ref="N132:N195" si="12">IF(K132&lt;2.6, IF(B132&lt;5000, 35,IF(B132&lt;1200, 80, 120)),IF(B132&lt;1000,15,IF(B132&lt;5000,35,35)))</f>
        <v>15</v>
      </c>
      <c r="O132" s="26">
        <f t="shared" ref="O132:O195" si="13">+IF(M132&gt;N132,N132,M132)</f>
        <v>2.4433333333333334</v>
      </c>
      <c r="R132" s="19">
        <f t="shared" si="9"/>
        <v>28.581972457955334</v>
      </c>
    </row>
    <row r="133" spans="1:18" x14ac:dyDescent="0.15">
      <c r="A133" s="19">
        <f>+'CPT data reduction'!A133</f>
        <v>2.6</v>
      </c>
      <c r="B133" s="19">
        <f>+'CPT data reduction'!M133</f>
        <v>76.800000000000011</v>
      </c>
      <c r="C133" s="25">
        <f ca="1">IF(A133&gt;$H$1,AVERAGE(OFFSET(B133,$F$1,0,1,1):OFFSET(B133,-$F$1,0,1,1)),0)</f>
        <v>0</v>
      </c>
      <c r="K133" s="25">
        <f>+'CPT data reduction'!S133</f>
        <v>5.2868745701893927</v>
      </c>
      <c r="L133" s="19">
        <f t="shared" si="10"/>
        <v>30</v>
      </c>
      <c r="M133" s="19">
        <f t="shared" si="11"/>
        <v>2.5600000000000005</v>
      </c>
      <c r="N133" s="19">
        <f t="shared" si="12"/>
        <v>15</v>
      </c>
      <c r="O133" s="26">
        <f t="shared" si="13"/>
        <v>2.5600000000000005</v>
      </c>
      <c r="R133" s="19">
        <f t="shared" ref="R133:R196" si="14">+O133*0.02*$C$1*PI()+R132</f>
        <v>28.663684026238144</v>
      </c>
    </row>
    <row r="134" spans="1:18" x14ac:dyDescent="0.15">
      <c r="A134" s="19">
        <f>+'CPT data reduction'!A134</f>
        <v>2.62</v>
      </c>
      <c r="B134" s="19">
        <f>+'CPT data reduction'!M134</f>
        <v>78.100000000000009</v>
      </c>
      <c r="C134" s="25">
        <f ca="1">IF(A134&gt;$H$1,AVERAGE(OFFSET(B134,$F$1,0,1,1):OFFSET(B134,-$F$1,0,1,1)),0)</f>
        <v>0</v>
      </c>
      <c r="K134" s="25">
        <f>+'CPT data reduction'!S134</f>
        <v>5.2714078147284447</v>
      </c>
      <c r="L134" s="19">
        <f t="shared" si="10"/>
        <v>30</v>
      </c>
      <c r="M134" s="19">
        <f t="shared" si="11"/>
        <v>2.6033333333333335</v>
      </c>
      <c r="N134" s="19">
        <f t="shared" si="12"/>
        <v>15</v>
      </c>
      <c r="O134" s="26">
        <f t="shared" si="13"/>
        <v>2.6033333333333335</v>
      </c>
      <c r="R134" s="19">
        <f t="shared" si="14"/>
        <v>28.746778733046572</v>
      </c>
    </row>
    <row r="135" spans="1:18" x14ac:dyDescent="0.15">
      <c r="A135" s="19">
        <f>+'CPT data reduction'!A135</f>
        <v>2.64</v>
      </c>
      <c r="B135" s="19">
        <f>+'CPT data reduction'!M135</f>
        <v>74.149999999999991</v>
      </c>
      <c r="C135" s="25">
        <f ca="1">IF(A135&gt;$H$1,AVERAGE(OFFSET(B135,$F$1,0,1,1):OFFSET(B135,-$F$1,0,1,1)),0)</f>
        <v>0</v>
      </c>
      <c r="K135" s="25">
        <f>+'CPT data reduction'!S135</f>
        <v>5.3652631679677318</v>
      </c>
      <c r="L135" s="19">
        <f t="shared" si="10"/>
        <v>30</v>
      </c>
      <c r="M135" s="19">
        <f t="shared" si="11"/>
        <v>2.4716666666666662</v>
      </c>
      <c r="N135" s="19">
        <f t="shared" si="12"/>
        <v>15</v>
      </c>
      <c r="O135" s="26">
        <f t="shared" si="13"/>
        <v>2.4716666666666662</v>
      </c>
      <c r="R135" s="19">
        <f t="shared" si="14"/>
        <v>28.82567082664254</v>
      </c>
    </row>
    <row r="136" spans="1:18" x14ac:dyDescent="0.15">
      <c r="A136" s="19">
        <f>+'CPT data reduction'!A136</f>
        <v>2.66</v>
      </c>
      <c r="B136" s="19">
        <f>+'CPT data reduction'!M136</f>
        <v>68.45</v>
      </c>
      <c r="C136" s="25">
        <f ca="1">IF(A136&gt;$H$1,AVERAGE(OFFSET(B136,$F$1,0,1,1):OFFSET(B136,-$F$1,0,1,1)),0)</f>
        <v>0</v>
      </c>
      <c r="K136" s="25">
        <f>+'CPT data reduction'!S136</f>
        <v>5.5246626430898633</v>
      </c>
      <c r="L136" s="19">
        <f t="shared" si="10"/>
        <v>30</v>
      </c>
      <c r="M136" s="19">
        <f t="shared" si="11"/>
        <v>2.2816666666666667</v>
      </c>
      <c r="N136" s="19">
        <f t="shared" si="12"/>
        <v>15</v>
      </c>
      <c r="O136" s="26">
        <f t="shared" si="13"/>
        <v>2.2816666666666667</v>
      </c>
      <c r="R136" s="19">
        <f t="shared" si="14"/>
        <v>28.898498389780016</v>
      </c>
    </row>
    <row r="137" spans="1:18" x14ac:dyDescent="0.15">
      <c r="A137" s="19">
        <f>+'CPT data reduction'!A137</f>
        <v>2.68</v>
      </c>
      <c r="B137" s="19">
        <f>+'CPT data reduction'!M137</f>
        <v>65.8</v>
      </c>
      <c r="C137" s="25">
        <f ca="1">IF(A137&gt;$H$1,AVERAGE(OFFSET(B137,$F$1,0,1,1):OFFSET(B137,-$F$1,0,1,1)),0)</f>
        <v>0</v>
      </c>
      <c r="K137" s="25">
        <f>+'CPT data reduction'!S137</f>
        <v>5.624413905813392</v>
      </c>
      <c r="L137" s="19">
        <f t="shared" si="10"/>
        <v>30</v>
      </c>
      <c r="M137" s="19">
        <f t="shared" si="11"/>
        <v>2.1933333333333334</v>
      </c>
      <c r="N137" s="19">
        <f t="shared" si="12"/>
        <v>15</v>
      </c>
      <c r="O137" s="26">
        <f t="shared" si="13"/>
        <v>2.1933333333333334</v>
      </c>
      <c r="R137" s="19">
        <f t="shared" si="14"/>
        <v>28.968506478230651</v>
      </c>
    </row>
    <row r="138" spans="1:18" x14ac:dyDescent="0.15">
      <c r="A138" s="19">
        <f>+'CPT data reduction'!A138</f>
        <v>2.7</v>
      </c>
      <c r="B138" s="19">
        <f>+'CPT data reduction'!M138</f>
        <v>61.4</v>
      </c>
      <c r="C138" s="25">
        <f ca="1">IF(A138&gt;$H$1,AVERAGE(OFFSET(B138,$F$1,0,1,1):OFFSET(B138,-$F$1,0,1,1)),0)</f>
        <v>0</v>
      </c>
      <c r="K138" s="25">
        <f>+'CPT data reduction'!S138</f>
        <v>5.8161915834983695</v>
      </c>
      <c r="L138" s="19">
        <f t="shared" si="10"/>
        <v>30</v>
      </c>
      <c r="M138" s="19">
        <f t="shared" si="11"/>
        <v>2.0466666666666664</v>
      </c>
      <c r="N138" s="19">
        <f t="shared" si="12"/>
        <v>15</v>
      </c>
      <c r="O138" s="26">
        <f t="shared" si="13"/>
        <v>2.0466666666666664</v>
      </c>
      <c r="R138" s="19">
        <f t="shared" si="14"/>
        <v>29.033833174748416</v>
      </c>
    </row>
    <row r="139" spans="1:18" x14ac:dyDescent="0.15">
      <c r="A139" s="19">
        <f>+'CPT data reduction'!A139</f>
        <v>2.72</v>
      </c>
      <c r="B139" s="19">
        <f>+'CPT data reduction'!M139</f>
        <v>57.050000000000004</v>
      </c>
      <c r="C139" s="25">
        <f ca="1">IF(A139&gt;$H$1,AVERAGE(OFFSET(B139,$F$1,0,1,1):OFFSET(B139,-$F$1,0,1,1)),0)</f>
        <v>0</v>
      </c>
      <c r="K139" s="25">
        <f>+'CPT data reduction'!S139</f>
        <v>6.0891780186403377</v>
      </c>
      <c r="L139" s="19">
        <f t="shared" si="10"/>
        <v>30</v>
      </c>
      <c r="M139" s="19">
        <f t="shared" si="11"/>
        <v>1.9016666666666668</v>
      </c>
      <c r="N139" s="19">
        <f t="shared" si="12"/>
        <v>15</v>
      </c>
      <c r="O139" s="26">
        <f t="shared" si="13"/>
        <v>1.9016666666666668</v>
      </c>
      <c r="R139" s="19">
        <f t="shared" si="14"/>
        <v>29.094531676968913</v>
      </c>
    </row>
    <row r="140" spans="1:18" x14ac:dyDescent="0.15">
      <c r="A140" s="19">
        <f>+'CPT data reduction'!A140</f>
        <v>2.74</v>
      </c>
      <c r="B140" s="19">
        <f>+'CPT data reduction'!M140</f>
        <v>56.2</v>
      </c>
      <c r="C140" s="25">
        <f ca="1">IF(A140&gt;$H$1,AVERAGE(OFFSET(B140,$F$1,0,1,1):OFFSET(B140,-$F$1,0,1,1)),0)</f>
        <v>0</v>
      </c>
      <c r="K140" s="25">
        <f>+'CPT data reduction'!S140</f>
        <v>6.1841602931504021</v>
      </c>
      <c r="L140" s="19">
        <f t="shared" si="10"/>
        <v>30</v>
      </c>
      <c r="M140" s="19">
        <f t="shared" si="11"/>
        <v>1.8733333333333335</v>
      </c>
      <c r="N140" s="19">
        <f t="shared" si="12"/>
        <v>15</v>
      </c>
      <c r="O140" s="26">
        <f t="shared" si="13"/>
        <v>1.8733333333333335</v>
      </c>
      <c r="R140" s="19">
        <f t="shared" si="14"/>
        <v>29.154325819384198</v>
      </c>
    </row>
    <row r="141" spans="1:18" x14ac:dyDescent="0.15">
      <c r="A141" s="19">
        <f>+'CPT data reduction'!A141</f>
        <v>2.76</v>
      </c>
      <c r="B141" s="19">
        <f>+'CPT data reduction'!M141</f>
        <v>56.599999999999994</v>
      </c>
      <c r="C141" s="25">
        <f ca="1">IF(A141&gt;$H$1,AVERAGE(OFFSET(B141,$F$1,0,1,1):OFFSET(B141,-$F$1,0,1,1)),0)</f>
        <v>0</v>
      </c>
      <c r="K141" s="25">
        <f>+'CPT data reduction'!S141</f>
        <v>6.177991121294502</v>
      </c>
      <c r="L141" s="19">
        <f t="shared" si="10"/>
        <v>30</v>
      </c>
      <c r="M141" s="19">
        <f t="shared" si="11"/>
        <v>1.8866666666666665</v>
      </c>
      <c r="N141" s="19">
        <f t="shared" si="12"/>
        <v>15</v>
      </c>
      <c r="O141" s="26">
        <f t="shared" si="13"/>
        <v>1.8866666666666665</v>
      </c>
      <c r="R141" s="19">
        <f t="shared" si="14"/>
        <v>29.214545542884288</v>
      </c>
    </row>
    <row r="142" spans="1:18" x14ac:dyDescent="0.15">
      <c r="A142" s="19">
        <f>+'CPT data reduction'!A142</f>
        <v>2.78</v>
      </c>
      <c r="B142" s="19">
        <f>+'CPT data reduction'!M142</f>
        <v>57</v>
      </c>
      <c r="C142" s="25">
        <f ca="1">IF(A142&gt;$H$1,AVERAGE(OFFSET(B142,$F$1,0,1,1):OFFSET(B142,-$F$1,0,1,1)),0)</f>
        <v>0</v>
      </c>
      <c r="K142" s="25">
        <f>+'CPT data reduction'!S142</f>
        <v>6.1753670535916294</v>
      </c>
      <c r="L142" s="19">
        <f t="shared" si="10"/>
        <v>30</v>
      </c>
      <c r="M142" s="19">
        <f t="shared" si="11"/>
        <v>1.9</v>
      </c>
      <c r="N142" s="19">
        <f t="shared" si="12"/>
        <v>15</v>
      </c>
      <c r="O142" s="26">
        <f t="shared" si="13"/>
        <v>1.9</v>
      </c>
      <c r="R142" s="19">
        <f t="shared" si="14"/>
        <v>29.275190847469187</v>
      </c>
    </row>
    <row r="143" spans="1:18" x14ac:dyDescent="0.15">
      <c r="A143" s="19">
        <f>+'CPT data reduction'!A143</f>
        <v>2.8</v>
      </c>
      <c r="B143" s="19">
        <f>+'CPT data reduction'!M143</f>
        <v>56.150000000000006</v>
      </c>
      <c r="C143" s="25">
        <f ca="1">IF(A143&gt;$H$1,AVERAGE(OFFSET(B143,$F$1,0,1,1):OFFSET(B143,-$F$1,0,1,1)),0)</f>
        <v>0</v>
      </c>
      <c r="K143" s="25">
        <f>+'CPT data reduction'!S143</f>
        <v>6.2793540117873965</v>
      </c>
      <c r="L143" s="19">
        <f t="shared" si="10"/>
        <v>30</v>
      </c>
      <c r="M143" s="19">
        <f t="shared" si="11"/>
        <v>1.8716666666666668</v>
      </c>
      <c r="N143" s="19">
        <f t="shared" si="12"/>
        <v>15</v>
      </c>
      <c r="O143" s="26">
        <f t="shared" si="13"/>
        <v>1.8716666666666668</v>
      </c>
      <c r="R143" s="19">
        <f t="shared" si="14"/>
        <v>29.33493179224887</v>
      </c>
    </row>
    <row r="144" spans="1:18" x14ac:dyDescent="0.15">
      <c r="A144" s="19">
        <f>+'CPT data reduction'!A144</f>
        <v>2.82</v>
      </c>
      <c r="B144" s="19">
        <f>+'CPT data reduction'!M144</f>
        <v>54.849999999999994</v>
      </c>
      <c r="C144" s="25">
        <f ca="1">IF(A144&gt;$H$1,AVERAGE(OFFSET(B144,$F$1,0,1,1):OFFSET(B144,-$F$1,0,1,1)),0)</f>
        <v>0</v>
      </c>
      <c r="K144" s="25">
        <f>+'CPT data reduction'!S144</f>
        <v>6.4508906817901321</v>
      </c>
      <c r="L144" s="19">
        <f t="shared" si="10"/>
        <v>30</v>
      </c>
      <c r="M144" s="19">
        <f t="shared" si="11"/>
        <v>1.8283333333333331</v>
      </c>
      <c r="N144" s="19">
        <f t="shared" si="12"/>
        <v>15</v>
      </c>
      <c r="O144" s="26">
        <f t="shared" si="13"/>
        <v>1.8283333333333331</v>
      </c>
      <c r="R144" s="19">
        <f t="shared" si="14"/>
        <v>29.393289598502935</v>
      </c>
    </row>
    <row r="145" spans="1:18" x14ac:dyDescent="0.15">
      <c r="A145" s="19">
        <f>+'CPT data reduction'!A145</f>
        <v>2.84</v>
      </c>
      <c r="B145" s="19">
        <f>+'CPT data reduction'!M145</f>
        <v>54.4</v>
      </c>
      <c r="C145" s="25">
        <f ca="1">IF(A145&gt;$H$1,AVERAGE(OFFSET(B145,$F$1,0,1,1):OFFSET(B145,-$F$1,0,1,1)),0)</f>
        <v>0</v>
      </c>
      <c r="K145" s="25">
        <f>+'CPT data reduction'!S145</f>
        <v>6.5507769394495945</v>
      </c>
      <c r="L145" s="19">
        <f t="shared" si="10"/>
        <v>30</v>
      </c>
      <c r="M145" s="19">
        <f t="shared" si="11"/>
        <v>1.8133333333333332</v>
      </c>
      <c r="N145" s="19">
        <f t="shared" si="12"/>
        <v>15</v>
      </c>
      <c r="O145" s="26">
        <f t="shared" si="13"/>
        <v>1.8133333333333332</v>
      </c>
      <c r="R145" s="19">
        <f t="shared" si="14"/>
        <v>29.451168626036591</v>
      </c>
    </row>
    <row r="146" spans="1:18" x14ac:dyDescent="0.15">
      <c r="A146" s="19">
        <f>+'CPT data reduction'!A146</f>
        <v>2.86</v>
      </c>
      <c r="B146" s="19">
        <f>+'CPT data reduction'!M146</f>
        <v>54.4</v>
      </c>
      <c r="C146" s="25">
        <f ca="1">IF(A146&gt;$H$1,AVERAGE(OFFSET(B146,$F$1,0,1,1):OFFSET(B146,-$F$1,0,1,1)),0)</f>
        <v>0</v>
      </c>
      <c r="K146" s="25">
        <f>+'CPT data reduction'!S146</f>
        <v>6.5988684512126508</v>
      </c>
      <c r="L146" s="19">
        <f t="shared" si="10"/>
        <v>30</v>
      </c>
      <c r="M146" s="19">
        <f t="shared" si="11"/>
        <v>1.8133333333333332</v>
      </c>
      <c r="N146" s="19">
        <f t="shared" si="12"/>
        <v>15</v>
      </c>
      <c r="O146" s="26">
        <f t="shared" si="13"/>
        <v>1.8133333333333332</v>
      </c>
      <c r="R146" s="19">
        <f t="shared" si="14"/>
        <v>29.509047653570246</v>
      </c>
    </row>
    <row r="147" spans="1:18" x14ac:dyDescent="0.15">
      <c r="A147" s="19">
        <f>+'CPT data reduction'!A147</f>
        <v>2.88</v>
      </c>
      <c r="B147" s="19">
        <f>+'CPT data reduction'!M147</f>
        <v>55.7</v>
      </c>
      <c r="C147" s="25">
        <f ca="1">IF(A147&gt;$H$1,AVERAGE(OFFSET(B147,$F$1,0,1,1):OFFSET(B147,-$F$1,0,1,1)),0)</f>
        <v>0</v>
      </c>
      <c r="K147" s="25">
        <f>+'CPT data reduction'!S147</f>
        <v>6.4557476982078583</v>
      </c>
      <c r="L147" s="19">
        <f t="shared" si="10"/>
        <v>30</v>
      </c>
      <c r="M147" s="19">
        <f t="shared" si="11"/>
        <v>1.8566666666666667</v>
      </c>
      <c r="N147" s="19">
        <f t="shared" si="12"/>
        <v>15</v>
      </c>
      <c r="O147" s="26">
        <f t="shared" si="13"/>
        <v>1.8566666666666667</v>
      </c>
      <c r="R147" s="19">
        <f t="shared" si="14"/>
        <v>29.568309819629523</v>
      </c>
    </row>
    <row r="148" spans="1:18" x14ac:dyDescent="0.15">
      <c r="A148" s="19">
        <f>+'CPT data reduction'!A148</f>
        <v>2.9</v>
      </c>
      <c r="B148" s="19">
        <f>+'CPT data reduction'!M148</f>
        <v>57.45</v>
      </c>
      <c r="C148" s="25">
        <f ca="1">IF(A148&gt;$H$1,AVERAGE(OFFSET(B148,$F$1,0,1,1):OFFSET(B148,-$F$1,0,1,1)),0)</f>
        <v>0</v>
      </c>
      <c r="K148" s="25">
        <f>+'CPT data reduction'!S148</f>
        <v>6.2958908824444668</v>
      </c>
      <c r="L148" s="19">
        <f t="shared" si="10"/>
        <v>30</v>
      </c>
      <c r="M148" s="19">
        <f t="shared" si="11"/>
        <v>1.915</v>
      </c>
      <c r="N148" s="19">
        <f t="shared" si="12"/>
        <v>15</v>
      </c>
      <c r="O148" s="26">
        <f t="shared" si="13"/>
        <v>1.915</v>
      </c>
      <c r="R148" s="19">
        <f t="shared" si="14"/>
        <v>29.629433902934828</v>
      </c>
    </row>
    <row r="149" spans="1:18" x14ac:dyDescent="0.15">
      <c r="A149" s="19">
        <f>+'CPT data reduction'!A149</f>
        <v>2.92</v>
      </c>
      <c r="B149" s="19">
        <f>+'CPT data reduction'!M149</f>
        <v>59.2</v>
      </c>
      <c r="C149" s="25">
        <f ca="1">IF(A149&gt;$H$1,AVERAGE(OFFSET(B149,$F$1,0,1,1):OFFSET(B149,-$F$1,0,1,1)),0)</f>
        <v>0</v>
      </c>
      <c r="K149" s="25">
        <f>+'CPT data reduction'!S149</f>
        <v>6.1693942092890346</v>
      </c>
      <c r="L149" s="19">
        <f t="shared" si="10"/>
        <v>30</v>
      </c>
      <c r="M149" s="19">
        <f t="shared" si="11"/>
        <v>1.9733333333333334</v>
      </c>
      <c r="N149" s="19">
        <f t="shared" si="12"/>
        <v>15</v>
      </c>
      <c r="O149" s="26">
        <f t="shared" si="13"/>
        <v>1.9733333333333334</v>
      </c>
      <c r="R149" s="19">
        <f t="shared" si="14"/>
        <v>29.692419903486162</v>
      </c>
    </row>
    <row r="150" spans="1:18" x14ac:dyDescent="0.15">
      <c r="A150" s="19">
        <f>+'CPT data reduction'!A150</f>
        <v>2.94</v>
      </c>
      <c r="B150" s="19">
        <f>+'CPT data reduction'!M150</f>
        <v>60.95</v>
      </c>
      <c r="C150" s="25">
        <f ca="1">IF(A150&gt;$H$1,AVERAGE(OFFSET(B150,$F$1,0,1,1):OFFSET(B150,-$F$1,0,1,1)),0)</f>
        <v>0</v>
      </c>
      <c r="K150" s="25">
        <f>+'CPT data reduction'!S150</f>
        <v>6.065466339342497</v>
      </c>
      <c r="L150" s="19">
        <f t="shared" si="10"/>
        <v>30</v>
      </c>
      <c r="M150" s="19">
        <f t="shared" si="11"/>
        <v>2.0316666666666667</v>
      </c>
      <c r="N150" s="19">
        <f t="shared" si="12"/>
        <v>15</v>
      </c>
      <c r="O150" s="26">
        <f t="shared" si="13"/>
        <v>2.0316666666666667</v>
      </c>
      <c r="R150" s="19">
        <f t="shared" si="14"/>
        <v>29.75726782128352</v>
      </c>
    </row>
    <row r="151" spans="1:18" x14ac:dyDescent="0.15">
      <c r="A151" s="19">
        <f>+'CPT data reduction'!A151</f>
        <v>2.96</v>
      </c>
      <c r="B151" s="19">
        <f>+'CPT data reduction'!M151</f>
        <v>61.85</v>
      </c>
      <c r="C151" s="25">
        <f ca="1">IF(A151&gt;$H$1,AVERAGE(OFFSET(B151,$F$1,0,1,1):OFFSET(B151,-$F$1,0,1,1)),0)</f>
        <v>0</v>
      </c>
      <c r="K151" s="25">
        <f>+'CPT data reduction'!S151</f>
        <v>6.0289012550510925</v>
      </c>
      <c r="L151" s="19">
        <f t="shared" si="10"/>
        <v>30</v>
      </c>
      <c r="M151" s="19">
        <f t="shared" si="11"/>
        <v>2.0616666666666665</v>
      </c>
      <c r="N151" s="19">
        <f t="shared" si="12"/>
        <v>15</v>
      </c>
      <c r="O151" s="26">
        <f t="shared" si="13"/>
        <v>2.0616666666666665</v>
      </c>
      <c r="R151" s="19">
        <f t="shared" si="14"/>
        <v>29.823073296521695</v>
      </c>
    </row>
    <row r="152" spans="1:18" x14ac:dyDescent="0.15">
      <c r="A152" s="19">
        <f>+'CPT data reduction'!A152</f>
        <v>2.98</v>
      </c>
      <c r="B152" s="19">
        <f>+'CPT data reduction'!M152</f>
        <v>62.300000000000004</v>
      </c>
      <c r="C152" s="25">
        <f ca="1">IF(A152&gt;$H$1,AVERAGE(OFFSET(B152,$F$1,0,1,1):OFFSET(B152,-$F$1,0,1,1)),0)</f>
        <v>0</v>
      </c>
      <c r="K152" s="25">
        <f>+'CPT data reduction'!S152</f>
        <v>6.0210488510845686</v>
      </c>
      <c r="L152" s="19">
        <f t="shared" si="10"/>
        <v>30</v>
      </c>
      <c r="M152" s="19">
        <f t="shared" si="11"/>
        <v>2.0766666666666667</v>
      </c>
      <c r="N152" s="19">
        <f t="shared" si="12"/>
        <v>15</v>
      </c>
      <c r="O152" s="26">
        <f t="shared" si="13"/>
        <v>2.0766666666666667</v>
      </c>
      <c r="R152" s="19">
        <f t="shared" si="14"/>
        <v>29.889357550480277</v>
      </c>
    </row>
    <row r="153" spans="1:18" x14ac:dyDescent="0.15">
      <c r="A153" s="19">
        <f>+'CPT data reduction'!A153</f>
        <v>3</v>
      </c>
      <c r="B153" s="19">
        <f>+'CPT data reduction'!M153</f>
        <v>62.300000000000004</v>
      </c>
      <c r="C153" s="25">
        <f ca="1">IF(A153&gt;$H$1,AVERAGE(OFFSET(B153,$F$1,0,1,1):OFFSET(B153,-$F$1,0,1,1)),0)</f>
        <v>0</v>
      </c>
      <c r="K153" s="25">
        <f>+'CPT data reduction'!S153</f>
        <v>6.0404085798840041</v>
      </c>
      <c r="L153" s="19">
        <f t="shared" si="10"/>
        <v>30</v>
      </c>
      <c r="M153" s="19">
        <f>B153/L153</f>
        <v>2.0766666666666667</v>
      </c>
      <c r="N153" s="19">
        <f t="shared" si="12"/>
        <v>15</v>
      </c>
      <c r="O153" s="26">
        <f>+IF(M153&gt;N153,N153,M153)</f>
        <v>2.0766666666666667</v>
      </c>
      <c r="R153" s="19">
        <f t="shared" si="14"/>
        <v>29.955641804438859</v>
      </c>
    </row>
    <row r="154" spans="1:18" x14ac:dyDescent="0.15">
      <c r="A154" s="19">
        <f>+'CPT data reduction'!A154</f>
        <v>3.02</v>
      </c>
      <c r="B154" s="19">
        <f>+'CPT data reduction'!M154</f>
        <v>61.85</v>
      </c>
      <c r="C154" s="25">
        <f ca="1">IF(A154&gt;$H$1,AVERAGE(OFFSET(B154,$F$1,0,1,1):OFFSET(B154,-$F$1,0,1,1)),0)</f>
        <v>0</v>
      </c>
      <c r="K154" s="25">
        <f>+'CPT data reduction'!S154</f>
        <v>6.0899279462996265</v>
      </c>
      <c r="L154" s="19">
        <f t="shared" si="10"/>
        <v>30</v>
      </c>
      <c r="M154" s="19">
        <f t="shared" si="11"/>
        <v>2.0616666666666665</v>
      </c>
      <c r="N154" s="19">
        <f t="shared" si="12"/>
        <v>15</v>
      </c>
      <c r="O154" s="26">
        <f t="shared" si="13"/>
        <v>2.0616666666666665</v>
      </c>
      <c r="R154" s="19">
        <f t="shared" si="14"/>
        <v>30.021447279677034</v>
      </c>
    </row>
    <row r="155" spans="1:18" x14ac:dyDescent="0.15">
      <c r="A155" s="19">
        <f>+'CPT data reduction'!A155</f>
        <v>3.04</v>
      </c>
      <c r="B155" s="19">
        <f>+'CPT data reduction'!M155</f>
        <v>61.400000000000006</v>
      </c>
      <c r="C155" s="25">
        <f ca="1">IF(A155&gt;$H$1,AVERAGE(OFFSET(B155,$F$1,0,1,1):OFFSET(B155,-$F$1,0,1,1)),0)</f>
        <v>0</v>
      </c>
      <c r="K155" s="25">
        <f>+'CPT data reduction'!S155</f>
        <v>6.144517058924162</v>
      </c>
      <c r="L155" s="19">
        <f t="shared" si="10"/>
        <v>30</v>
      </c>
      <c r="M155" s="19">
        <f t="shared" si="11"/>
        <v>2.0466666666666669</v>
      </c>
      <c r="N155" s="19">
        <f t="shared" si="12"/>
        <v>15</v>
      </c>
      <c r="O155" s="26">
        <f t="shared" si="13"/>
        <v>2.0466666666666669</v>
      </c>
      <c r="R155" s="19">
        <f t="shared" si="14"/>
        <v>30.086773976194799</v>
      </c>
    </row>
    <row r="156" spans="1:18" x14ac:dyDescent="0.15">
      <c r="A156" s="19">
        <f>+'CPT data reduction'!A156</f>
        <v>3.06</v>
      </c>
      <c r="B156" s="19">
        <f>+'CPT data reduction'!M156</f>
        <v>60.550000000000004</v>
      </c>
      <c r="C156" s="25">
        <f ca="1">IF(A156&gt;$H$1,AVERAGE(OFFSET(B156,$F$1,0,1,1):OFFSET(B156,-$F$1,0,1,1)),0)</f>
        <v>68.790259740259728</v>
      </c>
      <c r="E156" s="26"/>
      <c r="K156" s="25">
        <f>+'CPT data reduction'!S156</f>
        <v>6.235000971265392</v>
      </c>
      <c r="L156" s="19">
        <f t="shared" si="10"/>
        <v>30</v>
      </c>
      <c r="M156" s="19">
        <f t="shared" si="11"/>
        <v>2.0183333333333335</v>
      </c>
      <c r="N156" s="19">
        <f t="shared" si="12"/>
        <v>15</v>
      </c>
      <c r="O156" s="26">
        <f t="shared" si="13"/>
        <v>2.0183333333333335</v>
      </c>
      <c r="R156" s="19">
        <f t="shared" si="14"/>
        <v>30.151196312907352</v>
      </c>
    </row>
    <row r="157" spans="1:18" x14ac:dyDescent="0.15">
      <c r="A157" s="19">
        <f>+'CPT data reduction'!A157</f>
        <v>3.08</v>
      </c>
      <c r="B157" s="19">
        <f>+'CPT data reduction'!M157</f>
        <v>59.7</v>
      </c>
      <c r="C157" s="25">
        <f ca="1">IF(A157&gt;$H$1,AVERAGE(OFFSET(B157,$F$1,0,1,1):OFFSET(B157,-$F$1,0,1,1)),0)</f>
        <v>69.188961038961011</v>
      </c>
      <c r="K157" s="25">
        <f>+'CPT data reduction'!S157</f>
        <v>6.3426079331602248</v>
      </c>
      <c r="L157" s="19">
        <f t="shared" si="10"/>
        <v>30</v>
      </c>
      <c r="M157" s="19">
        <f t="shared" si="11"/>
        <v>1.99</v>
      </c>
      <c r="N157" s="19">
        <f t="shared" si="12"/>
        <v>15</v>
      </c>
      <c r="O157" s="26">
        <f t="shared" si="13"/>
        <v>1.99</v>
      </c>
      <c r="R157" s="19">
        <f t="shared" si="14"/>
        <v>30.21471428981469</v>
      </c>
    </row>
    <row r="158" spans="1:18" x14ac:dyDescent="0.15">
      <c r="A158" s="19">
        <f>+'CPT data reduction'!A158</f>
        <v>3.1</v>
      </c>
      <c r="B158" s="19">
        <f>+'CPT data reduction'!M158</f>
        <v>58.35</v>
      </c>
      <c r="C158" s="25">
        <f ca="1">IF(A158&gt;$H$1,AVERAGE(OFFSET(B158,$F$1,0,1,1):OFFSET(B158,-$F$1,0,1,1)),0)</f>
        <v>69.604545454545416</v>
      </c>
      <c r="K158" s="25">
        <f>+'CPT data reduction'!S158</f>
        <v>6.535668825147714</v>
      </c>
      <c r="L158" s="19">
        <f t="shared" si="10"/>
        <v>30</v>
      </c>
      <c r="M158" s="19">
        <f t="shared" si="11"/>
        <v>1.9450000000000001</v>
      </c>
      <c r="N158" s="19">
        <f t="shared" si="12"/>
        <v>15</v>
      </c>
      <c r="O158" s="26">
        <f t="shared" si="13"/>
        <v>1.9450000000000001</v>
      </c>
      <c r="R158" s="19">
        <f t="shared" si="14"/>
        <v>30.276795930560809</v>
      </c>
    </row>
    <row r="159" spans="1:18" x14ac:dyDescent="0.15">
      <c r="A159" s="19">
        <f>+'CPT data reduction'!A159</f>
        <v>3.12</v>
      </c>
      <c r="B159" s="19">
        <f>+'CPT data reduction'!M159</f>
        <v>57</v>
      </c>
      <c r="C159" s="25">
        <f ca="1">IF(A159&gt;$H$1,AVERAGE(OFFSET(B159,$F$1,0,1,1):OFFSET(B159,-$F$1,0,1,1)),0)</f>
        <v>70.054545454545433</v>
      </c>
      <c r="K159" s="25">
        <f>+'CPT data reduction'!S159</f>
        <v>6.8085349284393759</v>
      </c>
      <c r="L159" s="19">
        <f t="shared" si="10"/>
        <v>30</v>
      </c>
      <c r="M159" s="19">
        <f t="shared" si="11"/>
        <v>1.9</v>
      </c>
      <c r="N159" s="19">
        <f t="shared" si="12"/>
        <v>15</v>
      </c>
      <c r="O159" s="26">
        <f t="shared" si="13"/>
        <v>1.9</v>
      </c>
      <c r="R159" s="19">
        <f t="shared" si="14"/>
        <v>30.337441235145707</v>
      </c>
    </row>
    <row r="160" spans="1:18" x14ac:dyDescent="0.15">
      <c r="A160" s="19">
        <f>+'CPT data reduction'!A160</f>
        <v>3.14</v>
      </c>
      <c r="B160" s="19">
        <f>+'CPT data reduction'!M160</f>
        <v>56.599999999999994</v>
      </c>
      <c r="C160" s="25">
        <f ca="1">IF(A160&gt;$H$1,AVERAGE(OFFSET(B160,$F$1,0,1,1):OFFSET(B160,-$F$1,0,1,1)),0)</f>
        <v>70.516233766233739</v>
      </c>
      <c r="K160" s="25">
        <f>+'CPT data reduction'!S160</f>
        <v>6.9733609483856656</v>
      </c>
      <c r="L160" s="19">
        <f t="shared" si="10"/>
        <v>30</v>
      </c>
      <c r="M160" s="19">
        <f t="shared" si="11"/>
        <v>1.8866666666666665</v>
      </c>
      <c r="N160" s="19">
        <f t="shared" si="12"/>
        <v>15</v>
      </c>
      <c r="O160" s="26">
        <f t="shared" si="13"/>
        <v>1.8866666666666665</v>
      </c>
      <c r="R160" s="19">
        <f t="shared" si="14"/>
        <v>30.397660958645798</v>
      </c>
    </row>
    <row r="161" spans="1:18" x14ac:dyDescent="0.15">
      <c r="A161" s="19">
        <f>+'CPT data reduction'!A161</f>
        <v>3.16</v>
      </c>
      <c r="B161" s="19">
        <f>+'CPT data reduction'!M161</f>
        <v>62.75</v>
      </c>
      <c r="C161" s="25">
        <f ca="1">IF(A161&gt;$H$1,AVERAGE(OFFSET(B161,$F$1,0,1,1):OFFSET(B161,-$F$1,0,1,1)),0)</f>
        <v>70.966883116883096</v>
      </c>
      <c r="K161" s="25">
        <f>+'CPT data reduction'!S161</f>
        <v>6.165934876478075</v>
      </c>
      <c r="L161" s="19">
        <f t="shared" si="10"/>
        <v>30</v>
      </c>
      <c r="M161" s="19">
        <f t="shared" si="11"/>
        <v>2.0916666666666668</v>
      </c>
      <c r="N161" s="19">
        <f t="shared" si="12"/>
        <v>15</v>
      </c>
      <c r="O161" s="26">
        <f t="shared" si="13"/>
        <v>2.0916666666666668</v>
      </c>
      <c r="R161" s="19">
        <f t="shared" si="14"/>
        <v>30.464423991324786</v>
      </c>
    </row>
    <row r="162" spans="1:18" x14ac:dyDescent="0.15">
      <c r="A162" s="19">
        <f>+'CPT data reduction'!A162</f>
        <v>3.18</v>
      </c>
      <c r="B162" s="19">
        <f>+'CPT data reduction'!M162</f>
        <v>69.75</v>
      </c>
      <c r="C162" s="25">
        <f ca="1">IF(A162&gt;$H$1,AVERAGE(OFFSET(B162,$F$1,0,1,1):OFFSET(B162,-$F$1,0,1,1)),0)</f>
        <v>71.400649350649317</v>
      </c>
      <c r="K162" s="25">
        <f>+'CPT data reduction'!S162</f>
        <v>5.7956260881415282</v>
      </c>
      <c r="L162" s="19">
        <f t="shared" si="10"/>
        <v>30</v>
      </c>
      <c r="M162" s="19">
        <f t="shared" si="11"/>
        <v>2.3250000000000002</v>
      </c>
      <c r="N162" s="19">
        <f t="shared" si="12"/>
        <v>15</v>
      </c>
      <c r="O162" s="26">
        <f t="shared" si="13"/>
        <v>2.3250000000000002</v>
      </c>
      <c r="R162" s="19">
        <f t="shared" si="14"/>
        <v>30.538634692987884</v>
      </c>
    </row>
    <row r="163" spans="1:18" x14ac:dyDescent="0.15">
      <c r="A163" s="19">
        <f>+'CPT data reduction'!A163</f>
        <v>3.2</v>
      </c>
      <c r="B163" s="19">
        <f>+'CPT data reduction'!M163</f>
        <v>70.2</v>
      </c>
      <c r="C163" s="25">
        <f ca="1">IF(A163&gt;$H$1,AVERAGE(OFFSET(B163,$F$1,0,1,1):OFFSET(B163,-$F$1,0,1,1)),0)</f>
        <v>71.805844155844127</v>
      </c>
      <c r="K163" s="25">
        <f>+'CPT data reduction'!S163</f>
        <v>5.7904445298291121</v>
      </c>
      <c r="L163" s="19">
        <f t="shared" si="10"/>
        <v>30</v>
      </c>
      <c r="M163" s="19">
        <f t="shared" si="11"/>
        <v>2.3400000000000003</v>
      </c>
      <c r="N163" s="19">
        <f t="shared" si="12"/>
        <v>15</v>
      </c>
      <c r="O163" s="26">
        <f t="shared" si="13"/>
        <v>2.3400000000000003</v>
      </c>
      <c r="R163" s="19">
        <f t="shared" si="14"/>
        <v>30.613324173371389</v>
      </c>
    </row>
    <row r="164" spans="1:18" x14ac:dyDescent="0.15">
      <c r="A164" s="19">
        <f>+'CPT data reduction'!A164</f>
        <v>3.22</v>
      </c>
      <c r="B164" s="19">
        <f>+'CPT data reduction'!M164</f>
        <v>71.099999999999994</v>
      </c>
      <c r="C164" s="25">
        <f ca="1">IF(A164&gt;$H$1,AVERAGE(OFFSET(B164,$F$1,0,1,1):OFFSET(B164,-$F$1,0,1,1)),0)</f>
        <v>72.204545454545425</v>
      </c>
      <c r="K164" s="25">
        <f>+'CPT data reduction'!S164</f>
        <v>5.7688019603494931</v>
      </c>
      <c r="L164" s="19">
        <f t="shared" si="10"/>
        <v>30</v>
      </c>
      <c r="M164" s="19">
        <f t="shared" si="11"/>
        <v>2.3699999999999997</v>
      </c>
      <c r="N164" s="19">
        <f t="shared" si="12"/>
        <v>15</v>
      </c>
      <c r="O164" s="26">
        <f t="shared" si="13"/>
        <v>2.3699999999999997</v>
      </c>
      <c r="R164" s="19">
        <f t="shared" si="14"/>
        <v>30.688971211195707</v>
      </c>
    </row>
    <row r="165" spans="1:18" x14ac:dyDescent="0.15">
      <c r="A165" s="19">
        <f>+'CPT data reduction'!A165</f>
        <v>3.24</v>
      </c>
      <c r="B165" s="19">
        <f>+'CPT data reduction'!M165</f>
        <v>72.849999999999994</v>
      </c>
      <c r="C165" s="25">
        <f ca="1">IF(A165&gt;$H$1,AVERAGE(OFFSET(B165,$F$1,0,1,1):OFFSET(B165,-$F$1,0,1,1)),0)</f>
        <v>72.637012987012952</v>
      </c>
      <c r="K165" s="25">
        <f>+'CPT data reduction'!S165</f>
        <v>5.7165233924616361</v>
      </c>
      <c r="L165" s="19">
        <f t="shared" si="10"/>
        <v>30</v>
      </c>
      <c r="M165" s="19">
        <f t="shared" si="11"/>
        <v>2.4283333333333332</v>
      </c>
      <c r="N165" s="19">
        <f t="shared" si="12"/>
        <v>15</v>
      </c>
      <c r="O165" s="26">
        <f t="shared" si="13"/>
        <v>2.4283333333333332</v>
      </c>
      <c r="R165" s="19">
        <f t="shared" si="14"/>
        <v>30.766480166266053</v>
      </c>
    </row>
    <row r="166" spans="1:18" x14ac:dyDescent="0.15">
      <c r="A166" s="19">
        <f>+'CPT data reduction'!A166</f>
        <v>3.26</v>
      </c>
      <c r="B166" s="19">
        <f>+'CPT data reduction'!M166</f>
        <v>75.45</v>
      </c>
      <c r="C166" s="25">
        <f ca="1">IF(A166&gt;$H$1,AVERAGE(OFFSET(B166,$F$1,0,1,1):OFFSET(B166,-$F$1,0,1,1)),0)</f>
        <v>73.098701298701272</v>
      </c>
      <c r="K166" s="25">
        <f>+'CPT data reduction'!S166</f>
        <v>5.6402775722770162</v>
      </c>
      <c r="L166" s="19">
        <f t="shared" si="10"/>
        <v>30</v>
      </c>
      <c r="M166" s="19">
        <f t="shared" si="11"/>
        <v>2.5150000000000001</v>
      </c>
      <c r="N166" s="19">
        <f t="shared" si="12"/>
        <v>15</v>
      </c>
      <c r="O166" s="26">
        <f t="shared" si="13"/>
        <v>2.5150000000000001</v>
      </c>
      <c r="R166" s="19">
        <f t="shared" si="14"/>
        <v>30.846755398387639</v>
      </c>
    </row>
    <row r="167" spans="1:18" x14ac:dyDescent="0.15">
      <c r="A167" s="19">
        <f>+'CPT data reduction'!A167</f>
        <v>3.28</v>
      </c>
      <c r="B167" s="19">
        <f>+'CPT data reduction'!M167</f>
        <v>78.949999999999989</v>
      </c>
      <c r="C167" s="25">
        <f ca="1">IF(A167&gt;$H$1,AVERAGE(OFFSET(B167,$F$1,0,1,1):OFFSET(B167,-$F$1,0,1,1)),0)</f>
        <v>73.5493506493506</v>
      </c>
      <c r="K167" s="25">
        <f>+'CPT data reduction'!S167</f>
        <v>5.550026583577421</v>
      </c>
      <c r="L167" s="19">
        <f t="shared" si="10"/>
        <v>30</v>
      </c>
      <c r="M167" s="19">
        <f t="shared" si="11"/>
        <v>2.6316666666666664</v>
      </c>
      <c r="N167" s="19">
        <f t="shared" si="12"/>
        <v>15</v>
      </c>
      <c r="O167" s="26">
        <f t="shared" si="13"/>
        <v>2.6316666666666664</v>
      </c>
      <c r="R167" s="19">
        <f t="shared" si="14"/>
        <v>30.930754465001282</v>
      </c>
    </row>
    <row r="168" spans="1:18" x14ac:dyDescent="0.15">
      <c r="A168" s="19">
        <f>+'CPT data reduction'!A168</f>
        <v>3.3</v>
      </c>
      <c r="B168" s="19">
        <f>+'CPT data reduction'!M168</f>
        <v>79.850000000000009</v>
      </c>
      <c r="C168" s="25">
        <f ca="1">IF(A168&gt;$H$1,AVERAGE(OFFSET(B168,$F$1,0,1,1):OFFSET(B168,-$F$1,0,1,1)),0)</f>
        <v>73.954545454545411</v>
      </c>
      <c r="K168" s="25">
        <f>+'CPT data reduction'!S168</f>
        <v>5.5363528328655516</v>
      </c>
      <c r="L168" s="19">
        <f t="shared" si="10"/>
        <v>30</v>
      </c>
      <c r="M168" s="19">
        <f t="shared" si="11"/>
        <v>2.6616666666666671</v>
      </c>
      <c r="N168" s="19">
        <f t="shared" si="12"/>
        <v>15</v>
      </c>
      <c r="O168" s="26">
        <f t="shared" si="13"/>
        <v>2.6616666666666671</v>
      </c>
      <c r="R168" s="19">
        <f t="shared" si="14"/>
        <v>31.015711089055738</v>
      </c>
    </row>
    <row r="169" spans="1:18" x14ac:dyDescent="0.15">
      <c r="A169" s="19">
        <f>+'CPT data reduction'!A169</f>
        <v>3.32</v>
      </c>
      <c r="B169" s="19">
        <f>+'CPT data reduction'!M169</f>
        <v>79</v>
      </c>
      <c r="C169" s="25">
        <f ca="1">IF(A169&gt;$H$1,AVERAGE(OFFSET(B169,$F$1,0,1,1):OFFSET(B169,-$F$1,0,1,1)),0)</f>
        <v>74.285064935064881</v>
      </c>
      <c r="K169" s="25">
        <f>+'CPT data reduction'!S169</f>
        <v>5.5686031665918243</v>
      </c>
      <c r="L169" s="19">
        <f t="shared" si="10"/>
        <v>30</v>
      </c>
      <c r="M169" s="19">
        <f t="shared" si="11"/>
        <v>2.6333333333333333</v>
      </c>
      <c r="N169" s="19">
        <f t="shared" si="12"/>
        <v>15</v>
      </c>
      <c r="O169" s="26">
        <f t="shared" si="13"/>
        <v>2.6333333333333333</v>
      </c>
      <c r="R169" s="19">
        <f t="shared" si="14"/>
        <v>31.099763353304983</v>
      </c>
    </row>
    <row r="170" spans="1:18" x14ac:dyDescent="0.15">
      <c r="A170" s="19">
        <f>+'CPT data reduction'!A170</f>
        <v>3.34</v>
      </c>
      <c r="B170" s="19">
        <f>+'CPT data reduction'!M170</f>
        <v>79</v>
      </c>
      <c r="C170" s="25">
        <f ca="1">IF(A170&gt;$H$1,AVERAGE(OFFSET(B170,$F$1,0,1,1):OFFSET(B170,-$F$1,0,1,1)),0)</f>
        <v>74.546753246753198</v>
      </c>
      <c r="K170" s="25">
        <f>+'CPT data reduction'!S170</f>
        <v>5.5780736779896483</v>
      </c>
      <c r="L170" s="19">
        <f t="shared" si="10"/>
        <v>30</v>
      </c>
      <c r="M170" s="19">
        <f t="shared" si="11"/>
        <v>2.6333333333333333</v>
      </c>
      <c r="N170" s="19">
        <f t="shared" si="12"/>
        <v>15</v>
      </c>
      <c r="O170" s="26">
        <f t="shared" si="13"/>
        <v>2.6333333333333333</v>
      </c>
      <c r="R170" s="19">
        <f t="shared" si="14"/>
        <v>31.183815617554227</v>
      </c>
    </row>
    <row r="171" spans="1:18" x14ac:dyDescent="0.15">
      <c r="A171" s="19">
        <f>+'CPT data reduction'!A171</f>
        <v>3.36</v>
      </c>
      <c r="B171" s="19">
        <f>+'CPT data reduction'!M171</f>
        <v>81.199999999999989</v>
      </c>
      <c r="C171" s="25">
        <f ca="1">IF(A171&gt;$H$1,AVERAGE(OFFSET(B171,$F$1,0,1,1):OFFSET(B171,-$F$1,0,1,1)),0)</f>
        <v>74.751298701298666</v>
      </c>
      <c r="K171" s="25">
        <f>+'CPT data reduction'!S171</f>
        <v>5.5302190464716459</v>
      </c>
      <c r="L171" s="19">
        <f t="shared" si="10"/>
        <v>30</v>
      </c>
      <c r="M171" s="19">
        <f t="shared" si="11"/>
        <v>2.7066666666666661</v>
      </c>
      <c r="N171" s="19">
        <f t="shared" si="12"/>
        <v>15</v>
      </c>
      <c r="O171" s="26">
        <f t="shared" si="13"/>
        <v>2.7066666666666661</v>
      </c>
      <c r="R171" s="19">
        <f t="shared" si="14"/>
        <v>31.270208577769907</v>
      </c>
    </row>
    <row r="172" spans="1:18" x14ac:dyDescent="0.15">
      <c r="A172" s="19">
        <f>+'CPT data reduction'!A172</f>
        <v>3.38</v>
      </c>
      <c r="B172" s="19">
        <f>+'CPT data reduction'!M172</f>
        <v>82.95</v>
      </c>
      <c r="C172" s="25">
        <f ca="1">IF(A172&gt;$H$1,AVERAGE(OFFSET(B172,$F$1,0,1,1):OFFSET(B172,-$F$1,0,1,1)),0)</f>
        <v>74.910389610389572</v>
      </c>
      <c r="K172" s="25">
        <f>+'CPT data reduction'!S172</f>
        <v>5.496810876801181</v>
      </c>
      <c r="L172" s="19">
        <f t="shared" si="10"/>
        <v>30</v>
      </c>
      <c r="M172" s="19">
        <f t="shared" si="11"/>
        <v>2.7650000000000001</v>
      </c>
      <c r="N172" s="19">
        <f t="shared" si="12"/>
        <v>15</v>
      </c>
      <c r="O172" s="26">
        <f t="shared" si="13"/>
        <v>2.7650000000000001</v>
      </c>
      <c r="R172" s="19">
        <f t="shared" si="14"/>
        <v>31.358463455231611</v>
      </c>
    </row>
    <row r="173" spans="1:18" x14ac:dyDescent="0.15">
      <c r="A173" s="19">
        <f>+'CPT data reduction'!A173</f>
        <v>3.4</v>
      </c>
      <c r="B173" s="19">
        <f>+'CPT data reduction'!M173</f>
        <v>82.5</v>
      </c>
      <c r="C173" s="25">
        <f ca="1">IF(A173&gt;$H$1,AVERAGE(OFFSET(B173,$F$1,0,1,1):OFFSET(B173,-$F$1,0,1,1)),0)</f>
        <v>75.081168831168796</v>
      </c>
      <c r="K173" s="25">
        <f>+'CPT data reduction'!S173</f>
        <v>5.5155207797753638</v>
      </c>
      <c r="L173" s="19">
        <f t="shared" si="10"/>
        <v>30</v>
      </c>
      <c r="M173" s="19">
        <f t="shared" si="11"/>
        <v>2.75</v>
      </c>
      <c r="N173" s="19">
        <f t="shared" si="12"/>
        <v>15</v>
      </c>
      <c r="O173" s="26">
        <f t="shared" si="13"/>
        <v>2.75</v>
      </c>
      <c r="R173" s="19">
        <f t="shared" si="14"/>
        <v>31.446239553972909</v>
      </c>
    </row>
    <row r="174" spans="1:18" x14ac:dyDescent="0.15">
      <c r="A174" s="19">
        <f>+'CPT data reduction'!A174</f>
        <v>3.42</v>
      </c>
      <c r="B174" s="19">
        <f>+'CPT data reduction'!M174</f>
        <v>83.350000000000009</v>
      </c>
      <c r="C174" s="25">
        <f ca="1">IF(A174&gt;$H$1,AVERAGE(OFFSET(B174,$F$1,0,1,1):OFFSET(B174,-$F$1,0,1,1)),0)</f>
        <v>75.320129870129847</v>
      </c>
      <c r="K174" s="25">
        <f>+'CPT data reduction'!S174</f>
        <v>5.5028040534955149</v>
      </c>
      <c r="L174" s="19">
        <f t="shared" si="10"/>
        <v>30</v>
      </c>
      <c r="M174" s="19">
        <f t="shared" si="11"/>
        <v>2.7783333333333338</v>
      </c>
      <c r="N174" s="19">
        <f t="shared" si="12"/>
        <v>15</v>
      </c>
      <c r="O174" s="26">
        <f t="shared" si="13"/>
        <v>2.7783333333333338</v>
      </c>
      <c r="R174" s="19">
        <f t="shared" si="14"/>
        <v>31.534920012519422</v>
      </c>
    </row>
    <row r="175" spans="1:18" x14ac:dyDescent="0.15">
      <c r="A175" s="19">
        <f>+'CPT data reduction'!A175</f>
        <v>3.44</v>
      </c>
      <c r="B175" s="19">
        <f>+'CPT data reduction'!M175</f>
        <v>84.2</v>
      </c>
      <c r="C175" s="25">
        <f ca="1">IF(A175&gt;$H$1,AVERAGE(OFFSET(B175,$F$1,0,1,1):OFFSET(B175,-$F$1,0,1,1)),0)</f>
        <v>75.627272727272711</v>
      </c>
      <c r="K175" s="25">
        <f>+'CPT data reduction'!S175</f>
        <v>5.4908421521376578</v>
      </c>
      <c r="L175" s="19">
        <f t="shared" si="10"/>
        <v>30</v>
      </c>
      <c r="M175" s="19">
        <f t="shared" si="11"/>
        <v>2.8066666666666666</v>
      </c>
      <c r="N175" s="19">
        <f t="shared" si="12"/>
        <v>15</v>
      </c>
      <c r="O175" s="26">
        <f t="shared" si="13"/>
        <v>2.8066666666666666</v>
      </c>
      <c r="R175" s="19">
        <f t="shared" si="14"/>
        <v>31.624504830871146</v>
      </c>
    </row>
    <row r="176" spans="1:18" x14ac:dyDescent="0.15">
      <c r="A176" s="19">
        <f>+'CPT data reduction'!A176</f>
        <v>3.46</v>
      </c>
      <c r="B176" s="19">
        <f>+'CPT data reduction'!M176</f>
        <v>83.8</v>
      </c>
      <c r="C176" s="25">
        <f ca="1">IF(A176&gt;$H$1,AVERAGE(OFFSET(B176,$F$1,0,1,1):OFFSET(B176,-$F$1,0,1,1)),0)</f>
        <v>75.974675324675303</v>
      </c>
      <c r="K176" s="25">
        <f>+'CPT data reduction'!S176</f>
        <v>5.5094167385909678</v>
      </c>
      <c r="L176" s="19">
        <f t="shared" si="10"/>
        <v>30</v>
      </c>
      <c r="M176" s="19">
        <f t="shared" si="11"/>
        <v>2.7933333333333334</v>
      </c>
      <c r="N176" s="19">
        <f t="shared" si="12"/>
        <v>15</v>
      </c>
      <c r="O176" s="26">
        <f t="shared" si="13"/>
        <v>2.7933333333333334</v>
      </c>
      <c r="R176" s="19">
        <f t="shared" si="14"/>
        <v>31.713664068138065</v>
      </c>
    </row>
    <row r="177" spans="1:18" x14ac:dyDescent="0.15">
      <c r="A177" s="19">
        <f>+'CPT data reduction'!A177</f>
        <v>3.48</v>
      </c>
      <c r="B177" s="19">
        <f>+'CPT data reduction'!M177</f>
        <v>82.95</v>
      </c>
      <c r="C177" s="25">
        <f ca="1">IF(A177&gt;$H$1,AVERAGE(OFFSET(B177,$F$1,0,1,1):OFFSET(B177,-$F$1,0,1,1)),0)</f>
        <v>76.390909090909091</v>
      </c>
      <c r="K177" s="25">
        <f>+'CPT data reduction'!S177</f>
        <v>5.5393620112776878</v>
      </c>
      <c r="L177" s="19">
        <f t="shared" si="10"/>
        <v>30</v>
      </c>
      <c r="M177" s="19">
        <f t="shared" si="11"/>
        <v>2.7650000000000001</v>
      </c>
      <c r="N177" s="19">
        <f t="shared" si="12"/>
        <v>15</v>
      </c>
      <c r="O177" s="26">
        <f t="shared" si="13"/>
        <v>2.7650000000000001</v>
      </c>
      <c r="R177" s="19">
        <f t="shared" si="14"/>
        <v>31.80191894559977</v>
      </c>
    </row>
    <row r="178" spans="1:18" x14ac:dyDescent="0.15">
      <c r="A178" s="19">
        <f>+'CPT data reduction'!A178</f>
        <v>3.5</v>
      </c>
      <c r="B178" s="19">
        <f>+'CPT data reduction'!M178</f>
        <v>83.350000000000009</v>
      </c>
      <c r="C178" s="25">
        <f ca="1">IF(A178&gt;$H$1,AVERAGE(OFFSET(B178,$F$1,0,1,1):OFFSET(B178,-$F$1,0,1,1)),0)</f>
        <v>76.880519480519467</v>
      </c>
      <c r="K178" s="25">
        <f>+'CPT data reduction'!S178</f>
        <v>5.5387928111436011</v>
      </c>
      <c r="L178" s="19">
        <f t="shared" si="10"/>
        <v>30</v>
      </c>
      <c r="M178" s="19">
        <f t="shared" si="11"/>
        <v>2.7783333333333338</v>
      </c>
      <c r="N178" s="19">
        <f t="shared" si="12"/>
        <v>15</v>
      </c>
      <c r="O178" s="26">
        <f t="shared" si="13"/>
        <v>2.7783333333333338</v>
      </c>
      <c r="R178" s="19">
        <f t="shared" si="14"/>
        <v>31.890599404146283</v>
      </c>
    </row>
    <row r="179" spans="1:18" x14ac:dyDescent="0.15">
      <c r="A179" s="19">
        <f>+'CPT data reduction'!A179</f>
        <v>3.52</v>
      </c>
      <c r="B179" s="19">
        <f>+'CPT data reduction'!M179</f>
        <v>83.350000000000009</v>
      </c>
      <c r="C179" s="25">
        <f ca="1">IF(A179&gt;$H$1,AVERAGE(OFFSET(B179,$F$1,0,1,1):OFFSET(B179,-$F$1,0,1,1)),0)</f>
        <v>77.398051948051943</v>
      </c>
      <c r="K179" s="25">
        <f>+'CPT data reduction'!S179</f>
        <v>5.5480527973712297</v>
      </c>
      <c r="L179" s="19">
        <f t="shared" si="10"/>
        <v>30</v>
      </c>
      <c r="M179" s="19">
        <f t="shared" si="11"/>
        <v>2.7783333333333338</v>
      </c>
      <c r="N179" s="19">
        <f t="shared" si="12"/>
        <v>15</v>
      </c>
      <c r="O179" s="26">
        <f t="shared" si="13"/>
        <v>2.7783333333333338</v>
      </c>
      <c r="R179" s="19">
        <f t="shared" si="14"/>
        <v>31.979279862692795</v>
      </c>
    </row>
    <row r="180" spans="1:18" x14ac:dyDescent="0.15">
      <c r="A180" s="19">
        <f>+'CPT data reduction'!A180</f>
        <v>3.54</v>
      </c>
      <c r="B180" s="19">
        <f>+'CPT data reduction'!M180</f>
        <v>82.050000000000011</v>
      </c>
      <c r="C180" s="25">
        <f ca="1">IF(A180&gt;$H$1,AVERAGE(OFFSET(B180,$F$1,0,1,1):OFFSET(B180,-$F$1,0,1,1)),0)</f>
        <v>77.922077922077904</v>
      </c>
      <c r="K180" s="25">
        <f>+'CPT data reduction'!S180</f>
        <v>5.5901201511295247</v>
      </c>
      <c r="L180" s="19">
        <f t="shared" si="10"/>
        <v>30</v>
      </c>
      <c r="M180" s="19">
        <f t="shared" si="11"/>
        <v>2.7350000000000003</v>
      </c>
      <c r="N180" s="19">
        <f t="shared" si="12"/>
        <v>15</v>
      </c>
      <c r="O180" s="26">
        <f t="shared" si="13"/>
        <v>2.7350000000000003</v>
      </c>
      <c r="R180" s="19">
        <f t="shared" si="14"/>
        <v>32.066577182713687</v>
      </c>
    </row>
    <row r="181" spans="1:18" x14ac:dyDescent="0.15">
      <c r="A181" s="19">
        <f>+'CPT data reduction'!A181</f>
        <v>3.56</v>
      </c>
      <c r="B181" s="19">
        <f>+'CPT data reduction'!M181</f>
        <v>81.150000000000006</v>
      </c>
      <c r="C181" s="25">
        <f ca="1">IF(A181&gt;$H$1,AVERAGE(OFFSET(B181,$F$1,0,1,1):OFFSET(B181,-$F$1,0,1,1)),0)</f>
        <v>78.45844155844155</v>
      </c>
      <c r="K181" s="25">
        <f>+'CPT data reduction'!S181</f>
        <v>5.6244115647291988</v>
      </c>
      <c r="L181" s="19">
        <f t="shared" si="10"/>
        <v>30</v>
      </c>
      <c r="M181" s="19">
        <f t="shared" si="11"/>
        <v>2.7050000000000001</v>
      </c>
      <c r="N181" s="19">
        <f t="shared" si="12"/>
        <v>15</v>
      </c>
      <c r="O181" s="26">
        <f t="shared" si="13"/>
        <v>2.7050000000000001</v>
      </c>
      <c r="R181" s="19">
        <f t="shared" si="14"/>
        <v>32.152916945293761</v>
      </c>
    </row>
    <row r="182" spans="1:18" x14ac:dyDescent="0.15">
      <c r="A182" s="19">
        <f>+'CPT data reduction'!A182</f>
        <v>3.58</v>
      </c>
      <c r="B182" s="19">
        <f>+'CPT data reduction'!M182</f>
        <v>81.150000000000006</v>
      </c>
      <c r="C182" s="25">
        <f ca="1">IF(A182&gt;$H$1,AVERAGE(OFFSET(B182,$F$1,0,1,1):OFFSET(B182,-$F$1,0,1,1)),0)</f>
        <v>79.040259740259728</v>
      </c>
      <c r="K182" s="25">
        <f>+'CPT data reduction'!S182</f>
        <v>5.6345676276060939</v>
      </c>
      <c r="L182" s="19">
        <f t="shared" si="10"/>
        <v>30</v>
      </c>
      <c r="M182" s="19">
        <f t="shared" si="11"/>
        <v>2.7050000000000001</v>
      </c>
      <c r="N182" s="19">
        <f t="shared" si="12"/>
        <v>15</v>
      </c>
      <c r="O182" s="26">
        <f t="shared" si="13"/>
        <v>2.7050000000000001</v>
      </c>
      <c r="R182" s="19">
        <f t="shared" si="14"/>
        <v>32.239256707873835</v>
      </c>
    </row>
    <row r="183" spans="1:18" x14ac:dyDescent="0.15">
      <c r="A183" s="19">
        <f>+'CPT data reduction'!A183</f>
        <v>3.6</v>
      </c>
      <c r="B183" s="19">
        <f>+'CPT data reduction'!M183</f>
        <v>81.600000000000009</v>
      </c>
      <c r="C183" s="25">
        <f ca="1">IF(A183&gt;$H$1,AVERAGE(OFFSET(B183,$F$1,0,1,1):OFFSET(B183,-$F$1,0,1,1)),0)</f>
        <v>79.68961038961038</v>
      </c>
      <c r="K183" s="25">
        <f>+'CPT data reduction'!S183</f>
        <v>5.6314056753157171</v>
      </c>
      <c r="L183" s="19">
        <f t="shared" si="10"/>
        <v>30</v>
      </c>
      <c r="M183" s="19">
        <f t="shared" si="11"/>
        <v>2.72</v>
      </c>
      <c r="N183" s="19">
        <f t="shared" si="12"/>
        <v>15</v>
      </c>
      <c r="O183" s="26">
        <f t="shared" si="13"/>
        <v>2.72</v>
      </c>
      <c r="R183" s="19">
        <f t="shared" si="14"/>
        <v>32.326075249174323</v>
      </c>
    </row>
    <row r="184" spans="1:18" x14ac:dyDescent="0.15">
      <c r="A184" s="19">
        <f>+'CPT data reduction'!A184</f>
        <v>3.62</v>
      </c>
      <c r="B184" s="19">
        <f>+'CPT data reduction'!M184</f>
        <v>82.050000000000011</v>
      </c>
      <c r="C184" s="25">
        <f ca="1">IF(A184&gt;$H$1,AVERAGE(OFFSET(B184,$F$1,0,1,1):OFFSET(B184,-$F$1,0,1,1)),0)</f>
        <v>80.372727272727275</v>
      </c>
      <c r="K184" s="25">
        <f>+'CPT data reduction'!S184</f>
        <v>5.629201576111563</v>
      </c>
      <c r="L184" s="19">
        <f t="shared" si="10"/>
        <v>30</v>
      </c>
      <c r="M184" s="19">
        <f t="shared" si="11"/>
        <v>2.7350000000000003</v>
      </c>
      <c r="N184" s="19">
        <f t="shared" si="12"/>
        <v>15</v>
      </c>
      <c r="O184" s="26">
        <f t="shared" si="13"/>
        <v>2.7350000000000003</v>
      </c>
      <c r="R184" s="19">
        <f t="shared" si="14"/>
        <v>32.413372569195218</v>
      </c>
    </row>
    <row r="185" spans="1:18" x14ac:dyDescent="0.15">
      <c r="A185" s="19">
        <f>+'CPT data reduction'!A185</f>
        <v>3.64</v>
      </c>
      <c r="B185" s="19">
        <f>+'CPT data reduction'!M185</f>
        <v>81.600000000000009</v>
      </c>
      <c r="C185" s="25">
        <f ca="1">IF(A185&gt;$H$1,AVERAGE(OFFSET(B185,$F$1,0,1,1):OFFSET(B185,-$F$1,0,1,1)),0)</f>
        <v>81.044805194805193</v>
      </c>
      <c r="K185" s="25">
        <f>+'CPT data reduction'!S185</f>
        <v>5.6515221424697328</v>
      </c>
      <c r="L185" s="19">
        <f t="shared" si="10"/>
        <v>30</v>
      </c>
      <c r="M185" s="19">
        <f t="shared" si="11"/>
        <v>2.72</v>
      </c>
      <c r="N185" s="19">
        <f t="shared" si="12"/>
        <v>15</v>
      </c>
      <c r="O185" s="26">
        <f t="shared" si="13"/>
        <v>2.72</v>
      </c>
      <c r="R185" s="19">
        <f t="shared" si="14"/>
        <v>32.500191110495706</v>
      </c>
    </row>
    <row r="186" spans="1:18" x14ac:dyDescent="0.15">
      <c r="A186" s="19">
        <f>+'CPT data reduction'!A186</f>
        <v>3.66</v>
      </c>
      <c r="B186" s="19">
        <f>+'CPT data reduction'!M186</f>
        <v>80.699999999999989</v>
      </c>
      <c r="C186" s="25">
        <f ca="1">IF(A186&gt;$H$1,AVERAGE(OFFSET(B186,$F$1,0,1,1):OFFSET(B186,-$F$1,0,1,1)),0)</f>
        <v>81.683116883116881</v>
      </c>
      <c r="K186" s="25">
        <f>+'CPT data reduction'!S186</f>
        <v>5.6874464111209573</v>
      </c>
      <c r="L186" s="19">
        <f t="shared" si="10"/>
        <v>30</v>
      </c>
      <c r="M186" s="19">
        <f t="shared" si="11"/>
        <v>2.6899999999999995</v>
      </c>
      <c r="N186" s="19">
        <f t="shared" si="12"/>
        <v>15</v>
      </c>
      <c r="O186" s="26">
        <f t="shared" si="13"/>
        <v>2.6899999999999995</v>
      </c>
      <c r="R186" s="19">
        <f t="shared" si="14"/>
        <v>32.586052094355374</v>
      </c>
    </row>
    <row r="187" spans="1:18" x14ac:dyDescent="0.15">
      <c r="A187" s="19">
        <f>+'CPT data reduction'!A187</f>
        <v>3.68</v>
      </c>
      <c r="B187" s="19">
        <f>+'CPT data reduction'!M187</f>
        <v>81.150000000000006</v>
      </c>
      <c r="C187" s="25">
        <f ca="1">IF(A187&gt;$H$1,AVERAGE(OFFSET(B187,$F$1,0,1,1):OFFSET(B187,-$F$1,0,1,1)),0)</f>
        <v>82.304545454545462</v>
      </c>
      <c r="K187" s="25">
        <f>+'CPT data reduction'!S187</f>
        <v>5.68479920239787</v>
      </c>
      <c r="L187" s="19">
        <f t="shared" si="10"/>
        <v>30</v>
      </c>
      <c r="M187" s="19">
        <f t="shared" si="11"/>
        <v>2.7050000000000001</v>
      </c>
      <c r="N187" s="19">
        <f t="shared" si="12"/>
        <v>15</v>
      </c>
      <c r="O187" s="26">
        <f t="shared" si="13"/>
        <v>2.7050000000000001</v>
      </c>
      <c r="R187" s="19">
        <f t="shared" si="14"/>
        <v>32.672391856935448</v>
      </c>
    </row>
    <row r="188" spans="1:18" x14ac:dyDescent="0.15">
      <c r="A188" s="19">
        <f>+'CPT data reduction'!A188</f>
        <v>3.7</v>
      </c>
      <c r="B188" s="19">
        <f>+'CPT data reduction'!M188</f>
        <v>81.600000000000009</v>
      </c>
      <c r="C188" s="25">
        <f ca="1">IF(A188&gt;$H$1,AVERAGE(OFFSET(B188,$F$1,0,1,1):OFFSET(B188,-$F$1,0,1,1)),0)</f>
        <v>82.925974025974043</v>
      </c>
      <c r="K188" s="25">
        <f>+'CPT data reduction'!S188</f>
        <v>5.6816792903774331</v>
      </c>
      <c r="L188" s="19">
        <f t="shared" si="10"/>
        <v>30</v>
      </c>
      <c r="M188" s="19">
        <f t="shared" si="11"/>
        <v>2.72</v>
      </c>
      <c r="N188" s="19">
        <f t="shared" si="12"/>
        <v>15</v>
      </c>
      <c r="O188" s="26">
        <f t="shared" si="13"/>
        <v>2.72</v>
      </c>
      <c r="R188" s="19">
        <f t="shared" si="14"/>
        <v>32.759210398235936</v>
      </c>
    </row>
    <row r="189" spans="1:18" x14ac:dyDescent="0.15">
      <c r="A189" s="19">
        <f>+'CPT data reduction'!A189</f>
        <v>3.72</v>
      </c>
      <c r="B189" s="19">
        <f>+'CPT data reduction'!M189</f>
        <v>81.150000000000006</v>
      </c>
      <c r="C189" s="25">
        <f ca="1">IF(A189&gt;$H$1,AVERAGE(OFFSET(B189,$F$1,0,1,1):OFFSET(B189,-$F$1,0,1,1)),0)</f>
        <v>83.535714285714292</v>
      </c>
      <c r="K189" s="25">
        <f>+'CPT data reduction'!S189</f>
        <v>5.7062091122567278</v>
      </c>
      <c r="L189" s="19">
        <f t="shared" si="10"/>
        <v>30</v>
      </c>
      <c r="M189" s="19">
        <f t="shared" si="11"/>
        <v>2.7050000000000001</v>
      </c>
      <c r="N189" s="19">
        <f t="shared" si="12"/>
        <v>15</v>
      </c>
      <c r="O189" s="26">
        <f t="shared" si="13"/>
        <v>2.7050000000000001</v>
      </c>
      <c r="R189" s="19">
        <f t="shared" si="14"/>
        <v>32.845550160816011</v>
      </c>
    </row>
    <row r="190" spans="1:18" x14ac:dyDescent="0.15">
      <c r="A190" s="19">
        <f>+'CPT data reduction'!A190</f>
        <v>3.74</v>
      </c>
      <c r="B190" s="19">
        <f>+'CPT data reduction'!M190</f>
        <v>81.600000000000009</v>
      </c>
      <c r="C190" s="25">
        <f ca="1">IF(A190&gt;$H$1,AVERAGE(OFFSET(B190,$F$1,0,1,1):OFFSET(B190,-$F$1,0,1,1)),0)</f>
        <v>84.145454545454555</v>
      </c>
      <c r="K190" s="25">
        <f>+'CPT data reduction'!S190</f>
        <v>5.7036698757362796</v>
      </c>
      <c r="L190" s="19">
        <f t="shared" si="10"/>
        <v>30</v>
      </c>
      <c r="M190" s="19">
        <f t="shared" si="11"/>
        <v>2.72</v>
      </c>
      <c r="N190" s="19">
        <f t="shared" si="12"/>
        <v>15</v>
      </c>
      <c r="O190" s="26">
        <f t="shared" si="13"/>
        <v>2.72</v>
      </c>
      <c r="R190" s="19">
        <f t="shared" si="14"/>
        <v>32.932368702116499</v>
      </c>
    </row>
    <row r="191" spans="1:18" x14ac:dyDescent="0.15">
      <c r="A191" s="19">
        <f>+'CPT data reduction'!A191</f>
        <v>3.76</v>
      </c>
      <c r="B191" s="19">
        <f>+'CPT data reduction'!M191</f>
        <v>82.95</v>
      </c>
      <c r="C191" s="25">
        <f ca="1">IF(A191&gt;$H$1,AVERAGE(OFFSET(B191,$F$1,0,1,1):OFFSET(B191,-$F$1,0,1,1)),0)</f>
        <v>84.732467532467538</v>
      </c>
      <c r="K191" s="25">
        <f>+'CPT data reduction'!S191</f>
        <v>5.6734699631646706</v>
      </c>
      <c r="L191" s="19">
        <f t="shared" si="10"/>
        <v>30</v>
      </c>
      <c r="M191" s="19">
        <f t="shared" si="11"/>
        <v>2.7650000000000001</v>
      </c>
      <c r="N191" s="19">
        <f t="shared" si="12"/>
        <v>15</v>
      </c>
      <c r="O191" s="26">
        <f t="shared" si="13"/>
        <v>2.7650000000000001</v>
      </c>
      <c r="R191" s="19">
        <f t="shared" si="14"/>
        <v>33.020623579578206</v>
      </c>
    </row>
    <row r="192" spans="1:18" x14ac:dyDescent="0.15">
      <c r="A192" s="19">
        <f>+'CPT data reduction'!A192</f>
        <v>3.78</v>
      </c>
      <c r="B192" s="19">
        <f>+'CPT data reduction'!M192</f>
        <v>83.4</v>
      </c>
      <c r="C192" s="25">
        <f ca="1">IF(A192&gt;$H$1,AVERAGE(OFFSET(B192,$F$1,0,1,1):OFFSET(B192,-$F$1,0,1,1)),0)</f>
        <v>85.296753246753269</v>
      </c>
      <c r="K192" s="25">
        <f>+'CPT data reduction'!S192</f>
        <v>5.67071385567783</v>
      </c>
      <c r="L192" s="19">
        <f t="shared" si="10"/>
        <v>30</v>
      </c>
      <c r="M192" s="19">
        <f t="shared" si="11"/>
        <v>2.7800000000000002</v>
      </c>
      <c r="N192" s="19">
        <f t="shared" si="12"/>
        <v>15</v>
      </c>
      <c r="O192" s="26">
        <f t="shared" si="13"/>
        <v>2.7800000000000002</v>
      </c>
      <c r="R192" s="19">
        <f t="shared" si="14"/>
        <v>33.109357235760321</v>
      </c>
    </row>
    <row r="193" spans="1:18" x14ac:dyDescent="0.15">
      <c r="A193" s="19">
        <f>+'CPT data reduction'!A193</f>
        <v>3.8</v>
      </c>
      <c r="B193" s="19">
        <f>+'CPT data reduction'!M193</f>
        <v>84.249999999999986</v>
      </c>
      <c r="C193" s="25">
        <f ca="1">IF(A193&gt;$H$1,AVERAGE(OFFSET(B193,$F$1,0,1,1):OFFSET(B193,-$F$1,0,1,1)),0)</f>
        <v>85.861038961038972</v>
      </c>
      <c r="K193" s="25">
        <f>+'CPT data reduction'!S193</f>
        <v>5.6564534104810962</v>
      </c>
      <c r="L193" s="19">
        <f t="shared" si="10"/>
        <v>30</v>
      </c>
      <c r="M193" s="19">
        <f t="shared" si="11"/>
        <v>2.8083333333333327</v>
      </c>
      <c r="N193" s="19">
        <f t="shared" si="12"/>
        <v>15</v>
      </c>
      <c r="O193" s="26">
        <f t="shared" si="13"/>
        <v>2.8083333333333327</v>
      </c>
      <c r="R193" s="19">
        <f t="shared" si="14"/>
        <v>33.198995251747647</v>
      </c>
    </row>
    <row r="194" spans="1:18" x14ac:dyDescent="0.15">
      <c r="A194" s="19">
        <f>+'CPT data reduction'!A194</f>
        <v>3.82</v>
      </c>
      <c r="B194" s="19">
        <f>+'CPT data reduction'!M194</f>
        <v>86</v>
      </c>
      <c r="C194" s="25">
        <f ca="1">IF(A194&gt;$H$1,AVERAGE(OFFSET(B194,$F$1,0,1,1):OFFSET(B194,-$F$1,0,1,1)),0)</f>
        <v>86.436363636363652</v>
      </c>
      <c r="K194" s="25">
        <f>+'CPT data reduction'!S194</f>
        <v>5.6183414124354316</v>
      </c>
      <c r="L194" s="19">
        <f t="shared" si="10"/>
        <v>30</v>
      </c>
      <c r="M194" s="19">
        <f t="shared" si="11"/>
        <v>2.8666666666666667</v>
      </c>
      <c r="N194" s="19">
        <f t="shared" si="12"/>
        <v>15</v>
      </c>
      <c r="O194" s="26">
        <f t="shared" si="13"/>
        <v>2.8666666666666667</v>
      </c>
      <c r="R194" s="19">
        <f t="shared" si="14"/>
        <v>33.290495184980998</v>
      </c>
    </row>
    <row r="195" spans="1:18" x14ac:dyDescent="0.15">
      <c r="A195" s="19">
        <f>+'CPT data reduction'!A195</f>
        <v>3.84</v>
      </c>
      <c r="B195" s="19">
        <f>+'CPT data reduction'!M195</f>
        <v>86.9</v>
      </c>
      <c r="C195" s="25">
        <f ca="1">IF(A195&gt;$H$1,AVERAGE(OFFSET(B195,$F$1,0,1,1):OFFSET(B195,-$F$1,0,1,1)),0)</f>
        <v>87.039610389610402</v>
      </c>
      <c r="K195" s="25">
        <f>+'CPT data reduction'!S195</f>
        <v>5.6046720791161642</v>
      </c>
      <c r="L195" s="19">
        <f t="shared" si="10"/>
        <v>30</v>
      </c>
      <c r="M195" s="19">
        <f t="shared" si="11"/>
        <v>2.8966666666666669</v>
      </c>
      <c r="N195" s="19">
        <f t="shared" si="12"/>
        <v>15</v>
      </c>
      <c r="O195" s="26">
        <f t="shared" si="13"/>
        <v>2.8966666666666669</v>
      </c>
      <c r="R195" s="19">
        <f t="shared" si="14"/>
        <v>33.382952675655169</v>
      </c>
    </row>
    <row r="196" spans="1:18" x14ac:dyDescent="0.15">
      <c r="A196" s="19">
        <f>+'CPT data reduction'!A196</f>
        <v>3.86</v>
      </c>
      <c r="B196" s="19">
        <f>+'CPT data reduction'!M196</f>
        <v>88.2</v>
      </c>
      <c r="C196" s="25">
        <f ca="1">IF(A196&gt;$H$1,AVERAGE(OFFSET(B196,$F$1,0,1,1):OFFSET(B196,-$F$1,0,1,1)),0)</f>
        <v>87.659740259740275</v>
      </c>
      <c r="K196" s="25">
        <f>+'CPT data reduction'!S196</f>
        <v>5.5806807978970143</v>
      </c>
      <c r="L196" s="19">
        <f t="shared" ref="L196:L259" si="15">IF(K196&lt;2.6, IF(B196&lt;5000, 120, 200),IF(B196&lt;1000,30,IF(B196&lt;5000,80,120)))</f>
        <v>30</v>
      </c>
      <c r="M196" s="19">
        <f t="shared" ref="M196:M259" si="16">B196/L196</f>
        <v>2.94</v>
      </c>
      <c r="N196" s="19">
        <f t="shared" ref="N196:N259" si="17">IF(K196&lt;2.6, IF(B196&lt;5000, 35,IF(B196&lt;1200, 80, 120)),IF(B196&lt;1000,15,IF(B196&lt;5000,35,35)))</f>
        <v>15</v>
      </c>
      <c r="O196" s="26">
        <f t="shared" ref="O196:O259" si="18">+IF(M196&gt;N196,N196,M196)</f>
        <v>2.94</v>
      </c>
      <c r="R196" s="19">
        <f t="shared" si="14"/>
        <v>33.476793304854958</v>
      </c>
    </row>
    <row r="197" spans="1:18" x14ac:dyDescent="0.15">
      <c r="A197" s="19">
        <f>+'CPT data reduction'!A197</f>
        <v>3.88</v>
      </c>
      <c r="B197" s="19">
        <f>+'CPT data reduction'!M197</f>
        <v>89.95</v>
      </c>
      <c r="C197" s="25">
        <f ca="1">IF(A197&gt;$H$1,AVERAGE(OFFSET(B197,$F$1,0,1,1):OFFSET(B197,-$F$1,0,1,1)),0)</f>
        <v>88.303246753246754</v>
      </c>
      <c r="K197" s="25">
        <f>+'CPT data reduction'!S197</f>
        <v>5.5474703954754769</v>
      </c>
      <c r="L197" s="19">
        <f t="shared" si="15"/>
        <v>30</v>
      </c>
      <c r="M197" s="19">
        <f t="shared" si="16"/>
        <v>2.9983333333333335</v>
      </c>
      <c r="N197" s="19">
        <f t="shared" si="17"/>
        <v>15</v>
      </c>
      <c r="O197" s="26">
        <f t="shared" si="18"/>
        <v>2.9983333333333335</v>
      </c>
      <c r="R197" s="19">
        <f t="shared" ref="R197:R260" si="19">+O197*0.02*$C$1*PI()+R196</f>
        <v>33.572495851300772</v>
      </c>
    </row>
    <row r="198" spans="1:18" x14ac:dyDescent="0.15">
      <c r="A198" s="19">
        <f>+'CPT data reduction'!A198</f>
        <v>3.9</v>
      </c>
      <c r="B198" s="19">
        <f>+'CPT data reduction'!M198</f>
        <v>89.05</v>
      </c>
      <c r="C198" s="25">
        <f ca="1">IF(A198&gt;$H$1,AVERAGE(OFFSET(B198,$F$1,0,1,1):OFFSET(B198,-$F$1,0,1,1)),0)</f>
        <v>88.97597402597404</v>
      </c>
      <c r="K198" s="25">
        <f>+'CPT data reduction'!S198</f>
        <v>5.5776891856994526</v>
      </c>
      <c r="L198" s="19">
        <f t="shared" si="15"/>
        <v>30</v>
      </c>
      <c r="M198" s="19">
        <f t="shared" si="16"/>
        <v>2.9683333333333333</v>
      </c>
      <c r="N198" s="19">
        <f t="shared" si="17"/>
        <v>15</v>
      </c>
      <c r="O198" s="26">
        <f t="shared" si="18"/>
        <v>2.9683333333333333</v>
      </c>
      <c r="R198" s="19">
        <f t="shared" si="19"/>
        <v>33.667240840305773</v>
      </c>
    </row>
    <row r="199" spans="1:18" x14ac:dyDescent="0.15">
      <c r="A199" s="19">
        <f>+'CPT data reduction'!A199</f>
        <v>3.92</v>
      </c>
      <c r="B199" s="19">
        <f>+'CPT data reduction'!M199</f>
        <v>87.3</v>
      </c>
      <c r="C199" s="25">
        <f ca="1">IF(A199&gt;$H$1,AVERAGE(OFFSET(B199,$F$1,0,1,1):OFFSET(B199,-$F$1,0,1,1)),0)</f>
        <v>89.699350649350649</v>
      </c>
      <c r="K199" s="25">
        <f>+'CPT data reduction'!S199</f>
        <v>5.6300631318065326</v>
      </c>
      <c r="L199" s="19">
        <f t="shared" si="15"/>
        <v>30</v>
      </c>
      <c r="M199" s="19">
        <f t="shared" si="16"/>
        <v>2.9099999999999997</v>
      </c>
      <c r="N199" s="19">
        <f t="shared" si="17"/>
        <v>15</v>
      </c>
      <c r="O199" s="26">
        <f t="shared" si="18"/>
        <v>2.9099999999999997</v>
      </c>
      <c r="R199" s="19">
        <f t="shared" si="19"/>
        <v>33.760123912064749</v>
      </c>
    </row>
    <row r="200" spans="1:18" x14ac:dyDescent="0.15">
      <c r="A200" s="19">
        <f>+'CPT data reduction'!A200</f>
        <v>3.94</v>
      </c>
      <c r="B200" s="19">
        <f>+'CPT data reduction'!M200</f>
        <v>86.9</v>
      </c>
      <c r="C200" s="25">
        <f ca="1">IF(A200&gt;$H$1,AVERAGE(OFFSET(B200,$F$1,0,1,1):OFFSET(B200,-$F$1,0,1,1)),0)</f>
        <v>90.405194805194824</v>
      </c>
      <c r="K200" s="25">
        <f>+'CPT data reduction'!S200</f>
        <v>5.6493552814697363</v>
      </c>
      <c r="L200" s="19">
        <f t="shared" si="15"/>
        <v>30</v>
      </c>
      <c r="M200" s="19">
        <f t="shared" si="16"/>
        <v>2.8966666666666669</v>
      </c>
      <c r="N200" s="19">
        <f t="shared" si="17"/>
        <v>15</v>
      </c>
      <c r="O200" s="26">
        <f t="shared" si="18"/>
        <v>2.8966666666666669</v>
      </c>
      <c r="R200" s="19">
        <f t="shared" si="19"/>
        <v>33.85258140273892</v>
      </c>
    </row>
    <row r="201" spans="1:18" x14ac:dyDescent="0.15">
      <c r="A201" s="19">
        <f>+'CPT data reduction'!A201</f>
        <v>3.96</v>
      </c>
      <c r="B201" s="19">
        <f>+'CPT data reduction'!M201</f>
        <v>86.9</v>
      </c>
      <c r="C201" s="25">
        <f ca="1">IF(A201&gt;$H$1,AVERAGE(OFFSET(B201,$F$1,0,1,1):OFFSET(B201,-$F$1,0,1,1)),0)</f>
        <v>91.077272727272742</v>
      </c>
      <c r="K201" s="25">
        <f>+'CPT data reduction'!S201</f>
        <v>5.6592820223075346</v>
      </c>
      <c r="L201" s="19">
        <f t="shared" si="15"/>
        <v>30</v>
      </c>
      <c r="M201" s="19">
        <f t="shared" si="16"/>
        <v>2.8966666666666669</v>
      </c>
      <c r="N201" s="19">
        <f t="shared" si="17"/>
        <v>15</v>
      </c>
      <c r="O201" s="26">
        <f t="shared" si="18"/>
        <v>2.8966666666666669</v>
      </c>
      <c r="R201" s="19">
        <f t="shared" si="19"/>
        <v>33.945038893413091</v>
      </c>
    </row>
    <row r="202" spans="1:18" x14ac:dyDescent="0.15">
      <c r="A202" s="19">
        <f>+'CPT data reduction'!A202</f>
        <v>3.98</v>
      </c>
      <c r="B202" s="19">
        <f>+'CPT data reduction'!M202</f>
        <v>87.3</v>
      </c>
      <c r="C202" s="25">
        <f ca="1">IF(A202&gt;$H$1,AVERAGE(OFFSET(B202,$F$1,0,1,1):OFFSET(B202,-$F$1,0,1,1)),0)</f>
        <v>91.738311688311711</v>
      </c>
      <c r="K202" s="25">
        <f>+'CPT data reduction'!S202</f>
        <v>5.6587967769836913</v>
      </c>
      <c r="L202" s="19">
        <f t="shared" si="15"/>
        <v>30</v>
      </c>
      <c r="M202" s="19">
        <f t="shared" si="16"/>
        <v>2.9099999999999997</v>
      </c>
      <c r="N202" s="19">
        <f t="shared" si="17"/>
        <v>15</v>
      </c>
      <c r="O202" s="26">
        <f t="shared" si="18"/>
        <v>2.9099999999999997</v>
      </c>
      <c r="R202" s="19">
        <f t="shared" si="19"/>
        <v>34.037921965172067</v>
      </c>
    </row>
    <row r="203" spans="1:18" x14ac:dyDescent="0.15">
      <c r="A203" s="19">
        <f>+'CPT data reduction'!A203</f>
        <v>4</v>
      </c>
      <c r="B203" s="19">
        <f>+'CPT data reduction'!M203</f>
        <v>88.6</v>
      </c>
      <c r="C203" s="25">
        <f ca="1">IF(A203&gt;$H$1,AVERAGE(OFFSET(B203,$F$1,0,1,1):OFFSET(B203,-$F$1,0,1,1)),0)</f>
        <v>92.359090909090924</v>
      </c>
      <c r="K203" s="25">
        <f>+'CPT data reduction'!S203</f>
        <v>5.6332935696895623</v>
      </c>
      <c r="L203" s="19">
        <f t="shared" si="15"/>
        <v>30</v>
      </c>
      <c r="M203" s="19">
        <f t="shared" si="16"/>
        <v>2.9533333333333331</v>
      </c>
      <c r="N203" s="19">
        <f t="shared" si="17"/>
        <v>15</v>
      </c>
      <c r="O203" s="26">
        <f t="shared" si="18"/>
        <v>2.9533333333333331</v>
      </c>
      <c r="R203" s="19">
        <f t="shared" si="19"/>
        <v>34.132188175456662</v>
      </c>
    </row>
    <row r="204" spans="1:18" x14ac:dyDescent="0.15">
      <c r="A204" s="19">
        <f>+'CPT data reduction'!A204</f>
        <v>4.0199999999999996</v>
      </c>
      <c r="B204" s="19">
        <f>+'CPT data reduction'!M204</f>
        <v>89.95</v>
      </c>
      <c r="C204" s="25">
        <f ca="1">IF(A204&gt;$H$1,AVERAGE(OFFSET(B204,$F$1,0,1,1):OFFSET(B204,-$F$1,0,1,1)),0)</f>
        <v>92.979870129870136</v>
      </c>
      <c r="K204" s="25">
        <f>+'CPT data reduction'!S204</f>
        <v>5.6071093344118816</v>
      </c>
      <c r="L204" s="19">
        <f t="shared" si="15"/>
        <v>30</v>
      </c>
      <c r="M204" s="19">
        <f t="shared" si="16"/>
        <v>2.9983333333333335</v>
      </c>
      <c r="N204" s="19">
        <f t="shared" si="17"/>
        <v>15</v>
      </c>
      <c r="O204" s="26">
        <f t="shared" si="18"/>
        <v>2.9983333333333335</v>
      </c>
      <c r="R204" s="19">
        <f t="shared" si="19"/>
        <v>34.227890721902476</v>
      </c>
    </row>
    <row r="205" spans="1:18" x14ac:dyDescent="0.15">
      <c r="A205" s="19">
        <f>+'CPT data reduction'!A205</f>
        <v>4.04</v>
      </c>
      <c r="B205" s="19">
        <f>+'CPT data reduction'!M205</f>
        <v>90.399999999999991</v>
      </c>
      <c r="C205" s="25">
        <f ca="1">IF(A205&gt;$H$1,AVERAGE(OFFSET(B205,$F$1,0,1,1):OFFSET(B205,-$F$1,0,1,1)),0)</f>
        <v>93.521428571428572</v>
      </c>
      <c r="K205" s="25">
        <f>+'CPT data reduction'!S205</f>
        <v>5.6045648633572567</v>
      </c>
      <c r="L205" s="19">
        <f t="shared" si="15"/>
        <v>30</v>
      </c>
      <c r="M205" s="19">
        <f t="shared" si="16"/>
        <v>3.0133333333333332</v>
      </c>
      <c r="N205" s="19">
        <f t="shared" si="17"/>
        <v>15</v>
      </c>
      <c r="O205" s="26">
        <f t="shared" si="18"/>
        <v>3.0133333333333332</v>
      </c>
      <c r="R205" s="19">
        <f t="shared" si="19"/>
        <v>34.324072047068697</v>
      </c>
    </row>
    <row r="206" spans="1:18" x14ac:dyDescent="0.15">
      <c r="A206" s="19">
        <f>+'CPT data reduction'!A206</f>
        <v>4.0599999999999996</v>
      </c>
      <c r="B206" s="19">
        <f>+'CPT data reduction'!M206</f>
        <v>90.399999999999991</v>
      </c>
      <c r="C206" s="25">
        <f ca="1">IF(A206&gt;$H$1,AVERAGE(OFFSET(B206,$F$1,0,1,1):OFFSET(B206,-$F$1,0,1,1)),0)</f>
        <v>93.92012987012987</v>
      </c>
      <c r="K206" s="25">
        <f>+'CPT data reduction'!S206</f>
        <v>5.6137890022060404</v>
      </c>
      <c r="L206" s="19">
        <f t="shared" si="15"/>
        <v>30</v>
      </c>
      <c r="M206" s="19">
        <f t="shared" si="16"/>
        <v>3.0133333333333332</v>
      </c>
      <c r="N206" s="19">
        <f t="shared" si="17"/>
        <v>15</v>
      </c>
      <c r="O206" s="26">
        <f t="shared" si="18"/>
        <v>3.0133333333333332</v>
      </c>
      <c r="R206" s="19">
        <f t="shared" si="19"/>
        <v>34.420253372234917</v>
      </c>
    </row>
    <row r="207" spans="1:18" x14ac:dyDescent="0.15">
      <c r="A207" s="19">
        <f>+'CPT data reduction'!A207</f>
        <v>4.08</v>
      </c>
      <c r="B207" s="19">
        <f>+'CPT data reduction'!M207</f>
        <v>89.95</v>
      </c>
      <c r="C207" s="25">
        <f ca="1">IF(A207&gt;$H$1,AVERAGE(OFFSET(B207,$F$1,0,1,1):OFFSET(B207,-$F$1,0,1,1)),0)</f>
        <v>94.255844155844159</v>
      </c>
      <c r="K207" s="25">
        <f>+'CPT data reduction'!S207</f>
        <v>5.6345376005854897</v>
      </c>
      <c r="L207" s="19">
        <f t="shared" si="15"/>
        <v>30</v>
      </c>
      <c r="M207" s="19">
        <f t="shared" si="16"/>
        <v>2.9983333333333335</v>
      </c>
      <c r="N207" s="19">
        <f t="shared" si="17"/>
        <v>15</v>
      </c>
      <c r="O207" s="26">
        <f t="shared" si="18"/>
        <v>2.9983333333333335</v>
      </c>
      <c r="R207" s="19">
        <f t="shared" si="19"/>
        <v>34.515955918680731</v>
      </c>
    </row>
    <row r="208" spans="1:18" x14ac:dyDescent="0.15">
      <c r="A208" s="19">
        <f>+'CPT data reduction'!A208</f>
        <v>4.0999999999999996</v>
      </c>
      <c r="B208" s="19">
        <f>+'CPT data reduction'!M208</f>
        <v>89.5</v>
      </c>
      <c r="C208" s="25">
        <f ca="1">IF(A208&gt;$H$1,AVERAGE(OFFSET(B208,$F$1,0,1,1):OFFSET(B208,-$F$1,0,1,1)),0)</f>
        <v>94.585714285714275</v>
      </c>
      <c r="K208" s="25">
        <f>+'CPT data reduction'!S208</f>
        <v>5.6556255974022438</v>
      </c>
      <c r="L208" s="19">
        <f t="shared" si="15"/>
        <v>30</v>
      </c>
      <c r="M208" s="19">
        <f t="shared" si="16"/>
        <v>2.9833333333333334</v>
      </c>
      <c r="N208" s="19">
        <f t="shared" si="17"/>
        <v>15</v>
      </c>
      <c r="O208" s="26">
        <f t="shared" si="18"/>
        <v>2.9833333333333334</v>
      </c>
      <c r="R208" s="19">
        <f t="shared" si="19"/>
        <v>34.611179686406139</v>
      </c>
    </row>
    <row r="209" spans="1:18" x14ac:dyDescent="0.15">
      <c r="A209" s="19">
        <f>+'CPT data reduction'!A209</f>
        <v>4.12</v>
      </c>
      <c r="B209" s="19">
        <f>+'CPT data reduction'!M209</f>
        <v>89.05</v>
      </c>
      <c r="C209" s="25">
        <f ca="1">IF(A209&gt;$H$1,AVERAGE(OFFSET(B209,$F$1,0,1,1):OFFSET(B209,-$F$1,0,1,1)),0)</f>
        <v>94.909740259740246</v>
      </c>
      <c r="K209" s="25">
        <f>+'CPT data reduction'!S209</f>
        <v>5.6773108814010476</v>
      </c>
      <c r="L209" s="19">
        <f t="shared" si="15"/>
        <v>30</v>
      </c>
      <c r="M209" s="19">
        <f t="shared" si="16"/>
        <v>2.9683333333333333</v>
      </c>
      <c r="N209" s="19">
        <f t="shared" si="17"/>
        <v>15</v>
      </c>
      <c r="O209" s="26">
        <f t="shared" si="18"/>
        <v>2.9683333333333333</v>
      </c>
      <c r="R209" s="19">
        <f t="shared" si="19"/>
        <v>34.70592467541114</v>
      </c>
    </row>
    <row r="210" spans="1:18" x14ac:dyDescent="0.15">
      <c r="A210" s="19">
        <f>+'CPT data reduction'!A210</f>
        <v>4.1399999999999997</v>
      </c>
      <c r="B210" s="19">
        <f>+'CPT data reduction'!M210</f>
        <v>89.05</v>
      </c>
      <c r="C210" s="25">
        <f ca="1">IF(A210&gt;$H$1,AVERAGE(OFFSET(B210,$F$1,0,1,1):OFFSET(B210,-$F$1,0,1,1)),0)</f>
        <v>95.233766233766218</v>
      </c>
      <c r="K210" s="25">
        <f>+'CPT data reduction'!S210</f>
        <v>5.6872687945218843</v>
      </c>
      <c r="L210" s="19">
        <f t="shared" si="15"/>
        <v>30</v>
      </c>
      <c r="M210" s="19">
        <f t="shared" si="16"/>
        <v>2.9683333333333333</v>
      </c>
      <c r="N210" s="19">
        <f t="shared" si="17"/>
        <v>15</v>
      </c>
      <c r="O210" s="26">
        <f t="shared" si="18"/>
        <v>2.9683333333333333</v>
      </c>
      <c r="R210" s="19">
        <f t="shared" si="19"/>
        <v>34.800669664416141</v>
      </c>
    </row>
    <row r="211" spans="1:18" x14ac:dyDescent="0.15">
      <c r="A211" s="19">
        <f>+'CPT data reduction'!A211</f>
        <v>4.16</v>
      </c>
      <c r="B211" s="19">
        <f>+'CPT data reduction'!M211</f>
        <v>91.25</v>
      </c>
      <c r="C211" s="25">
        <f ca="1">IF(A211&gt;$H$1,AVERAGE(OFFSET(B211,$F$1,0,1,1):OFFSET(B211,-$F$1,0,1,1)),0)</f>
        <v>95.563636363636377</v>
      </c>
      <c r="K211" s="25">
        <f>+'CPT data reduction'!S211</f>
        <v>5.6352150336744229</v>
      </c>
      <c r="L211" s="19">
        <f t="shared" si="15"/>
        <v>30</v>
      </c>
      <c r="M211" s="19">
        <f t="shared" si="16"/>
        <v>3.0416666666666665</v>
      </c>
      <c r="N211" s="19">
        <f t="shared" si="17"/>
        <v>15</v>
      </c>
      <c r="O211" s="26">
        <f t="shared" si="18"/>
        <v>3.0416666666666665</v>
      </c>
      <c r="R211" s="19">
        <f t="shared" si="19"/>
        <v>34.89775534938758</v>
      </c>
    </row>
    <row r="212" spans="1:18" x14ac:dyDescent="0.15">
      <c r="A212" s="19">
        <f>+'CPT data reduction'!A212</f>
        <v>4.18</v>
      </c>
      <c r="B212" s="19">
        <f>+'CPT data reduction'!M212</f>
        <v>92.55</v>
      </c>
      <c r="C212" s="25">
        <f ca="1">IF(A212&gt;$H$1,AVERAGE(OFFSET(B212,$F$1,0,1,1):OFFSET(B212,-$F$1,0,1,1)),0)</f>
        <v>95.911038961038969</v>
      </c>
      <c r="K212" s="25">
        <f>+'CPT data reduction'!S212</f>
        <v>5.6070214770861257</v>
      </c>
      <c r="L212" s="19">
        <f t="shared" si="15"/>
        <v>30</v>
      </c>
      <c r="M212" s="19">
        <f t="shared" si="16"/>
        <v>3.085</v>
      </c>
      <c r="N212" s="19">
        <f t="shared" si="17"/>
        <v>15</v>
      </c>
      <c r="O212" s="26">
        <f t="shared" si="18"/>
        <v>3.085</v>
      </c>
      <c r="R212" s="19">
        <f t="shared" si="19"/>
        <v>34.996224172884638</v>
      </c>
    </row>
    <row r="213" spans="1:18" x14ac:dyDescent="0.15">
      <c r="A213" s="19">
        <f>+'CPT data reduction'!A213</f>
        <v>4.2</v>
      </c>
      <c r="B213" s="19">
        <f>+'CPT data reduction'!M213</f>
        <v>92.1</v>
      </c>
      <c r="C213" s="25">
        <f ca="1">IF(A213&gt;$H$1,AVERAGE(OFFSET(B213,$F$1,0,1,1):OFFSET(B213,-$F$1,0,1,1)),0)</f>
        <v>96.298701298701289</v>
      </c>
      <c r="K213" s="25">
        <f>+'CPT data reduction'!S213</f>
        <v>5.6252913134856399</v>
      </c>
      <c r="L213" s="19">
        <f t="shared" si="15"/>
        <v>30</v>
      </c>
      <c r="M213" s="19">
        <f t="shared" si="16"/>
        <v>3.07</v>
      </c>
      <c r="N213" s="19">
        <f t="shared" si="17"/>
        <v>15</v>
      </c>
      <c r="O213" s="26">
        <f t="shared" si="18"/>
        <v>3.07</v>
      </c>
      <c r="R213" s="19">
        <f t="shared" si="19"/>
        <v>35.094214217661289</v>
      </c>
    </row>
    <row r="214" spans="1:18" x14ac:dyDescent="0.15">
      <c r="A214" s="19">
        <f>+'CPT data reduction'!A214</f>
        <v>4.22</v>
      </c>
      <c r="B214" s="19">
        <f>+'CPT data reduction'!M214</f>
        <v>92.55</v>
      </c>
      <c r="C214" s="25">
        <f ca="1">IF(A214&gt;$H$1,AVERAGE(OFFSET(B214,$F$1,0,1,1):OFFSET(B214,-$F$1,0,1,1)),0)</f>
        <v>96.743506493506473</v>
      </c>
      <c r="K214" s="25">
        <f>+'CPT data reduction'!S214</f>
        <v>5.6229260775206633</v>
      </c>
      <c r="L214" s="19">
        <f t="shared" si="15"/>
        <v>30</v>
      </c>
      <c r="M214" s="19">
        <f t="shared" si="16"/>
        <v>3.085</v>
      </c>
      <c r="N214" s="19">
        <f t="shared" si="17"/>
        <v>15</v>
      </c>
      <c r="O214" s="26">
        <f t="shared" si="18"/>
        <v>3.085</v>
      </c>
      <c r="R214" s="19">
        <f t="shared" si="19"/>
        <v>35.192683041158347</v>
      </c>
    </row>
    <row r="215" spans="1:18" x14ac:dyDescent="0.15">
      <c r="A215" s="19">
        <f>+'CPT data reduction'!A215</f>
        <v>4.24</v>
      </c>
      <c r="B215" s="19">
        <f>+'CPT data reduction'!M215</f>
        <v>93.45</v>
      </c>
      <c r="C215" s="25">
        <f ca="1">IF(A215&gt;$H$1,AVERAGE(OFFSET(B215,$F$1,0,1,1):OFFSET(B215,-$F$1,0,1,1)),0)</f>
        <v>97.25064935064934</v>
      </c>
      <c r="K215" s="25">
        <f>+'CPT data reduction'!S215</f>
        <v>5.6092756916373698</v>
      </c>
      <c r="L215" s="19">
        <f t="shared" si="15"/>
        <v>30</v>
      </c>
      <c r="M215" s="19">
        <f t="shared" si="16"/>
        <v>3.1150000000000002</v>
      </c>
      <c r="N215" s="19">
        <f t="shared" si="17"/>
        <v>15</v>
      </c>
      <c r="O215" s="26">
        <f t="shared" si="18"/>
        <v>3.1150000000000002</v>
      </c>
      <c r="R215" s="19">
        <f t="shared" si="19"/>
        <v>35.292109422096217</v>
      </c>
    </row>
    <row r="216" spans="1:18" x14ac:dyDescent="0.15">
      <c r="A216" s="19">
        <f>+'CPT data reduction'!A216</f>
        <v>4.26</v>
      </c>
      <c r="B216" s="19">
        <f>+'CPT data reduction'!M216</f>
        <v>94.75</v>
      </c>
      <c r="C216" s="25">
        <f ca="1">IF(A216&gt;$H$1,AVERAGE(OFFSET(B216,$F$1,0,1,1):OFFSET(B216,-$F$1,0,1,1)),0)</f>
        <v>97.808441558441544</v>
      </c>
      <c r="K216" s="25">
        <f>+'CPT data reduction'!S216</f>
        <v>5.5865178348661857</v>
      </c>
      <c r="L216" s="19">
        <f t="shared" si="15"/>
        <v>30</v>
      </c>
      <c r="M216" s="19">
        <f t="shared" si="16"/>
        <v>3.1583333333333332</v>
      </c>
      <c r="N216" s="19">
        <f t="shared" si="17"/>
        <v>15</v>
      </c>
      <c r="O216" s="26">
        <f t="shared" si="18"/>
        <v>3.1583333333333332</v>
      </c>
      <c r="R216" s="19">
        <f t="shared" si="19"/>
        <v>35.392918941559707</v>
      </c>
    </row>
    <row r="217" spans="1:18" x14ac:dyDescent="0.15">
      <c r="A217" s="19">
        <f>+'CPT data reduction'!A217</f>
        <v>4.28</v>
      </c>
      <c r="B217" s="19">
        <f>+'CPT data reduction'!M217</f>
        <v>96.05</v>
      </c>
      <c r="C217" s="25">
        <f ca="1">IF(A217&gt;$H$1,AVERAGE(OFFSET(B217,$F$1,0,1,1):OFFSET(B217,-$F$1,0,1,1)),0)</f>
        <v>98.38376623376621</v>
      </c>
      <c r="K217" s="25">
        <f>+'CPT data reduction'!S217</f>
        <v>5.564727183567765</v>
      </c>
      <c r="L217" s="19">
        <f t="shared" si="15"/>
        <v>30</v>
      </c>
      <c r="M217" s="19">
        <f t="shared" si="16"/>
        <v>3.2016666666666667</v>
      </c>
      <c r="N217" s="19">
        <f t="shared" si="17"/>
        <v>15</v>
      </c>
      <c r="O217" s="26">
        <f t="shared" si="18"/>
        <v>3.2016666666666667</v>
      </c>
      <c r="R217" s="19">
        <f t="shared" si="19"/>
        <v>35.495111599548821</v>
      </c>
    </row>
    <row r="218" spans="1:18" x14ac:dyDescent="0.15">
      <c r="A218" s="19">
        <f>+'CPT data reduction'!A218</f>
        <v>4.3</v>
      </c>
      <c r="B218" s="19">
        <f>+'CPT data reduction'!M218</f>
        <v>96.95</v>
      </c>
      <c r="C218" s="25">
        <f ca="1">IF(A218&gt;$H$1,AVERAGE(OFFSET(B218,$F$1,0,1,1):OFFSET(B218,-$F$1,0,1,1)),0)</f>
        <v>99.016233766233739</v>
      </c>
      <c r="K218" s="25">
        <f>+'CPT data reduction'!S218</f>
        <v>5.5527753321723274</v>
      </c>
      <c r="L218" s="19">
        <f t="shared" si="15"/>
        <v>30</v>
      </c>
      <c r="M218" s="19">
        <f t="shared" si="16"/>
        <v>3.2316666666666669</v>
      </c>
      <c r="N218" s="19">
        <f t="shared" si="17"/>
        <v>15</v>
      </c>
      <c r="O218" s="26">
        <f t="shared" si="18"/>
        <v>3.2316666666666669</v>
      </c>
      <c r="R218" s="19">
        <f t="shared" si="19"/>
        <v>35.598261814978748</v>
      </c>
    </row>
    <row r="219" spans="1:18" x14ac:dyDescent="0.15">
      <c r="A219" s="19">
        <f>+'CPT data reduction'!A219</f>
        <v>4.32</v>
      </c>
      <c r="B219" s="19">
        <f>+'CPT data reduction'!M219</f>
        <v>98.3</v>
      </c>
      <c r="C219" s="25">
        <f ca="1">IF(A219&gt;$H$1,AVERAGE(OFFSET(B219,$F$1,0,1,1):OFFSET(B219,-$F$1,0,1,1)),0)</f>
        <v>99.739610389610363</v>
      </c>
      <c r="K219" s="25">
        <f>+'CPT data reduction'!S219</f>
        <v>5.5314897453302425</v>
      </c>
      <c r="L219" s="19">
        <f t="shared" si="15"/>
        <v>30</v>
      </c>
      <c r="M219" s="19">
        <f t="shared" si="16"/>
        <v>3.2766666666666664</v>
      </c>
      <c r="N219" s="19">
        <f t="shared" si="17"/>
        <v>15</v>
      </c>
      <c r="O219" s="26">
        <f t="shared" si="18"/>
        <v>3.2766666666666664</v>
      </c>
      <c r="R219" s="19">
        <f t="shared" si="19"/>
        <v>35.702848366569896</v>
      </c>
    </row>
    <row r="220" spans="1:18" x14ac:dyDescent="0.15">
      <c r="A220" s="19">
        <f>+'CPT data reduction'!A220</f>
        <v>4.34</v>
      </c>
      <c r="B220" s="19">
        <f>+'CPT data reduction'!M220</f>
        <v>100.95</v>
      </c>
      <c r="C220" s="25">
        <f ca="1">IF(A220&gt;$H$1,AVERAGE(OFFSET(B220,$F$1,0,1,1):OFFSET(B220,-$F$1,0,1,1)),0)</f>
        <v>100.50324675324673</v>
      </c>
      <c r="K220" s="25">
        <f>+'CPT data reduction'!S220</f>
        <v>5.484976976089313</v>
      </c>
      <c r="L220" s="19">
        <f t="shared" si="15"/>
        <v>30</v>
      </c>
      <c r="M220" s="19">
        <f t="shared" si="16"/>
        <v>3.3650000000000002</v>
      </c>
      <c r="N220" s="19">
        <f t="shared" si="17"/>
        <v>15</v>
      </c>
      <c r="O220" s="26">
        <f t="shared" si="18"/>
        <v>3.3650000000000002</v>
      </c>
      <c r="R220" s="19">
        <f t="shared" si="19"/>
        <v>35.810254392847888</v>
      </c>
    </row>
    <row r="221" spans="1:18" x14ac:dyDescent="0.15">
      <c r="A221" s="19">
        <f>+'CPT data reduction'!A221</f>
        <v>4.3600000000000003</v>
      </c>
      <c r="B221" s="19">
        <f>+'CPT data reduction'!M221</f>
        <v>104.85</v>
      </c>
      <c r="C221" s="25">
        <f ca="1">IF(A221&gt;$H$1,AVERAGE(OFFSET(B221,$F$1,0,1,1):OFFSET(B221,-$F$1,0,1,1)),0)</f>
        <v>101.30714285714284</v>
      </c>
      <c r="K221" s="25">
        <f>+'CPT data reduction'!S221</f>
        <v>5.4200451270416661</v>
      </c>
      <c r="L221" s="19">
        <f t="shared" si="15"/>
        <v>30</v>
      </c>
      <c r="M221" s="19">
        <f t="shared" si="16"/>
        <v>3.4949999999999997</v>
      </c>
      <c r="N221" s="19">
        <f t="shared" si="17"/>
        <v>15</v>
      </c>
      <c r="O221" s="26">
        <f t="shared" si="18"/>
        <v>3.4949999999999997</v>
      </c>
      <c r="R221" s="19">
        <f t="shared" si="19"/>
        <v>35.921809834702742</v>
      </c>
    </row>
    <row r="222" spans="1:18" x14ac:dyDescent="0.15">
      <c r="A222" s="19">
        <f>+'CPT data reduction'!A222</f>
        <v>4.38</v>
      </c>
      <c r="B222" s="19">
        <f>+'CPT data reduction'!M222</f>
        <v>107</v>
      </c>
      <c r="C222" s="25">
        <f ca="1">IF(A222&gt;$H$1,AVERAGE(OFFSET(B222,$F$1,0,1,1):OFFSET(B222,-$F$1,0,1,1)),0)</f>
        <v>102.16753246753245</v>
      </c>
      <c r="K222" s="25">
        <f>+'CPT data reduction'!S222</f>
        <v>5.3901731896313327</v>
      </c>
      <c r="L222" s="19">
        <f t="shared" si="15"/>
        <v>30</v>
      </c>
      <c r="M222" s="19">
        <f t="shared" si="16"/>
        <v>3.5666666666666669</v>
      </c>
      <c r="N222" s="19">
        <f t="shared" si="17"/>
        <v>15</v>
      </c>
      <c r="O222" s="26">
        <f t="shared" si="18"/>
        <v>3.5666666666666669</v>
      </c>
      <c r="R222" s="19">
        <f t="shared" si="19"/>
        <v>36.035652774888426</v>
      </c>
    </row>
    <row r="223" spans="1:18" x14ac:dyDescent="0.15">
      <c r="A223" s="19">
        <f>+'CPT data reduction'!A223</f>
        <v>4.4000000000000004</v>
      </c>
      <c r="B223" s="19">
        <f>+'CPT data reduction'!M223</f>
        <v>106.14999999999999</v>
      </c>
      <c r="C223" s="25">
        <f ca="1">IF(A223&gt;$H$1,AVERAGE(OFFSET(B223,$F$1,0,1,1):OFFSET(B223,-$F$1,0,1,1)),0)</f>
        <v>103.07337662337662</v>
      </c>
      <c r="K223" s="25">
        <f>+'CPT data reduction'!S223</f>
        <v>5.4107488341940897</v>
      </c>
      <c r="L223" s="19">
        <f t="shared" si="15"/>
        <v>30</v>
      </c>
      <c r="M223" s="19">
        <f t="shared" si="16"/>
        <v>3.5383333333333331</v>
      </c>
      <c r="N223" s="19">
        <f t="shared" si="17"/>
        <v>15</v>
      </c>
      <c r="O223" s="26">
        <f t="shared" si="18"/>
        <v>3.5383333333333331</v>
      </c>
      <c r="R223" s="19">
        <f t="shared" si="19"/>
        <v>36.148591355268898</v>
      </c>
    </row>
    <row r="224" spans="1:18" x14ac:dyDescent="0.15">
      <c r="A224" s="19">
        <f>+'CPT data reduction'!A224</f>
        <v>4.42</v>
      </c>
      <c r="B224" s="19">
        <f>+'CPT data reduction'!M224</f>
        <v>104.85</v>
      </c>
      <c r="C224" s="25">
        <f ca="1">IF(A224&gt;$H$1,AVERAGE(OFFSET(B224,$F$1,0,1,1):OFFSET(B224,-$F$1,0,1,1)),0)</f>
        <v>104.01948051948052</v>
      </c>
      <c r="K224" s="25">
        <f>+'CPT data reduction'!S224</f>
        <v>5.439498148020304</v>
      </c>
      <c r="L224" s="19">
        <f t="shared" si="15"/>
        <v>30</v>
      </c>
      <c r="M224" s="19">
        <f t="shared" si="16"/>
        <v>3.4949999999999997</v>
      </c>
      <c r="N224" s="19">
        <f t="shared" si="17"/>
        <v>15</v>
      </c>
      <c r="O224" s="26">
        <f t="shared" si="18"/>
        <v>3.4949999999999997</v>
      </c>
      <c r="R224" s="19">
        <f t="shared" si="19"/>
        <v>36.260146797123753</v>
      </c>
    </row>
    <row r="225" spans="1:18" x14ac:dyDescent="0.15">
      <c r="A225" s="19">
        <f>+'CPT data reduction'!A225</f>
        <v>4.4400000000000004</v>
      </c>
      <c r="B225" s="19">
        <f>+'CPT data reduction'!M225</f>
        <v>105.30000000000001</v>
      </c>
      <c r="C225" s="25">
        <f ca="1">IF(A225&gt;$H$1,AVERAGE(OFFSET(B225,$F$1,0,1,1):OFFSET(B225,-$F$1,0,1,1)),0)</f>
        <v>104.97142857142856</v>
      </c>
      <c r="K225" s="25">
        <f>+'CPT data reduction'!S225</f>
        <v>5.4379321070013971</v>
      </c>
      <c r="L225" s="19">
        <f t="shared" si="15"/>
        <v>30</v>
      </c>
      <c r="M225" s="19">
        <f t="shared" si="16"/>
        <v>3.5100000000000002</v>
      </c>
      <c r="N225" s="19">
        <f t="shared" si="17"/>
        <v>15</v>
      </c>
      <c r="O225" s="26">
        <f t="shared" si="18"/>
        <v>3.5100000000000002</v>
      </c>
      <c r="R225" s="19">
        <f t="shared" si="19"/>
        <v>36.372181017699013</v>
      </c>
    </row>
    <row r="226" spans="1:18" x14ac:dyDescent="0.15">
      <c r="A226" s="19">
        <f>+'CPT data reduction'!A226</f>
        <v>4.46</v>
      </c>
      <c r="B226" s="19">
        <f>+'CPT data reduction'!M226</f>
        <v>107.05000000000001</v>
      </c>
      <c r="C226" s="25">
        <f ca="1">IF(A226&gt;$H$1,AVERAGE(OFFSET(B226,$F$1,0,1,1):OFFSET(B226,-$F$1,0,1,1)),0)</f>
        <v>105.89480519480517</v>
      </c>
      <c r="K226" s="25">
        <f>+'CPT data reduction'!S226</f>
        <v>5.4143830074659043</v>
      </c>
      <c r="L226" s="19">
        <f t="shared" si="15"/>
        <v>30</v>
      </c>
      <c r="M226" s="19">
        <f t="shared" si="16"/>
        <v>3.5683333333333338</v>
      </c>
      <c r="N226" s="19">
        <f t="shared" si="17"/>
        <v>15</v>
      </c>
      <c r="O226" s="26">
        <f t="shared" si="18"/>
        <v>3.5683333333333338</v>
      </c>
      <c r="R226" s="19">
        <f t="shared" si="19"/>
        <v>36.486077155520299</v>
      </c>
    </row>
    <row r="227" spans="1:18" x14ac:dyDescent="0.15">
      <c r="A227" s="19">
        <f>+'CPT data reduction'!A227</f>
        <v>4.4800000000000004</v>
      </c>
      <c r="B227" s="19">
        <f>+'CPT data reduction'!M227</f>
        <v>107.89999999999999</v>
      </c>
      <c r="C227" s="25">
        <f ca="1">IF(A227&gt;$H$1,AVERAGE(OFFSET(B227,$F$1,0,1,1):OFFSET(B227,-$F$1,0,1,1)),0)</f>
        <v>106.82337662337662</v>
      </c>
      <c r="K227" s="25">
        <f>+'CPT data reduction'!S227</f>
        <v>5.4067321114049323</v>
      </c>
      <c r="L227" s="19">
        <f t="shared" si="15"/>
        <v>30</v>
      </c>
      <c r="M227" s="19">
        <f t="shared" si="16"/>
        <v>3.5966666666666662</v>
      </c>
      <c r="N227" s="19">
        <f t="shared" si="17"/>
        <v>15</v>
      </c>
      <c r="O227" s="26">
        <f t="shared" si="18"/>
        <v>3.5966666666666662</v>
      </c>
      <c r="R227" s="19">
        <f t="shared" si="19"/>
        <v>36.600877653146796</v>
      </c>
    </row>
    <row r="228" spans="1:18" x14ac:dyDescent="0.15">
      <c r="A228" s="19">
        <f>+'CPT data reduction'!A228</f>
        <v>4.5</v>
      </c>
      <c r="B228" s="19">
        <f>+'CPT data reduction'!M228</f>
        <v>108.80000000000001</v>
      </c>
      <c r="C228" s="25">
        <f ca="1">IF(A228&gt;$H$1,AVERAGE(OFFSET(B228,$F$1,0,1,1):OFFSET(B228,-$F$1,0,1,1)),0)</f>
        <v>107.78636363636363</v>
      </c>
      <c r="K228" s="25">
        <f>+'CPT data reduction'!S228</f>
        <v>5.3985504374394173</v>
      </c>
      <c r="L228" s="19">
        <f t="shared" si="15"/>
        <v>30</v>
      </c>
      <c r="M228" s="19">
        <f t="shared" si="16"/>
        <v>3.6266666666666669</v>
      </c>
      <c r="N228" s="19">
        <f t="shared" si="17"/>
        <v>15</v>
      </c>
      <c r="O228" s="26">
        <f t="shared" si="18"/>
        <v>3.6266666666666669</v>
      </c>
      <c r="R228" s="19">
        <f t="shared" si="19"/>
        <v>36.716635708214106</v>
      </c>
    </row>
    <row r="229" spans="1:18" x14ac:dyDescent="0.15">
      <c r="A229" s="19">
        <f>+'CPT data reduction'!A229</f>
        <v>4.5199999999999996</v>
      </c>
      <c r="B229" s="19">
        <f>+'CPT data reduction'!M229</f>
        <v>107.50000000000001</v>
      </c>
      <c r="C229" s="25">
        <f ca="1">IF(A229&gt;$H$1,AVERAGE(OFFSET(B229,$F$1,0,1,1):OFFSET(B229,-$F$1,0,1,1)),0)</f>
        <v>108.76103896103895</v>
      </c>
      <c r="K229" s="25">
        <f>+'CPT data reduction'!S229</f>
        <v>5.4267430691219065</v>
      </c>
      <c r="L229" s="19">
        <f t="shared" si="15"/>
        <v>30</v>
      </c>
      <c r="M229" s="19">
        <f t="shared" si="16"/>
        <v>3.5833333333333339</v>
      </c>
      <c r="N229" s="19">
        <f t="shared" si="17"/>
        <v>15</v>
      </c>
      <c r="O229" s="26">
        <f t="shared" si="18"/>
        <v>3.5833333333333339</v>
      </c>
      <c r="R229" s="19">
        <f t="shared" si="19"/>
        <v>36.831010624755798</v>
      </c>
    </row>
    <row r="230" spans="1:18" x14ac:dyDescent="0.15">
      <c r="A230" s="19">
        <f>+'CPT data reduction'!A230</f>
        <v>4.54</v>
      </c>
      <c r="B230" s="19">
        <f>+'CPT data reduction'!M230</f>
        <v>105.75000000000001</v>
      </c>
      <c r="C230" s="25">
        <f ca="1">IF(A230&gt;$H$1,AVERAGE(OFFSET(B230,$F$1,0,1,1):OFFSET(B230,-$F$1,0,1,1)),0)</f>
        <v>109.75194805194805</v>
      </c>
      <c r="K230" s="25">
        <f>+'CPT data reduction'!S230</f>
        <v>5.4639999349870187</v>
      </c>
      <c r="L230" s="19">
        <f t="shared" si="15"/>
        <v>30</v>
      </c>
      <c r="M230" s="19">
        <f t="shared" si="16"/>
        <v>3.5250000000000004</v>
      </c>
      <c r="N230" s="19">
        <f t="shared" si="17"/>
        <v>15</v>
      </c>
      <c r="O230" s="26">
        <f t="shared" si="18"/>
        <v>3.5250000000000004</v>
      </c>
      <c r="R230" s="19">
        <f t="shared" si="19"/>
        <v>36.943523624051466</v>
      </c>
    </row>
    <row r="231" spans="1:18" x14ac:dyDescent="0.15">
      <c r="A231" s="19">
        <f>+'CPT data reduction'!A231</f>
        <v>4.5599999999999996</v>
      </c>
      <c r="B231" s="19">
        <f>+'CPT data reduction'!M231</f>
        <v>105.30000000000001</v>
      </c>
      <c r="C231" s="25">
        <f ca="1">IF(A231&gt;$H$1,AVERAGE(OFFSET(B231,$F$1,0,1,1):OFFSET(B231,-$F$1,0,1,1)),0)</f>
        <v>110.78831168831169</v>
      </c>
      <c r="K231" s="25">
        <f>+'CPT data reduction'!S231</f>
        <v>5.4786743888394129</v>
      </c>
      <c r="L231" s="19">
        <f t="shared" si="15"/>
        <v>30</v>
      </c>
      <c r="M231" s="19">
        <f t="shared" si="16"/>
        <v>3.5100000000000002</v>
      </c>
      <c r="N231" s="19">
        <f t="shared" si="17"/>
        <v>15</v>
      </c>
      <c r="O231" s="26">
        <f t="shared" si="18"/>
        <v>3.5100000000000002</v>
      </c>
      <c r="R231" s="19">
        <f t="shared" si="19"/>
        <v>37.055557844626726</v>
      </c>
    </row>
    <row r="232" spans="1:18" x14ac:dyDescent="0.15">
      <c r="A232" s="19">
        <f>+'CPT data reduction'!A232</f>
        <v>4.58</v>
      </c>
      <c r="B232" s="19">
        <f>+'CPT data reduction'!M232</f>
        <v>105.7</v>
      </c>
      <c r="C232" s="25">
        <f ca="1">IF(A232&gt;$H$1,AVERAGE(OFFSET(B232,$F$1,0,1,1):OFFSET(B232,-$F$1,0,1,1)),0)</f>
        <v>111.83116883116882</v>
      </c>
      <c r="K232" s="25">
        <f>+'CPT data reduction'!S232</f>
        <v>5.4779889486999851</v>
      </c>
      <c r="L232" s="19">
        <f t="shared" si="15"/>
        <v>30</v>
      </c>
      <c r="M232" s="19">
        <f t="shared" si="16"/>
        <v>3.5233333333333334</v>
      </c>
      <c r="N232" s="19">
        <f t="shared" si="17"/>
        <v>15</v>
      </c>
      <c r="O232" s="26">
        <f t="shared" si="18"/>
        <v>3.5233333333333334</v>
      </c>
      <c r="R232" s="19">
        <f t="shared" si="19"/>
        <v>37.168017646286792</v>
      </c>
    </row>
    <row r="233" spans="1:18" x14ac:dyDescent="0.15">
      <c r="A233" s="19">
        <f>+'CPT data reduction'!A233</f>
        <v>4.5999999999999996</v>
      </c>
      <c r="B233" s="19">
        <f>+'CPT data reduction'!M233</f>
        <v>107</v>
      </c>
      <c r="C233" s="25">
        <f ca="1">IF(A233&gt;$H$1,AVERAGE(OFFSET(B233,$F$1,0,1,1):OFFSET(B233,-$F$1,0,1,1)),0)</f>
        <v>112.84545454545454</v>
      </c>
      <c r="K233" s="25">
        <f>+'CPT data reduction'!S233</f>
        <v>5.4612562780224989</v>
      </c>
      <c r="L233" s="19">
        <f t="shared" si="15"/>
        <v>30</v>
      </c>
      <c r="M233" s="19">
        <f t="shared" si="16"/>
        <v>3.5666666666666669</v>
      </c>
      <c r="N233" s="19">
        <f t="shared" si="17"/>
        <v>15</v>
      </c>
      <c r="O233" s="26">
        <f t="shared" si="18"/>
        <v>3.5666666666666669</v>
      </c>
      <c r="R233" s="19">
        <f t="shared" si="19"/>
        <v>37.281860586472476</v>
      </c>
    </row>
    <row r="234" spans="1:18" x14ac:dyDescent="0.15">
      <c r="A234" s="19">
        <f>+'CPT data reduction'!A234</f>
        <v>4.62</v>
      </c>
      <c r="B234" s="19">
        <f>+'CPT data reduction'!M234</f>
        <v>107.44999999999999</v>
      </c>
      <c r="C234" s="25">
        <f ca="1">IF(A234&gt;$H$1,AVERAGE(OFFSET(B234,$F$1,0,1,1):OFFSET(B234,-$F$1,0,1,1)),0)</f>
        <v>113.85909090909091</v>
      </c>
      <c r="K234" s="25">
        <f>+'CPT data reduction'!S234</f>
        <v>5.459917179919338</v>
      </c>
      <c r="L234" s="19">
        <f t="shared" si="15"/>
        <v>30</v>
      </c>
      <c r="M234" s="19">
        <f t="shared" si="16"/>
        <v>3.5816666666666661</v>
      </c>
      <c r="N234" s="19">
        <f t="shared" si="17"/>
        <v>15</v>
      </c>
      <c r="O234" s="26">
        <f t="shared" si="18"/>
        <v>3.5816666666666661</v>
      </c>
      <c r="R234" s="19">
        <f t="shared" si="19"/>
        <v>37.396182305378566</v>
      </c>
    </row>
    <row r="235" spans="1:18" x14ac:dyDescent="0.15">
      <c r="A235" s="19">
        <f>+'CPT data reduction'!A235</f>
        <v>4.6399999999999997</v>
      </c>
      <c r="B235" s="19">
        <f>+'CPT data reduction'!M235</f>
        <v>107.89999999999999</v>
      </c>
      <c r="C235" s="25">
        <f ca="1">IF(A235&gt;$H$1,AVERAGE(OFFSET(B235,$F$1,0,1,1):OFFSET(B235,-$F$1,0,1,1)),0)</f>
        <v>114.85584415584415</v>
      </c>
      <c r="K235" s="25">
        <f>+'CPT data reduction'!S235</f>
        <v>5.4587442280709926</v>
      </c>
      <c r="L235" s="19">
        <f t="shared" si="15"/>
        <v>30</v>
      </c>
      <c r="M235" s="19">
        <f t="shared" si="16"/>
        <v>3.5966666666666662</v>
      </c>
      <c r="N235" s="19">
        <f t="shared" si="17"/>
        <v>15</v>
      </c>
      <c r="O235" s="26">
        <f t="shared" si="18"/>
        <v>3.5966666666666662</v>
      </c>
      <c r="R235" s="19">
        <f t="shared" si="19"/>
        <v>37.510982803005064</v>
      </c>
    </row>
    <row r="236" spans="1:18" x14ac:dyDescent="0.15">
      <c r="A236" s="19">
        <f>+'CPT data reduction'!A236</f>
        <v>4.66</v>
      </c>
      <c r="B236" s="19">
        <f>+'CPT data reduction'!M236</f>
        <v>108.80000000000001</v>
      </c>
      <c r="C236" s="25">
        <f ca="1">IF(A236&gt;$H$1,AVERAGE(OFFSET(B236,$F$1,0,1,1):OFFSET(B236,-$F$1,0,1,1)),0)</f>
        <v>115.7844155844156</v>
      </c>
      <c r="K236" s="25">
        <f>+'CPT data reduction'!S236</f>
        <v>5.4496156807757181</v>
      </c>
      <c r="L236" s="19">
        <f t="shared" si="15"/>
        <v>30</v>
      </c>
      <c r="M236" s="19">
        <f t="shared" si="16"/>
        <v>3.6266666666666669</v>
      </c>
      <c r="N236" s="19">
        <f t="shared" si="17"/>
        <v>15</v>
      </c>
      <c r="O236" s="26">
        <f t="shared" si="18"/>
        <v>3.6266666666666669</v>
      </c>
      <c r="R236" s="19">
        <f t="shared" si="19"/>
        <v>37.626740858072374</v>
      </c>
    </row>
    <row r="237" spans="1:18" x14ac:dyDescent="0.15">
      <c r="A237" s="19">
        <f>+'CPT data reduction'!A237</f>
        <v>4.68</v>
      </c>
      <c r="B237" s="19">
        <f>+'CPT data reduction'!M237</f>
        <v>112.30000000000001</v>
      </c>
      <c r="C237" s="25">
        <f ca="1">IF(A237&gt;$H$1,AVERAGE(OFFSET(B237,$F$1,0,1,1):OFFSET(B237,-$F$1,0,1,1)),0)</f>
        <v>116.67337662337663</v>
      </c>
      <c r="K237" s="25">
        <f>+'CPT data reduction'!S237</f>
        <v>5.3973847897967078</v>
      </c>
      <c r="L237" s="19">
        <f t="shared" si="15"/>
        <v>30</v>
      </c>
      <c r="M237" s="19">
        <f t="shared" si="16"/>
        <v>3.7433333333333336</v>
      </c>
      <c r="N237" s="19">
        <f t="shared" si="17"/>
        <v>15</v>
      </c>
      <c r="O237" s="26">
        <f t="shared" si="18"/>
        <v>3.7433333333333336</v>
      </c>
      <c r="R237" s="19">
        <f t="shared" si="19"/>
        <v>37.746222747631741</v>
      </c>
    </row>
    <row r="238" spans="1:18" x14ac:dyDescent="0.15">
      <c r="A238" s="19">
        <f>+'CPT data reduction'!A238</f>
        <v>4.7</v>
      </c>
      <c r="B238" s="19">
        <f>+'CPT data reduction'!M238</f>
        <v>117.10000000000001</v>
      </c>
      <c r="C238" s="25">
        <f ca="1">IF(A238&gt;$H$1,AVERAGE(OFFSET(B238,$F$1,0,1,1):OFFSET(B238,-$F$1,0,1,1)),0)</f>
        <v>117.55649350649351</v>
      </c>
      <c r="K238" s="25">
        <f>+'CPT data reduction'!S238</f>
        <v>5.3302813323022393</v>
      </c>
      <c r="L238" s="19">
        <f t="shared" si="15"/>
        <v>30</v>
      </c>
      <c r="M238" s="19">
        <f t="shared" si="16"/>
        <v>3.9033333333333338</v>
      </c>
      <c r="N238" s="19">
        <f t="shared" si="17"/>
        <v>15</v>
      </c>
      <c r="O238" s="26">
        <f t="shared" si="18"/>
        <v>3.9033333333333338</v>
      </c>
      <c r="R238" s="19">
        <f t="shared" si="19"/>
        <v>37.870811610208783</v>
      </c>
    </row>
    <row r="239" spans="1:18" x14ac:dyDescent="0.15">
      <c r="A239" s="19">
        <f>+'CPT data reduction'!A239</f>
        <v>4.72</v>
      </c>
      <c r="B239" s="19">
        <f>+'CPT data reduction'!M239</f>
        <v>121.5</v>
      </c>
      <c r="C239" s="25">
        <f ca="1">IF(A239&gt;$H$1,AVERAGE(OFFSET(B239,$F$1,0,1,1):OFFSET(B239,-$F$1,0,1,1)),0)</f>
        <v>118.41038961038959</v>
      </c>
      <c r="K239" s="25">
        <f>+'CPT data reduction'!S239</f>
        <v>5.276070999330102</v>
      </c>
      <c r="L239" s="19">
        <f t="shared" si="15"/>
        <v>30</v>
      </c>
      <c r="M239" s="19">
        <f t="shared" si="16"/>
        <v>4.05</v>
      </c>
      <c r="N239" s="19">
        <f t="shared" si="17"/>
        <v>15</v>
      </c>
      <c r="O239" s="26">
        <f t="shared" si="18"/>
        <v>4.05</v>
      </c>
      <c r="R239" s="19">
        <f t="shared" si="19"/>
        <v>38.000081864718695</v>
      </c>
    </row>
    <row r="240" spans="1:18" x14ac:dyDescent="0.15">
      <c r="A240" s="19">
        <f>+'CPT data reduction'!A240</f>
        <v>4.74</v>
      </c>
      <c r="B240" s="19">
        <f>+'CPT data reduction'!M240</f>
        <v>121.1</v>
      </c>
      <c r="C240" s="25">
        <f ca="1">IF(A240&gt;$H$1,AVERAGE(OFFSET(B240,$F$1,0,1,1):OFFSET(B240,-$F$1,0,1,1)),0)</f>
        <v>119.23571428571428</v>
      </c>
      <c r="K240" s="25">
        <f>+'CPT data reduction'!S240</f>
        <v>5.2869848494671867</v>
      </c>
      <c r="L240" s="19">
        <f t="shared" si="15"/>
        <v>30</v>
      </c>
      <c r="M240" s="19">
        <f t="shared" si="16"/>
        <v>4.0366666666666662</v>
      </c>
      <c r="N240" s="19">
        <f t="shared" si="17"/>
        <v>15</v>
      </c>
      <c r="O240" s="26">
        <f t="shared" si="18"/>
        <v>4.0366666666666662</v>
      </c>
      <c r="R240" s="19">
        <f t="shared" si="19"/>
        <v>38.128926538143801</v>
      </c>
    </row>
    <row r="241" spans="1:18" x14ac:dyDescent="0.15">
      <c r="A241" s="19">
        <f>+'CPT data reduction'!A241</f>
        <v>4.76</v>
      </c>
      <c r="B241" s="19">
        <f>+'CPT data reduction'!M241</f>
        <v>118.9</v>
      </c>
      <c r="C241" s="25">
        <f ca="1">IF(A241&gt;$H$1,AVERAGE(OFFSET(B241,$F$1,0,1,1):OFFSET(B241,-$F$1,0,1,1)),0)</f>
        <v>120.06168831168831</v>
      </c>
      <c r="K241" s="25">
        <f>+'CPT data reduction'!S241</f>
        <v>5.321470905579039</v>
      </c>
      <c r="L241" s="19">
        <f t="shared" si="15"/>
        <v>30</v>
      </c>
      <c r="M241" s="19">
        <f t="shared" si="16"/>
        <v>3.9633333333333334</v>
      </c>
      <c r="N241" s="19">
        <f t="shared" si="17"/>
        <v>15</v>
      </c>
      <c r="O241" s="26">
        <f t="shared" si="18"/>
        <v>3.9633333333333334</v>
      </c>
      <c r="R241" s="19">
        <f t="shared" si="19"/>
        <v>38.255430515602477</v>
      </c>
    </row>
    <row r="242" spans="1:18" x14ac:dyDescent="0.15">
      <c r="A242" s="19">
        <f>+'CPT data reduction'!A242</f>
        <v>4.78</v>
      </c>
      <c r="B242" s="19">
        <f>+'CPT data reduction'!M242</f>
        <v>120.65</v>
      </c>
      <c r="C242" s="25">
        <f ca="1">IF(A242&gt;$H$1,AVERAGE(OFFSET(B242,$F$1,0,1,1):OFFSET(B242,-$F$1,0,1,1)),0)</f>
        <v>120.89415584415585</v>
      </c>
      <c r="K242" s="25">
        <f>+'CPT data reduction'!S242</f>
        <v>5.3027883356095593</v>
      </c>
      <c r="L242" s="19">
        <f t="shared" si="15"/>
        <v>30</v>
      </c>
      <c r="M242" s="19">
        <f t="shared" si="16"/>
        <v>4.0216666666666665</v>
      </c>
      <c r="N242" s="19">
        <f t="shared" si="17"/>
        <v>15</v>
      </c>
      <c r="O242" s="26">
        <f t="shared" si="18"/>
        <v>4.0216666666666665</v>
      </c>
      <c r="R242" s="19">
        <f t="shared" si="19"/>
        <v>38.383796410307177</v>
      </c>
    </row>
    <row r="243" spans="1:18" x14ac:dyDescent="0.15">
      <c r="A243" s="19">
        <f>+'CPT data reduction'!A243</f>
        <v>4.8</v>
      </c>
      <c r="B243" s="19">
        <f>+'CPT data reduction'!M243</f>
        <v>117.15</v>
      </c>
      <c r="C243" s="25">
        <f ca="1">IF(A243&gt;$H$1,AVERAGE(OFFSET(B243,$F$1,0,1,1):OFFSET(B243,-$F$1,0,1,1)),0)</f>
        <v>121.74350649350649</v>
      </c>
      <c r="K243" s="25">
        <f>+'CPT data reduction'!S243</f>
        <v>5.3575228535844603</v>
      </c>
      <c r="L243" s="19">
        <f t="shared" si="15"/>
        <v>30</v>
      </c>
      <c r="M243" s="19">
        <f t="shared" si="16"/>
        <v>3.9050000000000002</v>
      </c>
      <c r="N243" s="19">
        <f t="shared" si="17"/>
        <v>15</v>
      </c>
      <c r="O243" s="26">
        <f t="shared" si="18"/>
        <v>3.9050000000000002</v>
      </c>
      <c r="R243" s="19">
        <f t="shared" si="19"/>
        <v>38.50843847051982</v>
      </c>
    </row>
    <row r="244" spans="1:18" x14ac:dyDescent="0.15">
      <c r="A244" s="19">
        <f>+'CPT data reduction'!A244</f>
        <v>4.82</v>
      </c>
      <c r="B244" s="19">
        <f>+'CPT data reduction'!M244</f>
        <v>109.64999999999999</v>
      </c>
      <c r="C244" s="25">
        <f ca="1">IF(A244&gt;$H$1,AVERAGE(OFFSET(B244,$F$1,0,1,1):OFFSET(B244,-$F$1,0,1,1)),0)</f>
        <v>122.64350649350651</v>
      </c>
      <c r="K244" s="25">
        <f>+'CPT data reduction'!S244</f>
        <v>5.4853545409535975</v>
      </c>
      <c r="L244" s="19">
        <f t="shared" si="15"/>
        <v>30</v>
      </c>
      <c r="M244" s="19">
        <f t="shared" si="16"/>
        <v>3.6549999999999998</v>
      </c>
      <c r="N244" s="19">
        <f t="shared" si="17"/>
        <v>15</v>
      </c>
      <c r="O244" s="26">
        <f t="shared" si="18"/>
        <v>3.6549999999999998</v>
      </c>
      <c r="R244" s="19">
        <f t="shared" si="19"/>
        <v>38.625100885392349</v>
      </c>
    </row>
    <row r="245" spans="1:18" x14ac:dyDescent="0.15">
      <c r="A245" s="19">
        <f>+'CPT data reduction'!A245</f>
        <v>4.84</v>
      </c>
      <c r="B245" s="19">
        <f>+'CPT data reduction'!M245</f>
        <v>105.7</v>
      </c>
      <c r="C245" s="25">
        <f ca="1">IF(A245&gt;$H$1,AVERAGE(OFFSET(B245,$F$1,0,1,1):OFFSET(B245,-$F$1,0,1,1)),0)</f>
        <v>123.5487012987013</v>
      </c>
      <c r="K245" s="25">
        <f>+'CPT data reduction'!S245</f>
        <v>5.5689768665740917</v>
      </c>
      <c r="L245" s="19">
        <f t="shared" si="15"/>
        <v>30</v>
      </c>
      <c r="M245" s="19">
        <f t="shared" si="16"/>
        <v>3.5233333333333334</v>
      </c>
      <c r="N245" s="19">
        <f t="shared" si="17"/>
        <v>15</v>
      </c>
      <c r="O245" s="26">
        <f t="shared" si="18"/>
        <v>3.5233333333333334</v>
      </c>
      <c r="R245" s="19">
        <f t="shared" si="19"/>
        <v>38.737560687052415</v>
      </c>
    </row>
    <row r="246" spans="1:18" x14ac:dyDescent="0.15">
      <c r="A246" s="19">
        <f>+'CPT data reduction'!A246</f>
        <v>4.8600000000000003</v>
      </c>
      <c r="B246" s="19">
        <f>+'CPT data reduction'!M246</f>
        <v>104.4</v>
      </c>
      <c r="C246" s="25">
        <f ca="1">IF(A246&gt;$H$1,AVERAGE(OFFSET(B246,$F$1,0,1,1):OFFSET(B246,-$F$1,0,1,1)),0)</f>
        <v>124.4201298701299</v>
      </c>
      <c r="K246" s="25">
        <f>+'CPT data reduction'!S246</f>
        <v>5.6042152839608139</v>
      </c>
      <c r="L246" s="19">
        <f t="shared" si="15"/>
        <v>30</v>
      </c>
      <c r="M246" s="19">
        <f t="shared" si="16"/>
        <v>3.48</v>
      </c>
      <c r="N246" s="19">
        <f t="shared" si="17"/>
        <v>15</v>
      </c>
      <c r="O246" s="26">
        <f t="shared" si="18"/>
        <v>3.48</v>
      </c>
      <c r="R246" s="19">
        <f t="shared" si="19"/>
        <v>38.848637350186856</v>
      </c>
    </row>
    <row r="247" spans="1:18" x14ac:dyDescent="0.15">
      <c r="A247" s="19">
        <f>+'CPT data reduction'!A247</f>
        <v>4.88</v>
      </c>
      <c r="B247" s="19">
        <f>+'CPT data reduction'!M247</f>
        <v>103.95</v>
      </c>
      <c r="C247" s="25">
        <f ca="1">IF(A247&gt;$H$1,AVERAGE(OFFSET(B247,$F$1,0,1,1):OFFSET(B247,-$F$1,0,1,1)),0)</f>
        <v>125.28051948051952</v>
      </c>
      <c r="K247" s="25">
        <f>+'CPT data reduction'!S247</f>
        <v>5.6224465502324552</v>
      </c>
      <c r="L247" s="19">
        <f t="shared" si="15"/>
        <v>30</v>
      </c>
      <c r="M247" s="19">
        <f t="shared" si="16"/>
        <v>3.4650000000000003</v>
      </c>
      <c r="N247" s="19">
        <f t="shared" si="17"/>
        <v>15</v>
      </c>
      <c r="O247" s="26">
        <f t="shared" si="18"/>
        <v>3.4650000000000003</v>
      </c>
      <c r="R247" s="19">
        <f t="shared" si="19"/>
        <v>38.959235234600889</v>
      </c>
    </row>
    <row r="248" spans="1:18" x14ac:dyDescent="0.15">
      <c r="A248" s="19">
        <f>+'CPT data reduction'!A248</f>
        <v>4.9000000000000004</v>
      </c>
      <c r="B248" s="19">
        <f>+'CPT data reduction'!M248</f>
        <v>106.14999999999999</v>
      </c>
      <c r="C248" s="25">
        <f ca="1">IF(A248&gt;$H$1,AVERAGE(OFFSET(B248,$F$1,0,1,1):OFFSET(B248,-$F$1,0,1,1)),0)</f>
        <v>126.11233766233771</v>
      </c>
      <c r="K248" s="25">
        <f>+'CPT data reduction'!S248</f>
        <v>5.5835987485622445</v>
      </c>
      <c r="L248" s="19">
        <f t="shared" si="15"/>
        <v>30</v>
      </c>
      <c r="M248" s="19">
        <f t="shared" si="16"/>
        <v>3.5383333333333331</v>
      </c>
      <c r="N248" s="19">
        <f t="shared" si="17"/>
        <v>15</v>
      </c>
      <c r="O248" s="26">
        <f t="shared" si="18"/>
        <v>3.5383333333333331</v>
      </c>
      <c r="R248" s="19">
        <f t="shared" si="19"/>
        <v>39.072173814981362</v>
      </c>
    </row>
    <row r="249" spans="1:18" x14ac:dyDescent="0.15">
      <c r="A249" s="19">
        <f>+'CPT data reduction'!A249</f>
        <v>4.92</v>
      </c>
      <c r="B249" s="19">
        <f>+'CPT data reduction'!M249</f>
        <v>108.35000000000001</v>
      </c>
      <c r="C249" s="25">
        <f ca="1">IF(A249&gt;$H$1,AVERAGE(OFFSET(B249,$F$1,0,1,1):OFFSET(B249,-$F$1,0,1,1)),0)</f>
        <v>126.89285714285717</v>
      </c>
      <c r="K249" s="25">
        <f>+'CPT data reduction'!S249</f>
        <v>5.5464312859605025</v>
      </c>
      <c r="L249" s="19">
        <f t="shared" si="15"/>
        <v>30</v>
      </c>
      <c r="M249" s="19">
        <f t="shared" si="16"/>
        <v>3.6116666666666668</v>
      </c>
      <c r="N249" s="19">
        <f t="shared" si="17"/>
        <v>15</v>
      </c>
      <c r="O249" s="26">
        <f t="shared" si="18"/>
        <v>3.6116666666666668</v>
      </c>
      <c r="R249" s="19">
        <f t="shared" si="19"/>
        <v>39.187453091328265</v>
      </c>
    </row>
    <row r="250" spans="1:18" x14ac:dyDescent="0.15">
      <c r="A250" s="19">
        <f>+'CPT data reduction'!A250</f>
        <v>4.9400000000000004</v>
      </c>
      <c r="B250" s="19">
        <f>+'CPT data reduction'!M250</f>
        <v>109.25</v>
      </c>
      <c r="C250" s="25">
        <f ca="1">IF(A250&gt;$H$1,AVERAGE(OFFSET(B250,$F$1,0,1,1):OFFSET(B250,-$F$1,0,1,1)),0)</f>
        <v>127.65064935064937</v>
      </c>
      <c r="K250" s="25">
        <f>+'CPT data reduction'!S250</f>
        <v>5.5353764552606659</v>
      </c>
      <c r="L250" s="19">
        <f t="shared" si="15"/>
        <v>30</v>
      </c>
      <c r="M250" s="19">
        <f t="shared" si="16"/>
        <v>3.6416666666666666</v>
      </c>
      <c r="N250" s="19">
        <f t="shared" si="17"/>
        <v>15</v>
      </c>
      <c r="O250" s="26">
        <f t="shared" si="18"/>
        <v>3.6416666666666666</v>
      </c>
      <c r="R250" s="19">
        <f t="shared" si="19"/>
        <v>39.303689925115982</v>
      </c>
    </row>
    <row r="251" spans="1:18" x14ac:dyDescent="0.15">
      <c r="A251" s="19">
        <f>+'CPT data reduction'!A251</f>
        <v>4.96</v>
      </c>
      <c r="B251" s="19">
        <f>+'CPT data reduction'!M251</f>
        <v>113.19999999999999</v>
      </c>
      <c r="C251" s="25">
        <f ca="1">IF(A251&gt;$H$1,AVERAGE(OFFSET(B251,$F$1,0,1,1):OFFSET(B251,-$F$1,0,1,1)),0)</f>
        <v>128.43181818181822</v>
      </c>
      <c r="K251" s="25">
        <f>+'CPT data reduction'!S251</f>
        <v>5.470211909708266</v>
      </c>
      <c r="L251" s="19">
        <f t="shared" si="15"/>
        <v>30</v>
      </c>
      <c r="M251" s="19">
        <f t="shared" si="16"/>
        <v>3.773333333333333</v>
      </c>
      <c r="N251" s="19">
        <f t="shared" si="17"/>
        <v>15</v>
      </c>
      <c r="O251" s="26">
        <f t="shared" si="18"/>
        <v>3.773333333333333</v>
      </c>
      <c r="R251" s="19">
        <f t="shared" si="19"/>
        <v>39.424129372116163</v>
      </c>
    </row>
    <row r="252" spans="1:18" x14ac:dyDescent="0.15">
      <c r="A252" s="19">
        <f>+'CPT data reduction'!A252</f>
        <v>4.9800000000000004</v>
      </c>
      <c r="B252" s="19">
        <f>+'CPT data reduction'!M252</f>
        <v>118.45</v>
      </c>
      <c r="C252" s="25">
        <f ca="1">IF(A252&gt;$H$1,AVERAGE(OFFSET(B252,$F$1,0,1,1):OFFSET(B252,-$F$1,0,1,1)),0)</f>
        <v>129.20714285714286</v>
      </c>
      <c r="K252" s="25">
        <f>+'CPT data reduction'!S252</f>
        <v>5.3917489729424508</v>
      </c>
      <c r="L252" s="19">
        <f t="shared" si="15"/>
        <v>30</v>
      </c>
      <c r="M252" s="19">
        <f t="shared" si="16"/>
        <v>3.9483333333333333</v>
      </c>
      <c r="N252" s="19">
        <f t="shared" si="17"/>
        <v>15</v>
      </c>
      <c r="O252" s="26">
        <f t="shared" si="18"/>
        <v>3.9483333333333333</v>
      </c>
      <c r="R252" s="19">
        <f t="shared" si="19"/>
        <v>39.550154570854424</v>
      </c>
    </row>
    <row r="253" spans="1:18" x14ac:dyDescent="0.15">
      <c r="A253" s="19">
        <f>+'CPT data reduction'!A253</f>
        <v>5</v>
      </c>
      <c r="B253" s="19">
        <f>+'CPT data reduction'!M253</f>
        <v>122.85</v>
      </c>
      <c r="C253" s="25">
        <f ca="1">IF(A253&gt;$H$1,AVERAGE(OFFSET(B253,$F$1,0,1,1):OFFSET(B253,-$F$1,0,1,1)),0)</f>
        <v>129.97662337662339</v>
      </c>
      <c r="K253" s="25">
        <f>+'CPT data reduction'!S253</f>
        <v>5.3341483091336785</v>
      </c>
      <c r="L253" s="19">
        <f t="shared" si="15"/>
        <v>30</v>
      </c>
      <c r="M253" s="19">
        <f t="shared" si="16"/>
        <v>4.0949999999999998</v>
      </c>
      <c r="N253" s="19">
        <f t="shared" si="17"/>
        <v>15</v>
      </c>
      <c r="O253" s="26">
        <f t="shared" si="18"/>
        <v>4.0949999999999998</v>
      </c>
      <c r="R253" s="19">
        <f t="shared" si="19"/>
        <v>39.680861161525556</v>
      </c>
    </row>
    <row r="254" spans="1:18" x14ac:dyDescent="0.15">
      <c r="A254" s="19">
        <f>+'CPT data reduction'!A254</f>
        <v>5.0199999999999996</v>
      </c>
      <c r="B254" s="19">
        <f>+'CPT data reduction'!M254</f>
        <v>125.9</v>
      </c>
      <c r="C254" s="25">
        <f ca="1">IF(A254&gt;$H$1,AVERAGE(OFFSET(B254,$F$1,0,1,1):OFFSET(B254,-$F$1,0,1,1)),0)</f>
        <v>130.79155844155846</v>
      </c>
      <c r="K254" s="25">
        <f>+'CPT data reduction'!S254</f>
        <v>5.2991552053888968</v>
      </c>
      <c r="L254" s="19">
        <f t="shared" si="15"/>
        <v>30</v>
      </c>
      <c r="M254" s="19">
        <f t="shared" si="16"/>
        <v>4.1966666666666672</v>
      </c>
      <c r="N254" s="19">
        <f t="shared" si="17"/>
        <v>15</v>
      </c>
      <c r="O254" s="26">
        <f t="shared" si="18"/>
        <v>4.1966666666666672</v>
      </c>
      <c r="R254" s="19">
        <f t="shared" si="19"/>
        <v>39.814812807968337</v>
      </c>
    </row>
    <row r="255" spans="1:18" x14ac:dyDescent="0.15">
      <c r="A255" s="19">
        <f>+'CPT data reduction'!A255</f>
        <v>5.04</v>
      </c>
      <c r="B255" s="19">
        <f>+'CPT data reduction'!M255</f>
        <v>127.64999999999999</v>
      </c>
      <c r="C255" s="25">
        <f ca="1">IF(A255&gt;$H$1,AVERAGE(OFFSET(B255,$F$1,0,1,1):OFFSET(B255,-$F$1,0,1,1)),0)</f>
        <v>131.61753246753247</v>
      </c>
      <c r="K255" s="25">
        <f>+'CPT data reduction'!S255</f>
        <v>5.2821711749901068</v>
      </c>
      <c r="L255" s="19">
        <f t="shared" si="15"/>
        <v>30</v>
      </c>
      <c r="M255" s="19">
        <f t="shared" si="16"/>
        <v>4.2549999999999999</v>
      </c>
      <c r="N255" s="19">
        <f t="shared" si="17"/>
        <v>15</v>
      </c>
      <c r="O255" s="26">
        <f t="shared" si="18"/>
        <v>4.2549999999999999</v>
      </c>
      <c r="R255" s="19">
        <f t="shared" si="19"/>
        <v>39.950626371657144</v>
      </c>
    </row>
    <row r="256" spans="1:18" x14ac:dyDescent="0.15">
      <c r="A256" s="19">
        <f>+'CPT data reduction'!A256</f>
        <v>5.0599999999999996</v>
      </c>
      <c r="B256" s="19">
        <f>+'CPT data reduction'!M256</f>
        <v>132.05000000000001</v>
      </c>
      <c r="C256" s="25">
        <f ca="1">IF(A256&gt;$H$1,AVERAGE(OFFSET(B256,$F$1,0,1,1):OFFSET(B256,-$F$1,0,1,1)),0)</f>
        <v>132.46103896103895</v>
      </c>
      <c r="K256" s="25">
        <f>+'CPT data reduction'!S256</f>
        <v>5.2342422710485197</v>
      </c>
      <c r="L256" s="19">
        <f t="shared" si="15"/>
        <v>30</v>
      </c>
      <c r="M256" s="19">
        <f t="shared" si="16"/>
        <v>4.4016666666666673</v>
      </c>
      <c r="N256" s="19">
        <f t="shared" si="17"/>
        <v>15</v>
      </c>
      <c r="O256" s="26">
        <f t="shared" si="18"/>
        <v>4.4016666666666673</v>
      </c>
      <c r="R256" s="19">
        <f t="shared" si="19"/>
        <v>40.09112132727882</v>
      </c>
    </row>
    <row r="257" spans="1:18" x14ac:dyDescent="0.15">
      <c r="A257" s="19">
        <f>+'CPT data reduction'!A257</f>
        <v>5.08</v>
      </c>
      <c r="B257" s="19">
        <f>+'CPT data reduction'!M257</f>
        <v>137.75</v>
      </c>
      <c r="C257" s="25">
        <f ca="1">IF(A257&gt;$H$1,AVERAGE(OFFSET(B257,$F$1,0,1,1):OFFSET(B257,-$F$1,0,1,1)),0)</f>
        <v>133.33896103896103</v>
      </c>
      <c r="K257" s="25">
        <f>+'CPT data reduction'!S257</f>
        <v>5.1765857654751128</v>
      </c>
      <c r="L257" s="19">
        <f t="shared" si="15"/>
        <v>30</v>
      </c>
      <c r="M257" s="19">
        <f t="shared" si="16"/>
        <v>4.5916666666666668</v>
      </c>
      <c r="N257" s="19">
        <f t="shared" si="17"/>
        <v>15</v>
      </c>
      <c r="O257" s="26">
        <f t="shared" si="18"/>
        <v>4.5916666666666668</v>
      </c>
      <c r="R257" s="19">
        <f t="shared" si="19"/>
        <v>40.237680813358992</v>
      </c>
    </row>
    <row r="258" spans="1:18" x14ac:dyDescent="0.15">
      <c r="A258" s="19">
        <f>+'CPT data reduction'!A258</f>
        <v>5.0999999999999996</v>
      </c>
      <c r="B258" s="19">
        <f>+'CPT data reduction'!M258</f>
        <v>139.95000000000002</v>
      </c>
      <c r="C258" s="25">
        <f ca="1">IF(A258&gt;$H$1,AVERAGE(OFFSET(B258,$F$1,0,1,1):OFFSET(B258,-$F$1,0,1,1)),0)</f>
        <v>134.25064935064933</v>
      </c>
      <c r="K258" s="25">
        <f>+'CPT data reduction'!S258</f>
        <v>5.1585735405221556</v>
      </c>
      <c r="L258" s="19">
        <f t="shared" si="15"/>
        <v>30</v>
      </c>
      <c r="M258" s="19">
        <f t="shared" si="16"/>
        <v>4.6650000000000009</v>
      </c>
      <c r="N258" s="19">
        <f t="shared" si="17"/>
        <v>15</v>
      </c>
      <c r="O258" s="26">
        <f t="shared" si="18"/>
        <v>4.6650000000000009</v>
      </c>
      <c r="R258" s="19">
        <f t="shared" si="19"/>
        <v>40.386580995405595</v>
      </c>
    </row>
    <row r="259" spans="1:18" x14ac:dyDescent="0.15">
      <c r="A259" s="19">
        <f>+'CPT data reduction'!A259</f>
        <v>5.12</v>
      </c>
      <c r="B259" s="19">
        <f>+'CPT data reduction'!M259</f>
        <v>143.05000000000001</v>
      </c>
      <c r="C259" s="25">
        <f ca="1">IF(A259&gt;$H$1,AVERAGE(OFFSET(B259,$F$1,0,1,1):OFFSET(B259,-$F$1,0,1,1)),0)</f>
        <v>135.19610389610386</v>
      </c>
      <c r="K259" s="25">
        <f>+'CPT data reduction'!S259</f>
        <v>5.1323066113936848</v>
      </c>
      <c r="L259" s="19">
        <f t="shared" si="15"/>
        <v>30</v>
      </c>
      <c r="M259" s="19">
        <f t="shared" si="16"/>
        <v>4.7683333333333335</v>
      </c>
      <c r="N259" s="19">
        <f t="shared" si="17"/>
        <v>15</v>
      </c>
      <c r="O259" s="26">
        <f t="shared" si="18"/>
        <v>4.7683333333333335</v>
      </c>
      <c r="R259" s="19">
        <f t="shared" si="19"/>
        <v>40.538779430859449</v>
      </c>
    </row>
    <row r="260" spans="1:18" x14ac:dyDescent="0.15">
      <c r="A260" s="19">
        <f>+'CPT data reduction'!A260</f>
        <v>5.14</v>
      </c>
      <c r="B260" s="19">
        <f>+'CPT data reduction'!M260</f>
        <v>147.85</v>
      </c>
      <c r="C260" s="25">
        <f ca="1">IF(A260&gt;$H$1,AVERAGE(OFFSET(B260,$F$1,0,1,1):OFFSET(B260,-$F$1,0,1,1)),0)</f>
        <v>136.15324675324675</v>
      </c>
      <c r="K260" s="25">
        <f>+'CPT data reduction'!S260</f>
        <v>5.0916838177895665</v>
      </c>
      <c r="L260" s="19">
        <f t="shared" ref="L260:L323" si="20">IF(K260&lt;2.6, IF(B260&lt;5000, 120, 200),IF(B260&lt;1000,30,IF(B260&lt;5000,80,120)))</f>
        <v>30</v>
      </c>
      <c r="M260" s="19">
        <f t="shared" ref="M260:M323" si="21">B260/L260</f>
        <v>4.9283333333333328</v>
      </c>
      <c r="N260" s="19">
        <f t="shared" ref="N260:N323" si="22">IF(K260&lt;2.6, IF(B260&lt;5000, 35,IF(B260&lt;1200, 80, 120)),IF(B260&lt;1000,15,IF(B260&lt;5000,35,35)))</f>
        <v>15</v>
      </c>
      <c r="O260" s="26">
        <f t="shared" ref="O260:O323" si="23">+IF(M260&gt;N260,N260,M260)</f>
        <v>4.9283333333333328</v>
      </c>
      <c r="R260" s="19">
        <f t="shared" si="19"/>
        <v>40.696084839330979</v>
      </c>
    </row>
    <row r="261" spans="1:18" x14ac:dyDescent="0.15">
      <c r="A261" s="19">
        <f>+'CPT data reduction'!A261</f>
        <v>5.16</v>
      </c>
      <c r="B261" s="19">
        <f>+'CPT data reduction'!M261</f>
        <v>151.79999999999998</v>
      </c>
      <c r="C261" s="25">
        <f ca="1">IF(A261&gt;$H$1,AVERAGE(OFFSET(B261,$F$1,0,1,1):OFFSET(B261,-$F$1,0,1,1)),0)</f>
        <v>137.11688311688312</v>
      </c>
      <c r="K261" s="25">
        <f>+'CPT data reduction'!S261</f>
        <v>5.0578141558197709</v>
      </c>
      <c r="L261" s="19">
        <f t="shared" si="20"/>
        <v>30</v>
      </c>
      <c r="M261" s="19">
        <f t="shared" si="21"/>
        <v>5.0599999999999996</v>
      </c>
      <c r="N261" s="19">
        <f t="shared" si="22"/>
        <v>15</v>
      </c>
      <c r="O261" s="26">
        <f t="shared" si="23"/>
        <v>5.0599999999999996</v>
      </c>
      <c r="R261" s="19">
        <f t="shared" ref="R261:R324" si="24">+O261*0.02*$C$1*PI()+R260</f>
        <v>40.857592861014972</v>
      </c>
    </row>
    <row r="262" spans="1:18" x14ac:dyDescent="0.15">
      <c r="A262" s="19">
        <f>+'CPT data reduction'!A262</f>
        <v>5.18</v>
      </c>
      <c r="B262" s="19">
        <f>+'CPT data reduction'!M262</f>
        <v>154.44999999999999</v>
      </c>
      <c r="C262" s="25">
        <f ca="1">IF(A262&gt;$H$1,AVERAGE(OFFSET(B262,$F$1,0,1,1):OFFSET(B262,-$F$1,0,1,1)),0)</f>
        <v>138.0577922077922</v>
      </c>
      <c r="K262" s="25">
        <f>+'CPT data reduction'!S262</f>
        <v>5.036442014588201</v>
      </c>
      <c r="L262" s="19">
        <f t="shared" si="20"/>
        <v>30</v>
      </c>
      <c r="M262" s="19">
        <f t="shared" si="21"/>
        <v>5.1483333333333325</v>
      </c>
      <c r="N262" s="19">
        <f t="shared" si="22"/>
        <v>15</v>
      </c>
      <c r="O262" s="26">
        <f t="shared" si="23"/>
        <v>5.1483333333333325</v>
      </c>
      <c r="R262" s="19">
        <f t="shared" si="24"/>
        <v>41.021920357385802</v>
      </c>
    </row>
    <row r="263" spans="1:18" x14ac:dyDescent="0.15">
      <c r="A263" s="19">
        <f>+'CPT data reduction'!A263</f>
        <v>5.2</v>
      </c>
      <c r="B263" s="19">
        <f>+'CPT data reduction'!M263</f>
        <v>154</v>
      </c>
      <c r="C263" s="25">
        <f ca="1">IF(A263&gt;$H$1,AVERAGE(OFFSET(B263,$F$1,0,1,1):OFFSET(B263,-$F$1,0,1,1)),0)</f>
        <v>138.95259740259741</v>
      </c>
      <c r="K263" s="25">
        <f>+'CPT data reduction'!S263</f>
        <v>5.0435159000040173</v>
      </c>
      <c r="L263" s="19">
        <f t="shared" si="20"/>
        <v>30</v>
      </c>
      <c r="M263" s="19">
        <f t="shared" si="21"/>
        <v>5.1333333333333337</v>
      </c>
      <c r="N263" s="19">
        <f t="shared" si="22"/>
        <v>15</v>
      </c>
      <c r="O263" s="26">
        <f t="shared" si="23"/>
        <v>5.1333333333333337</v>
      </c>
      <c r="R263" s="19">
        <f t="shared" si="24"/>
        <v>41.185769075036227</v>
      </c>
    </row>
    <row r="264" spans="1:18" x14ac:dyDescent="0.15">
      <c r="A264" s="19">
        <f>+'CPT data reduction'!A264</f>
        <v>5.22</v>
      </c>
      <c r="B264" s="19">
        <f>+'CPT data reduction'!M264</f>
        <v>152.25</v>
      </c>
      <c r="C264" s="25">
        <f ca="1">IF(A264&gt;$H$1,AVERAGE(OFFSET(B264,$F$1,0,1,1):OFFSET(B264,-$F$1,0,1,1)),0)</f>
        <v>139.79025974025973</v>
      </c>
      <c r="K264" s="25">
        <f>+'CPT data reduction'!S264</f>
        <v>5.061411322408353</v>
      </c>
      <c r="L264" s="19">
        <f t="shared" si="20"/>
        <v>30</v>
      </c>
      <c r="M264" s="19">
        <f t="shared" si="21"/>
        <v>5.0750000000000002</v>
      </c>
      <c r="N264" s="19">
        <f t="shared" si="22"/>
        <v>15</v>
      </c>
      <c r="O264" s="26">
        <f t="shared" si="23"/>
        <v>5.0750000000000002</v>
      </c>
      <c r="R264" s="19">
        <f t="shared" si="24"/>
        <v>41.347755875440626</v>
      </c>
    </row>
    <row r="265" spans="1:18" x14ac:dyDescent="0.15">
      <c r="A265" s="19">
        <f>+'CPT data reduction'!A265</f>
        <v>5.24</v>
      </c>
      <c r="B265" s="19">
        <f>+'CPT data reduction'!M265</f>
        <v>153.10000000000002</v>
      </c>
      <c r="C265" s="25">
        <f ca="1">IF(A265&gt;$H$1,AVERAGE(OFFSET(B265,$F$1,0,1,1):OFFSET(B265,-$F$1,0,1,1)),0)</f>
        <v>140.5655844155844</v>
      </c>
      <c r="K265" s="25">
        <f>+'CPT data reduction'!S265</f>
        <v>5.0580444959288444</v>
      </c>
      <c r="L265" s="19">
        <f t="shared" si="20"/>
        <v>30</v>
      </c>
      <c r="M265" s="19">
        <f t="shared" si="21"/>
        <v>5.1033333333333344</v>
      </c>
      <c r="N265" s="19">
        <f t="shared" si="22"/>
        <v>15</v>
      </c>
      <c r="O265" s="26">
        <f t="shared" si="23"/>
        <v>5.1033333333333344</v>
      </c>
      <c r="R265" s="19">
        <f t="shared" si="24"/>
        <v>41.510647035650237</v>
      </c>
    </row>
    <row r="266" spans="1:18" x14ac:dyDescent="0.15">
      <c r="A266" s="19">
        <f>+'CPT data reduction'!A266</f>
        <v>5.26</v>
      </c>
      <c r="B266" s="19">
        <f>+'CPT data reduction'!M266</f>
        <v>155.29999999999998</v>
      </c>
      <c r="C266" s="25">
        <f ca="1">IF(A266&gt;$H$1,AVERAGE(OFFSET(B266,$F$1,0,1,1):OFFSET(B266,-$F$1,0,1,1)),0)</f>
        <v>141.30129870129869</v>
      </c>
      <c r="K266" s="25">
        <f>+'CPT data reduction'!S266</f>
        <v>5.0438977262521334</v>
      </c>
      <c r="L266" s="19">
        <f t="shared" si="20"/>
        <v>30</v>
      </c>
      <c r="M266" s="19">
        <f t="shared" si="21"/>
        <v>5.1766666666666659</v>
      </c>
      <c r="N266" s="19">
        <f t="shared" si="22"/>
        <v>15</v>
      </c>
      <c r="O266" s="26">
        <f t="shared" si="23"/>
        <v>5.1766666666666659</v>
      </c>
      <c r="R266" s="19">
        <f t="shared" si="24"/>
        <v>41.675878891826279</v>
      </c>
    </row>
    <row r="267" spans="1:18" x14ac:dyDescent="0.15">
      <c r="A267" s="19">
        <f>+'CPT data reduction'!A267</f>
        <v>5.28</v>
      </c>
      <c r="B267" s="19">
        <f>+'CPT data reduction'!M267</f>
        <v>156.65</v>
      </c>
      <c r="C267" s="25">
        <f ca="1">IF(A267&gt;$H$1,AVERAGE(OFFSET(B267,$F$1,0,1,1):OFFSET(B267,-$F$1,0,1,1)),0)</f>
        <v>142.0363636363636</v>
      </c>
      <c r="K267" s="25">
        <f>+'CPT data reduction'!S267</f>
        <v>5.0366669743242838</v>
      </c>
      <c r="L267" s="19">
        <f t="shared" si="20"/>
        <v>30</v>
      </c>
      <c r="M267" s="19">
        <f t="shared" si="21"/>
        <v>5.2216666666666667</v>
      </c>
      <c r="N267" s="19">
        <f t="shared" si="22"/>
        <v>15</v>
      </c>
      <c r="O267" s="26">
        <f t="shared" si="23"/>
        <v>5.2216666666666667</v>
      </c>
      <c r="R267" s="19">
        <f t="shared" si="24"/>
        <v>41.842547084163549</v>
      </c>
    </row>
    <row r="268" spans="1:18" x14ac:dyDescent="0.15">
      <c r="A268" s="19">
        <f>+'CPT data reduction'!A268</f>
        <v>5.3</v>
      </c>
      <c r="B268" s="19">
        <f>+'CPT data reduction'!M268</f>
        <v>159.25</v>
      </c>
      <c r="C268" s="25">
        <f ca="1">IF(A268&gt;$H$1,AVERAGE(OFFSET(B268,$F$1,0,1,1):OFFSET(B268,-$F$1,0,1,1)),0)</f>
        <v>142.80519480519479</v>
      </c>
      <c r="K268" s="25">
        <f>+'CPT data reduction'!S268</f>
        <v>5.0196144388128925</v>
      </c>
      <c r="L268" s="19">
        <f t="shared" si="20"/>
        <v>30</v>
      </c>
      <c r="M268" s="19">
        <f t="shared" si="21"/>
        <v>5.3083333333333336</v>
      </c>
      <c r="N268" s="19">
        <f t="shared" si="22"/>
        <v>15</v>
      </c>
      <c r="O268" s="26">
        <f t="shared" si="23"/>
        <v>5.3083333333333336</v>
      </c>
      <c r="R268" s="19">
        <f t="shared" si="24"/>
        <v>42.011981553552054</v>
      </c>
    </row>
    <row r="269" spans="1:18" x14ac:dyDescent="0.15">
      <c r="A269" s="19">
        <f>+'CPT data reduction'!A269</f>
        <v>5.32</v>
      </c>
      <c r="B269" s="19">
        <f>+'CPT data reduction'!M269</f>
        <v>163.20000000000002</v>
      </c>
      <c r="C269" s="25">
        <f ca="1">IF(A269&gt;$H$1,AVERAGE(OFFSET(B269,$F$1,0,1,1):OFFSET(B269,-$F$1,0,1,1)),0)</f>
        <v>143.60259740259738</v>
      </c>
      <c r="K269" s="25">
        <f>+'CPT data reduction'!S269</f>
        <v>4.9931951443716125</v>
      </c>
      <c r="L269" s="19">
        <f t="shared" si="20"/>
        <v>30</v>
      </c>
      <c r="M269" s="19">
        <f t="shared" si="21"/>
        <v>5.44</v>
      </c>
      <c r="N269" s="19">
        <f t="shared" si="22"/>
        <v>15</v>
      </c>
      <c r="O269" s="26">
        <f t="shared" si="23"/>
        <v>5.44</v>
      </c>
      <c r="R269" s="19">
        <f t="shared" si="24"/>
        <v>42.185618636153023</v>
      </c>
    </row>
    <row r="270" spans="1:18" x14ac:dyDescent="0.15">
      <c r="A270" s="19">
        <f>+'CPT data reduction'!A270</f>
        <v>5.34</v>
      </c>
      <c r="B270" s="19">
        <f>+'CPT data reduction'!M270</f>
        <v>164.55</v>
      </c>
      <c r="C270" s="25">
        <f ca="1">IF(A270&gt;$H$1,AVERAGE(OFFSET(B270,$F$1,0,1,1):OFFSET(B270,-$F$1,0,1,1)),0)</f>
        <v>144.40584415584414</v>
      </c>
      <c r="K270" s="25">
        <f>+'CPT data reduction'!S270</f>
        <v>4.9871058022648507</v>
      </c>
      <c r="L270" s="19">
        <f t="shared" si="20"/>
        <v>30</v>
      </c>
      <c r="M270" s="19">
        <f t="shared" si="21"/>
        <v>5.4850000000000003</v>
      </c>
      <c r="N270" s="19">
        <f t="shared" si="22"/>
        <v>15</v>
      </c>
      <c r="O270" s="26">
        <f t="shared" si="23"/>
        <v>5.4850000000000003</v>
      </c>
      <c r="R270" s="19">
        <f t="shared" si="24"/>
        <v>42.360692054915212</v>
      </c>
    </row>
    <row r="271" spans="1:18" x14ac:dyDescent="0.15">
      <c r="A271" s="19">
        <f>+'CPT data reduction'!A271</f>
        <v>5.36</v>
      </c>
      <c r="B271" s="19">
        <f>+'CPT data reduction'!M271</f>
        <v>164.1</v>
      </c>
      <c r="C271" s="25">
        <f ca="1">IF(A271&gt;$H$1,AVERAGE(OFFSET(B271,$F$1,0,1,1):OFFSET(B271,-$F$1,0,1,1)),0)</f>
        <v>145.23831168831168</v>
      </c>
      <c r="K271" s="25">
        <f>+'CPT data reduction'!S271</f>
        <v>4.9941093174731623</v>
      </c>
      <c r="L271" s="19">
        <f t="shared" si="20"/>
        <v>30</v>
      </c>
      <c r="M271" s="19">
        <f t="shared" si="21"/>
        <v>5.47</v>
      </c>
      <c r="N271" s="19">
        <f t="shared" si="22"/>
        <v>15</v>
      </c>
      <c r="O271" s="26">
        <f t="shared" si="23"/>
        <v>5.47</v>
      </c>
      <c r="R271" s="19">
        <f t="shared" si="24"/>
        <v>42.535286694956994</v>
      </c>
    </row>
    <row r="272" spans="1:18" x14ac:dyDescent="0.15">
      <c r="A272" s="19">
        <f>+'CPT data reduction'!A272</f>
        <v>5.38</v>
      </c>
      <c r="B272" s="19">
        <f>+'CPT data reduction'!M272</f>
        <v>164.95</v>
      </c>
      <c r="C272" s="25">
        <f ca="1">IF(A272&gt;$H$1,AVERAGE(OFFSET(B272,$F$1,0,1,1):OFFSET(B272,-$F$1,0,1,1)),0)</f>
        <v>146.12792207792205</v>
      </c>
      <c r="K272" s="25">
        <f>+'CPT data reduction'!S272</f>
        <v>4.9913988787620784</v>
      </c>
      <c r="L272" s="19">
        <f t="shared" si="20"/>
        <v>30</v>
      </c>
      <c r="M272" s="19">
        <f t="shared" si="21"/>
        <v>5.4983333333333331</v>
      </c>
      <c r="N272" s="19">
        <f t="shared" si="22"/>
        <v>15</v>
      </c>
      <c r="O272" s="26">
        <f t="shared" si="23"/>
        <v>5.4983333333333331</v>
      </c>
      <c r="R272" s="19">
        <f t="shared" si="24"/>
        <v>42.710785694803988</v>
      </c>
    </row>
    <row r="273" spans="1:18" x14ac:dyDescent="0.15">
      <c r="A273" s="19">
        <f>+'CPT data reduction'!A273</f>
        <v>5.4</v>
      </c>
      <c r="B273" s="19">
        <f>+'CPT data reduction'!M273</f>
        <v>164.95</v>
      </c>
      <c r="C273" s="25">
        <f ca="1">IF(A273&gt;$H$1,AVERAGE(OFFSET(B273,$F$1,0,1,1):OFFSET(B273,-$F$1,0,1,1)),0)</f>
        <v>147.05129870129866</v>
      </c>
      <c r="K273" s="25">
        <f>+'CPT data reduction'!S273</f>
        <v>4.9949496708586834</v>
      </c>
      <c r="L273" s="19">
        <f t="shared" si="20"/>
        <v>30</v>
      </c>
      <c r="M273" s="19">
        <f t="shared" si="21"/>
        <v>5.4983333333333331</v>
      </c>
      <c r="N273" s="19">
        <f t="shared" si="22"/>
        <v>15</v>
      </c>
      <c r="O273" s="26">
        <f t="shared" si="23"/>
        <v>5.4983333333333331</v>
      </c>
      <c r="R273" s="19">
        <f t="shared" si="24"/>
        <v>42.886284694650982</v>
      </c>
    </row>
    <row r="274" spans="1:18" x14ac:dyDescent="0.15">
      <c r="A274" s="19">
        <f>+'CPT data reduction'!A274</f>
        <v>5.42</v>
      </c>
      <c r="B274" s="19">
        <f>+'CPT data reduction'!M274</f>
        <v>161.44999999999999</v>
      </c>
      <c r="C274" s="25">
        <f ca="1">IF(A274&gt;$H$1,AVERAGE(OFFSET(B274,$F$1,0,1,1):OFFSET(B274,-$F$1,0,1,1)),0)</f>
        <v>147.94610389610386</v>
      </c>
      <c r="K274" s="25">
        <f>+'CPT data reduction'!S274</f>
        <v>5.0248073708737246</v>
      </c>
      <c r="L274" s="19">
        <f t="shared" si="20"/>
        <v>30</v>
      </c>
      <c r="M274" s="19">
        <f t="shared" si="21"/>
        <v>5.3816666666666659</v>
      </c>
      <c r="N274" s="19">
        <f t="shared" si="22"/>
        <v>15</v>
      </c>
      <c r="O274" s="26">
        <f t="shared" si="23"/>
        <v>5.3816666666666659</v>
      </c>
      <c r="R274" s="19">
        <f t="shared" si="24"/>
        <v>43.058059860005926</v>
      </c>
    </row>
    <row r="275" spans="1:18" x14ac:dyDescent="0.15">
      <c r="A275" s="19">
        <f>+'CPT data reduction'!A275</f>
        <v>5.44</v>
      </c>
      <c r="B275" s="19">
        <f>+'CPT data reduction'!M275</f>
        <v>157.5</v>
      </c>
      <c r="C275" s="25">
        <f ca="1">IF(A275&gt;$H$1,AVERAGE(OFFSET(B275,$F$1,0,1,1):OFFSET(B275,-$F$1,0,1,1)),0)</f>
        <v>148.77792207792203</v>
      </c>
      <c r="K275" s="25">
        <f>+'CPT data reduction'!S275</f>
        <v>5.0596012824576571</v>
      </c>
      <c r="L275" s="19">
        <f t="shared" si="20"/>
        <v>30</v>
      </c>
      <c r="M275" s="19">
        <f t="shared" si="21"/>
        <v>5.25</v>
      </c>
      <c r="N275" s="19">
        <f t="shared" si="22"/>
        <v>15</v>
      </c>
      <c r="O275" s="26">
        <f t="shared" si="23"/>
        <v>5.25</v>
      </c>
      <c r="R275" s="19">
        <f t="shared" si="24"/>
        <v>43.225632412148407</v>
      </c>
    </row>
    <row r="276" spans="1:18" x14ac:dyDescent="0.15">
      <c r="A276" s="19">
        <f>+'CPT data reduction'!A276</f>
        <v>5.46</v>
      </c>
      <c r="B276" s="19">
        <f>+'CPT data reduction'!M276</f>
        <v>155.29999999999998</v>
      </c>
      <c r="C276" s="25">
        <f ca="1">IF(A276&gt;$H$1,AVERAGE(OFFSET(B276,$F$1,0,1,1):OFFSET(B276,-$F$1,0,1,1)),0)</f>
        <v>149.6272727272727</v>
      </c>
      <c r="K276" s="25">
        <f>+'CPT data reduction'!S276</f>
        <v>5.0814496851469197</v>
      </c>
      <c r="L276" s="19">
        <f t="shared" si="20"/>
        <v>30</v>
      </c>
      <c r="M276" s="19">
        <f t="shared" si="21"/>
        <v>5.1766666666666659</v>
      </c>
      <c r="N276" s="19">
        <f t="shared" si="22"/>
        <v>15</v>
      </c>
      <c r="O276" s="26">
        <f t="shared" si="23"/>
        <v>5.1766666666666659</v>
      </c>
      <c r="R276" s="19">
        <f t="shared" si="24"/>
        <v>43.390864268324449</v>
      </c>
    </row>
    <row r="277" spans="1:18" x14ac:dyDescent="0.15">
      <c r="A277" s="19">
        <f>+'CPT data reduction'!A277</f>
        <v>5.48</v>
      </c>
      <c r="B277" s="19">
        <f>+'CPT data reduction'!M277</f>
        <v>152.65</v>
      </c>
      <c r="C277" s="25">
        <f ca="1">IF(A277&gt;$H$1,AVERAGE(OFFSET(B277,$F$1,0,1,1):OFFSET(B277,-$F$1,0,1,1)),0)</f>
        <v>150.50519480519478</v>
      </c>
      <c r="K277" s="25">
        <f>+'CPT data reduction'!S277</f>
        <v>5.1082822655622691</v>
      </c>
      <c r="L277" s="19">
        <f t="shared" si="20"/>
        <v>30</v>
      </c>
      <c r="M277" s="19">
        <f t="shared" si="21"/>
        <v>5.0883333333333338</v>
      </c>
      <c r="N277" s="19">
        <f t="shared" si="22"/>
        <v>15</v>
      </c>
      <c r="O277" s="26">
        <f t="shared" si="23"/>
        <v>5.0883333333333338</v>
      </c>
      <c r="R277" s="19">
        <f t="shared" si="24"/>
        <v>43.553276649813654</v>
      </c>
    </row>
    <row r="278" spans="1:18" x14ac:dyDescent="0.15">
      <c r="A278" s="19">
        <f>+'CPT data reduction'!A278</f>
        <v>5.5</v>
      </c>
      <c r="B278" s="19">
        <f>+'CPT data reduction'!M278</f>
        <v>150.44999999999999</v>
      </c>
      <c r="C278" s="25">
        <f ca="1">IF(A278&gt;$H$1,AVERAGE(OFFSET(B278,$F$1,0,1,1):OFFSET(B278,-$F$1,0,1,1)),0)</f>
        <v>151.34285714285713</v>
      </c>
      <c r="K278" s="25">
        <f>+'CPT data reduction'!S278</f>
        <v>5.132077750043039</v>
      </c>
      <c r="L278" s="19">
        <f t="shared" si="20"/>
        <v>30</v>
      </c>
      <c r="M278" s="19">
        <f t="shared" si="21"/>
        <v>5.0149999999999997</v>
      </c>
      <c r="N278" s="19">
        <f t="shared" si="22"/>
        <v>15</v>
      </c>
      <c r="O278" s="26">
        <f t="shared" si="23"/>
        <v>5.0149999999999997</v>
      </c>
      <c r="R278" s="19">
        <f t="shared" si="24"/>
        <v>43.71334833533642</v>
      </c>
    </row>
    <row r="279" spans="1:18" x14ac:dyDescent="0.15">
      <c r="A279" s="19">
        <f>+'CPT data reduction'!A279</f>
        <v>5.52</v>
      </c>
      <c r="B279" s="19">
        <f>+'CPT data reduction'!M279</f>
        <v>150.89999999999998</v>
      </c>
      <c r="C279" s="25">
        <f ca="1">IF(A279&gt;$H$1,AVERAGE(OFFSET(B279,$F$1,0,1,1):OFFSET(B279,-$F$1,0,1,1)),0)</f>
        <v>152.19155844155844</v>
      </c>
      <c r="K279" s="25">
        <f>+'CPT data reduction'!S279</f>
        <v>5.1319564980617995</v>
      </c>
      <c r="L279" s="19">
        <f t="shared" si="20"/>
        <v>30</v>
      </c>
      <c r="M279" s="19">
        <f t="shared" si="21"/>
        <v>5.0299999999999994</v>
      </c>
      <c r="N279" s="19">
        <f t="shared" si="22"/>
        <v>15</v>
      </c>
      <c r="O279" s="26">
        <f t="shared" si="23"/>
        <v>5.0299999999999994</v>
      </c>
      <c r="R279" s="19">
        <f t="shared" si="24"/>
        <v>43.873898799579592</v>
      </c>
    </row>
    <row r="280" spans="1:18" x14ac:dyDescent="0.15">
      <c r="A280" s="19">
        <f>+'CPT data reduction'!A280</f>
        <v>5.54</v>
      </c>
      <c r="B280" s="19">
        <f>+'CPT data reduction'!M280</f>
        <v>152.69999999999999</v>
      </c>
      <c r="C280" s="25">
        <f ca="1">IF(A280&gt;$H$1,AVERAGE(OFFSET(B280,$F$1,0,1,1):OFFSET(B280,-$F$1,0,1,1)),0)</f>
        <v>153.04610389610392</v>
      </c>
      <c r="K280" s="25">
        <f>+'CPT data reduction'!S280</f>
        <v>5.1198357628916726</v>
      </c>
      <c r="L280" s="19">
        <f t="shared" si="20"/>
        <v>30</v>
      </c>
      <c r="M280" s="19">
        <f t="shared" si="21"/>
        <v>5.09</v>
      </c>
      <c r="N280" s="19">
        <f t="shared" si="22"/>
        <v>15</v>
      </c>
      <c r="O280" s="26">
        <f t="shared" si="23"/>
        <v>5.09</v>
      </c>
      <c r="R280" s="19">
        <f t="shared" si="24"/>
        <v>44.036364378704398</v>
      </c>
    </row>
    <row r="281" spans="1:18" x14ac:dyDescent="0.15">
      <c r="A281" s="19">
        <f>+'CPT data reduction'!A281</f>
        <v>5.56</v>
      </c>
      <c r="B281" s="19">
        <f>+'CPT data reduction'!M281</f>
        <v>155.35</v>
      </c>
      <c r="C281" s="25">
        <f ca="1">IF(A281&gt;$H$1,AVERAGE(OFFSET(B281,$F$1,0,1,1):OFFSET(B281,-$F$1,0,1,1)),0)</f>
        <v>153.88376623376624</v>
      </c>
      <c r="K281" s="25">
        <f>+'CPT data reduction'!S281</f>
        <v>5.100766047995279</v>
      </c>
      <c r="L281" s="19">
        <f t="shared" si="20"/>
        <v>30</v>
      </c>
      <c r="M281" s="19">
        <f t="shared" si="21"/>
        <v>5.1783333333333328</v>
      </c>
      <c r="N281" s="19">
        <f t="shared" si="22"/>
        <v>15</v>
      </c>
      <c r="O281" s="26">
        <f t="shared" si="23"/>
        <v>5.1783333333333328</v>
      </c>
      <c r="R281" s="19">
        <f t="shared" si="24"/>
        <v>44.201649432516042</v>
      </c>
    </row>
    <row r="282" spans="1:18" x14ac:dyDescent="0.15">
      <c r="A282" s="19">
        <f>+'CPT data reduction'!A282</f>
        <v>5.58</v>
      </c>
      <c r="B282" s="19">
        <f>+'CPT data reduction'!M282</f>
        <v>159.70000000000002</v>
      </c>
      <c r="C282" s="25">
        <f ca="1">IF(A282&gt;$H$1,AVERAGE(OFFSET(B282,$F$1,0,1,1):OFFSET(B282,-$F$1,0,1,1)),0)</f>
        <v>154.77792207792209</v>
      </c>
      <c r="K282" s="25">
        <f>+'CPT data reduction'!S282</f>
        <v>5.0683722165297551</v>
      </c>
      <c r="L282" s="19">
        <f t="shared" si="20"/>
        <v>30</v>
      </c>
      <c r="M282" s="19">
        <f t="shared" si="21"/>
        <v>5.3233333333333341</v>
      </c>
      <c r="N282" s="19">
        <f t="shared" si="22"/>
        <v>15</v>
      </c>
      <c r="O282" s="26">
        <f t="shared" si="23"/>
        <v>5.3233333333333341</v>
      </c>
      <c r="R282" s="19">
        <f t="shared" si="24"/>
        <v>44.371562680624955</v>
      </c>
    </row>
    <row r="283" spans="1:18" x14ac:dyDescent="0.15">
      <c r="A283" s="19">
        <f>+'CPT data reduction'!A283</f>
        <v>5.6</v>
      </c>
      <c r="B283" s="19">
        <f>+'CPT data reduction'!M283</f>
        <v>160.10000000000002</v>
      </c>
      <c r="C283" s="25">
        <f ca="1">IF(A283&gt;$H$1,AVERAGE(OFFSET(B283,$F$1,0,1,1):OFFSET(B283,-$F$1,0,1,1)),0)</f>
        <v>155.7064935064935</v>
      </c>
      <c r="K283" s="25">
        <f>+'CPT data reduction'!S283</f>
        <v>5.069046065640098</v>
      </c>
      <c r="L283" s="19">
        <f t="shared" si="20"/>
        <v>30</v>
      </c>
      <c r="M283" s="19">
        <f t="shared" si="21"/>
        <v>5.3366666666666678</v>
      </c>
      <c r="N283" s="19">
        <f t="shared" si="22"/>
        <v>15</v>
      </c>
      <c r="O283" s="26">
        <f t="shared" si="23"/>
        <v>5.3366666666666678</v>
      </c>
      <c r="R283" s="19">
        <f t="shared" si="24"/>
        <v>44.541901509818672</v>
      </c>
    </row>
    <row r="284" spans="1:18" x14ac:dyDescent="0.15">
      <c r="A284" s="19">
        <f>+'CPT data reduction'!A284</f>
        <v>5.62</v>
      </c>
      <c r="B284" s="19">
        <f>+'CPT data reduction'!M284</f>
        <v>157.05000000000001</v>
      </c>
      <c r="C284" s="25">
        <f ca="1">IF(A284&gt;$H$1,AVERAGE(OFFSET(B284,$F$1,0,1,1):OFFSET(B284,-$F$1,0,1,1)),0)</f>
        <v>156.58376623376623</v>
      </c>
      <c r="K284" s="25">
        <f>+'CPT data reduction'!S284</f>
        <v>5.0981506225355009</v>
      </c>
      <c r="L284" s="19">
        <f t="shared" si="20"/>
        <v>30</v>
      </c>
      <c r="M284" s="19">
        <f t="shared" si="21"/>
        <v>5.2350000000000003</v>
      </c>
      <c r="N284" s="19">
        <f t="shared" si="22"/>
        <v>15</v>
      </c>
      <c r="O284" s="26">
        <f t="shared" si="23"/>
        <v>5.2350000000000003</v>
      </c>
      <c r="R284" s="19">
        <f t="shared" si="24"/>
        <v>44.708995283240746</v>
      </c>
    </row>
    <row r="285" spans="1:18" x14ac:dyDescent="0.15">
      <c r="A285" s="19">
        <f>+'CPT data reduction'!A285</f>
        <v>5.64</v>
      </c>
      <c r="B285" s="19">
        <f>+'CPT data reduction'!M285</f>
        <v>155.75</v>
      </c>
      <c r="C285" s="25">
        <f ca="1">IF(A285&gt;$H$1,AVERAGE(OFFSET(B285,$F$1,0,1,1):OFFSET(B285,-$F$1,0,1,1)),0)</f>
        <v>157.38116883116882</v>
      </c>
      <c r="K285" s="25">
        <f>+'CPT data reduction'!S285</f>
        <v>5.1132901598502931</v>
      </c>
      <c r="L285" s="19">
        <f t="shared" si="20"/>
        <v>30</v>
      </c>
      <c r="M285" s="19">
        <f t="shared" si="21"/>
        <v>5.1916666666666664</v>
      </c>
      <c r="N285" s="19">
        <f t="shared" si="22"/>
        <v>15</v>
      </c>
      <c r="O285" s="26">
        <f t="shared" si="23"/>
        <v>5.1916666666666664</v>
      </c>
      <c r="R285" s="19">
        <f t="shared" si="24"/>
        <v>44.874705918137195</v>
      </c>
    </row>
    <row r="286" spans="1:18" x14ac:dyDescent="0.15">
      <c r="A286" s="19">
        <f>+'CPT data reduction'!A286</f>
        <v>5.66</v>
      </c>
      <c r="B286" s="19">
        <f>+'CPT data reduction'!M286</f>
        <v>153.10000000000002</v>
      </c>
      <c r="C286" s="25">
        <f ca="1">IF(A286&gt;$H$1,AVERAGE(OFFSET(B286,$F$1,0,1,1):OFFSET(B286,-$F$1,0,1,1)),0)</f>
        <v>158.12792207792205</v>
      </c>
      <c r="K286" s="25">
        <f>+'CPT data reduction'!S286</f>
        <v>5.140857416688724</v>
      </c>
      <c r="L286" s="19">
        <f t="shared" si="20"/>
        <v>30</v>
      </c>
      <c r="M286" s="19">
        <f t="shared" si="21"/>
        <v>5.1033333333333344</v>
      </c>
      <c r="N286" s="19">
        <f t="shared" si="22"/>
        <v>15</v>
      </c>
      <c r="O286" s="26">
        <f t="shared" si="23"/>
        <v>5.1033333333333344</v>
      </c>
      <c r="R286" s="19">
        <f t="shared" si="24"/>
        <v>45.037597078346806</v>
      </c>
    </row>
    <row r="287" spans="1:18" x14ac:dyDescent="0.15">
      <c r="A287" s="19">
        <f>+'CPT data reduction'!A287</f>
        <v>5.68</v>
      </c>
      <c r="B287" s="19">
        <f>+'CPT data reduction'!M287</f>
        <v>149.15</v>
      </c>
      <c r="C287" s="25">
        <f ca="1">IF(A287&gt;$H$1,AVERAGE(OFFSET(B287,$F$1,0,1,1):OFFSET(B287,-$F$1,0,1,1)),0)</f>
        <v>158.84610389610393</v>
      </c>
      <c r="K287" s="25">
        <f>+'CPT data reduction'!S287</f>
        <v>5.1813637563808479</v>
      </c>
      <c r="L287" s="19">
        <f t="shared" si="20"/>
        <v>30</v>
      </c>
      <c r="M287" s="19">
        <f t="shared" si="21"/>
        <v>4.9716666666666667</v>
      </c>
      <c r="N287" s="19">
        <f t="shared" si="22"/>
        <v>15</v>
      </c>
      <c r="O287" s="26">
        <f t="shared" si="23"/>
        <v>4.9716666666666667</v>
      </c>
      <c r="R287" s="19">
        <f t="shared" si="24"/>
        <v>45.196285625343954</v>
      </c>
    </row>
    <row r="288" spans="1:18" x14ac:dyDescent="0.15">
      <c r="A288" s="19">
        <f>+'CPT data reduction'!A288</f>
        <v>5.7</v>
      </c>
      <c r="B288" s="19">
        <f>+'CPT data reduction'!M288</f>
        <v>149.60000000000002</v>
      </c>
      <c r="C288" s="25">
        <f ca="1">IF(A288&gt;$H$1,AVERAGE(OFFSET(B288,$F$1,0,1,1):OFFSET(B288,-$F$1,0,1,1)),0)</f>
        <v>159.57532467532468</v>
      </c>
      <c r="K288" s="25">
        <f>+'CPT data reduction'!S288</f>
        <v>5.181246669413361</v>
      </c>
      <c r="L288" s="19">
        <f t="shared" si="20"/>
        <v>30</v>
      </c>
      <c r="M288" s="19">
        <f t="shared" si="21"/>
        <v>4.9866666666666672</v>
      </c>
      <c r="N288" s="19">
        <f t="shared" si="22"/>
        <v>15</v>
      </c>
      <c r="O288" s="26">
        <f t="shared" si="23"/>
        <v>4.9866666666666672</v>
      </c>
      <c r="R288" s="19">
        <f t="shared" si="24"/>
        <v>45.355452951061508</v>
      </c>
    </row>
    <row r="289" spans="1:18" x14ac:dyDescent="0.15">
      <c r="A289" s="19">
        <f>+'CPT data reduction'!A289</f>
        <v>5.72</v>
      </c>
      <c r="B289" s="19">
        <f>+'CPT data reduction'!M289</f>
        <v>152.69999999999999</v>
      </c>
      <c r="C289" s="25">
        <f ca="1">IF(A289&gt;$H$1,AVERAGE(OFFSET(B289,$F$1,0,1,1):OFFSET(B289,-$F$1,0,1,1)),0)</f>
        <v>160.35584415584418</v>
      </c>
      <c r="K289" s="25">
        <f>+'CPT data reduction'!S289</f>
        <v>5.1569456617115437</v>
      </c>
      <c r="L289" s="19">
        <f t="shared" si="20"/>
        <v>30</v>
      </c>
      <c r="M289" s="19">
        <f t="shared" si="21"/>
        <v>5.09</v>
      </c>
      <c r="N289" s="19">
        <f t="shared" si="22"/>
        <v>15</v>
      </c>
      <c r="O289" s="26">
        <f t="shared" si="23"/>
        <v>5.09</v>
      </c>
      <c r="R289" s="19">
        <f t="shared" si="24"/>
        <v>45.517918530186314</v>
      </c>
    </row>
    <row r="290" spans="1:18" x14ac:dyDescent="0.15">
      <c r="A290" s="19">
        <f>+'CPT data reduction'!A290</f>
        <v>5.74</v>
      </c>
      <c r="B290" s="19">
        <f>+'CPT data reduction'!M290</f>
        <v>151.79999999999998</v>
      </c>
      <c r="C290" s="25">
        <f ca="1">IF(A290&gt;$H$1,AVERAGE(OFFSET(B290,$F$1,0,1,1):OFFSET(B290,-$F$1,0,1,1)),0)</f>
        <v>161.15909090909093</v>
      </c>
      <c r="K290" s="25">
        <f>+'CPT data reduction'!S290</f>
        <v>5.1697799011395977</v>
      </c>
      <c r="L290" s="19">
        <f t="shared" si="20"/>
        <v>30</v>
      </c>
      <c r="M290" s="19">
        <f t="shared" si="21"/>
        <v>5.0599999999999996</v>
      </c>
      <c r="N290" s="19">
        <f t="shared" si="22"/>
        <v>15</v>
      </c>
      <c r="O290" s="26">
        <f t="shared" si="23"/>
        <v>5.0599999999999996</v>
      </c>
      <c r="R290" s="19">
        <f t="shared" si="24"/>
        <v>45.679426551870307</v>
      </c>
    </row>
    <row r="291" spans="1:18" x14ac:dyDescent="0.15">
      <c r="A291" s="19">
        <f>+'CPT data reduction'!A291</f>
        <v>5.76</v>
      </c>
      <c r="B291" s="19">
        <f>+'CPT data reduction'!M291</f>
        <v>151.79999999999998</v>
      </c>
      <c r="C291" s="25">
        <f ca="1">IF(A291&gt;$H$1,AVERAGE(OFFSET(B291,$F$1,0,1,1):OFFSET(B291,-$F$1,0,1,1)),0)</f>
        <v>161.95649350649356</v>
      </c>
      <c r="K291" s="25">
        <f>+'CPT data reduction'!S291</f>
        <v>5.1738150140928649</v>
      </c>
      <c r="L291" s="19">
        <f t="shared" si="20"/>
        <v>30</v>
      </c>
      <c r="M291" s="19">
        <f t="shared" si="21"/>
        <v>5.0599999999999996</v>
      </c>
      <c r="N291" s="19">
        <f t="shared" si="22"/>
        <v>15</v>
      </c>
      <c r="O291" s="26">
        <f t="shared" si="23"/>
        <v>5.0599999999999996</v>
      </c>
      <c r="R291" s="19">
        <f t="shared" si="24"/>
        <v>45.8409345735543</v>
      </c>
    </row>
    <row r="292" spans="1:18" x14ac:dyDescent="0.15">
      <c r="A292" s="19">
        <f>+'CPT data reduction'!A292</f>
        <v>5.78</v>
      </c>
      <c r="B292" s="19">
        <f>+'CPT data reduction'!M292</f>
        <v>156.20000000000002</v>
      </c>
      <c r="C292" s="25">
        <f ca="1">IF(A292&gt;$H$1,AVERAGE(OFFSET(B292,$F$1,0,1,1):OFFSET(B292,-$F$1,0,1,1)),0)</f>
        <v>162.71948051948053</v>
      </c>
      <c r="K292" s="25">
        <f>+'CPT data reduction'!S292</f>
        <v>5.1377266466461533</v>
      </c>
      <c r="L292" s="19">
        <f t="shared" si="20"/>
        <v>30</v>
      </c>
      <c r="M292" s="19">
        <f t="shared" si="21"/>
        <v>5.206666666666667</v>
      </c>
      <c r="N292" s="19">
        <f t="shared" si="22"/>
        <v>15</v>
      </c>
      <c r="O292" s="26">
        <f t="shared" si="23"/>
        <v>5.206666666666667</v>
      </c>
      <c r="R292" s="19">
        <f t="shared" si="24"/>
        <v>46.007123987171155</v>
      </c>
    </row>
    <row r="293" spans="1:18" x14ac:dyDescent="0.15">
      <c r="A293" s="19">
        <f>+'CPT data reduction'!A293</f>
        <v>5.8</v>
      </c>
      <c r="B293" s="19">
        <f>+'CPT data reduction'!M293</f>
        <v>158.35</v>
      </c>
      <c r="C293" s="25">
        <f ca="1">IF(A293&gt;$H$1,AVERAGE(OFFSET(B293,$F$1,0,1,1):OFFSET(B293,-$F$1,0,1,1)),0)</f>
        <v>163.45454545454547</v>
      </c>
      <c r="K293" s="25">
        <f>+'CPT data reduction'!S293</f>
        <v>5.1229407329444712</v>
      </c>
      <c r="L293" s="19">
        <f t="shared" si="20"/>
        <v>30</v>
      </c>
      <c r="M293" s="19">
        <f t="shared" si="21"/>
        <v>5.2783333333333333</v>
      </c>
      <c r="N293" s="19">
        <f t="shared" si="22"/>
        <v>15</v>
      </c>
      <c r="O293" s="26">
        <f t="shared" si="23"/>
        <v>5.2783333333333333</v>
      </c>
      <c r="R293" s="19">
        <f t="shared" si="24"/>
        <v>46.175600899118848</v>
      </c>
    </row>
    <row r="294" spans="1:18" x14ac:dyDescent="0.15">
      <c r="A294" s="19">
        <f>+'CPT data reduction'!A294</f>
        <v>5.82</v>
      </c>
      <c r="B294" s="19">
        <f>+'CPT data reduction'!M294</f>
        <v>161</v>
      </c>
      <c r="C294" s="25">
        <f ca="1">IF(A294&gt;$H$1,AVERAGE(OFFSET(B294,$F$1,0,1,1):OFFSET(B294,-$F$1,0,1,1)),0)</f>
        <v>164.1844155844156</v>
      </c>
      <c r="K294" s="25">
        <f>+'CPT data reduction'!S294</f>
        <v>5.1041276618448626</v>
      </c>
      <c r="L294" s="19">
        <f t="shared" si="20"/>
        <v>30</v>
      </c>
      <c r="M294" s="19">
        <f t="shared" si="21"/>
        <v>5.3666666666666663</v>
      </c>
      <c r="N294" s="19">
        <f t="shared" si="22"/>
        <v>15</v>
      </c>
      <c r="O294" s="26">
        <f t="shared" si="23"/>
        <v>5.3666666666666663</v>
      </c>
      <c r="R294" s="19">
        <f t="shared" si="24"/>
        <v>46.346897285753386</v>
      </c>
    </row>
    <row r="295" spans="1:18" x14ac:dyDescent="0.15">
      <c r="A295" s="19">
        <f>+'CPT data reduction'!A295</f>
        <v>5.84</v>
      </c>
      <c r="B295" s="19">
        <f>+'CPT data reduction'!M295</f>
        <v>164.55</v>
      </c>
      <c r="C295" s="25">
        <f ca="1">IF(A295&gt;$H$1,AVERAGE(OFFSET(B295,$F$1,0,1,1):OFFSET(B295,-$F$1,0,1,1)),0)</f>
        <v>164.86298701298702</v>
      </c>
      <c r="K295" s="25">
        <f>+'CPT data reduction'!S295</f>
        <v>5.0787730148629109</v>
      </c>
      <c r="L295" s="19">
        <f t="shared" si="20"/>
        <v>30</v>
      </c>
      <c r="M295" s="19">
        <f t="shared" si="21"/>
        <v>5.4850000000000003</v>
      </c>
      <c r="N295" s="19">
        <f t="shared" si="22"/>
        <v>15</v>
      </c>
      <c r="O295" s="26">
        <f t="shared" si="23"/>
        <v>5.4850000000000003</v>
      </c>
      <c r="R295" s="19">
        <f t="shared" si="24"/>
        <v>46.521970704515574</v>
      </c>
    </row>
    <row r="296" spans="1:18" x14ac:dyDescent="0.15">
      <c r="A296" s="19">
        <f>+'CPT data reduction'!A296</f>
        <v>5.86</v>
      </c>
      <c r="B296" s="19">
        <f>+'CPT data reduction'!M296</f>
        <v>168.49999999999997</v>
      </c>
      <c r="C296" s="25">
        <f ca="1">IF(A296&gt;$H$1,AVERAGE(OFFSET(B296,$F$1,0,1,1):OFFSET(B296,-$F$1,0,1,1)),0)</f>
        <v>165.48441558441559</v>
      </c>
      <c r="K296" s="25">
        <f>+'CPT data reduction'!S296</f>
        <v>5.051832855255979</v>
      </c>
      <c r="L296" s="19">
        <f t="shared" si="20"/>
        <v>30</v>
      </c>
      <c r="M296" s="19">
        <f t="shared" si="21"/>
        <v>5.6166666666666654</v>
      </c>
      <c r="N296" s="19">
        <f t="shared" si="22"/>
        <v>15</v>
      </c>
      <c r="O296" s="26">
        <f t="shared" si="23"/>
        <v>5.6166666666666654</v>
      </c>
      <c r="R296" s="19">
        <f t="shared" si="24"/>
        <v>46.701246736490226</v>
      </c>
    </row>
    <row r="297" spans="1:18" x14ac:dyDescent="0.15">
      <c r="A297" s="19">
        <f>+'CPT data reduction'!A297</f>
        <v>5.88</v>
      </c>
      <c r="B297" s="19">
        <f>+'CPT data reduction'!M297</f>
        <v>173.75</v>
      </c>
      <c r="C297" s="25">
        <f ca="1">IF(A297&gt;$H$1,AVERAGE(OFFSET(B297,$F$1,0,1,1):OFFSET(B297,-$F$1,0,1,1)),0)</f>
        <v>166.15129870129871</v>
      </c>
      <c r="K297" s="25">
        <f>+'CPT data reduction'!S297</f>
        <v>5.0166735640173741</v>
      </c>
      <c r="L297" s="19">
        <f t="shared" si="20"/>
        <v>30</v>
      </c>
      <c r="M297" s="19">
        <f t="shared" si="21"/>
        <v>5.791666666666667</v>
      </c>
      <c r="N297" s="19">
        <f t="shared" si="22"/>
        <v>15</v>
      </c>
      <c r="O297" s="26">
        <f t="shared" si="23"/>
        <v>5.791666666666667</v>
      </c>
      <c r="R297" s="19">
        <f t="shared" si="24"/>
        <v>46.88610852020296</v>
      </c>
    </row>
    <row r="298" spans="1:18" x14ac:dyDescent="0.15">
      <c r="A298" s="19">
        <f>+'CPT data reduction'!A298</f>
        <v>5.9</v>
      </c>
      <c r="B298" s="19">
        <f>+'CPT data reduction'!M298</f>
        <v>178.54999999999998</v>
      </c>
      <c r="C298" s="25">
        <f ca="1">IF(A298&gt;$H$1,AVERAGE(OFFSET(B298,$F$1,0,1,1):OFFSET(B298,-$F$1,0,1,1)),0)</f>
        <v>166.84610389610393</v>
      </c>
      <c r="K298" s="25">
        <f>+'CPT data reduction'!S298</f>
        <v>4.9866433352841764</v>
      </c>
      <c r="L298" s="19">
        <f t="shared" si="20"/>
        <v>30</v>
      </c>
      <c r="M298" s="19">
        <f t="shared" si="21"/>
        <v>5.9516666666666662</v>
      </c>
      <c r="N298" s="19">
        <f t="shared" si="22"/>
        <v>15</v>
      </c>
      <c r="O298" s="26">
        <f t="shared" si="23"/>
        <v>5.9516666666666662</v>
      </c>
      <c r="R298" s="19">
        <f t="shared" si="24"/>
        <v>47.076077276933368</v>
      </c>
    </row>
    <row r="299" spans="1:18" x14ac:dyDescent="0.15">
      <c r="A299" s="19">
        <f>+'CPT data reduction'!A299</f>
        <v>5.92</v>
      </c>
      <c r="B299" s="19">
        <f>+'CPT data reduction'!M299</f>
        <v>181.2</v>
      </c>
      <c r="C299" s="25">
        <f ca="1">IF(A299&gt;$H$1,AVERAGE(OFFSET(B299,$F$1,0,1,1):OFFSET(B299,-$F$1,0,1,1)),0)</f>
        <v>167.50714285714287</v>
      </c>
      <c r="K299" s="25">
        <f>+'CPT data reduction'!S299</f>
        <v>4.9724518735898604</v>
      </c>
      <c r="L299" s="19">
        <f t="shared" si="20"/>
        <v>30</v>
      </c>
      <c r="M299" s="19">
        <f t="shared" si="21"/>
        <v>6.04</v>
      </c>
      <c r="N299" s="19">
        <f t="shared" si="22"/>
        <v>15</v>
      </c>
      <c r="O299" s="26">
        <f t="shared" si="23"/>
        <v>6.04</v>
      </c>
      <c r="R299" s="19">
        <f t="shared" si="24"/>
        <v>47.268865508350622</v>
      </c>
    </row>
    <row r="300" spans="1:18" x14ac:dyDescent="0.15">
      <c r="A300" s="19">
        <f>+'CPT data reduction'!A300</f>
        <v>5.94</v>
      </c>
      <c r="B300" s="19">
        <f>+'CPT data reduction'!M300</f>
        <v>178.6</v>
      </c>
      <c r="C300" s="25">
        <f ca="1">IF(A300&gt;$H$1,AVERAGE(OFFSET(B300,$F$1,0,1,1):OFFSET(B300,-$F$1,0,1,1)),0)</f>
        <v>168.16818181818186</v>
      </c>
      <c r="K300" s="25">
        <f>+'CPT data reduction'!S300</f>
        <v>4.9930946947462909</v>
      </c>
      <c r="L300" s="19">
        <f t="shared" si="20"/>
        <v>30</v>
      </c>
      <c r="M300" s="19">
        <f t="shared" si="21"/>
        <v>5.9533333333333331</v>
      </c>
      <c r="N300" s="19">
        <f t="shared" si="22"/>
        <v>15</v>
      </c>
      <c r="O300" s="26">
        <f t="shared" si="23"/>
        <v>5.9533333333333331</v>
      </c>
      <c r="R300" s="19">
        <f t="shared" si="24"/>
        <v>47.458887462716632</v>
      </c>
    </row>
    <row r="301" spans="1:18" x14ac:dyDescent="0.15">
      <c r="A301" s="19">
        <f>+'CPT data reduction'!A301</f>
        <v>5.96</v>
      </c>
      <c r="B301" s="19">
        <f>+'CPT data reduction'!M301</f>
        <v>173.75000000000003</v>
      </c>
      <c r="C301" s="25">
        <f ca="1">IF(A301&gt;$H$1,AVERAGE(OFFSET(B301,$F$1,0,1,1):OFFSET(B301,-$F$1,0,1,1)),0)</f>
        <v>168.8402597402598</v>
      </c>
      <c r="K301" s="25">
        <f>+'CPT data reduction'!S301</f>
        <v>5.0305336360119943</v>
      </c>
      <c r="L301" s="19">
        <f t="shared" si="20"/>
        <v>30</v>
      </c>
      <c r="M301" s="19">
        <f t="shared" si="21"/>
        <v>5.7916666666666679</v>
      </c>
      <c r="N301" s="19">
        <f t="shared" si="22"/>
        <v>15</v>
      </c>
      <c r="O301" s="26">
        <f t="shared" si="23"/>
        <v>5.7916666666666679</v>
      </c>
      <c r="R301" s="19">
        <f t="shared" si="24"/>
        <v>47.643749246429365</v>
      </c>
    </row>
    <row r="302" spans="1:18" x14ac:dyDescent="0.15">
      <c r="A302" s="19">
        <f>+'CPT data reduction'!A302</f>
        <v>5.98</v>
      </c>
      <c r="B302" s="19">
        <f>+'CPT data reduction'!M302</f>
        <v>169.8</v>
      </c>
      <c r="C302" s="25">
        <f ca="1">IF(A302&gt;$H$1,AVERAGE(OFFSET(B302,$F$1,0,1,1):OFFSET(B302,-$F$1,0,1,1)),0)</f>
        <v>169.51818181818186</v>
      </c>
      <c r="K302" s="25">
        <f>+'CPT data reduction'!S302</f>
        <v>5.0634975405721168</v>
      </c>
      <c r="L302" s="19">
        <f t="shared" si="20"/>
        <v>30</v>
      </c>
      <c r="M302" s="19">
        <f t="shared" si="21"/>
        <v>5.66</v>
      </c>
      <c r="N302" s="19">
        <f t="shared" si="22"/>
        <v>15</v>
      </c>
      <c r="O302" s="26">
        <f t="shared" si="23"/>
        <v>5.66</v>
      </c>
      <c r="R302" s="19">
        <f t="shared" si="24"/>
        <v>47.824408416929636</v>
      </c>
    </row>
    <row r="303" spans="1:18" x14ac:dyDescent="0.15">
      <c r="A303" s="19">
        <f>+'CPT data reduction'!A303</f>
        <v>6</v>
      </c>
      <c r="B303" s="19">
        <f>+'CPT data reduction'!M303</f>
        <v>166.75</v>
      </c>
      <c r="C303" s="25">
        <f ca="1">IF(A303&gt;$H$1,AVERAGE(OFFSET(B303,$F$1,0,1,1):OFFSET(B303,-$F$1,0,1,1)),0)</f>
        <v>170.21298701298704</v>
      </c>
      <c r="K303" s="25">
        <f>+'CPT data reduction'!S303</f>
        <v>5.0908891247751153</v>
      </c>
      <c r="L303" s="19">
        <f t="shared" si="20"/>
        <v>30</v>
      </c>
      <c r="M303" s="19">
        <f t="shared" si="21"/>
        <v>5.5583333333333336</v>
      </c>
      <c r="N303" s="19">
        <f t="shared" si="22"/>
        <v>15</v>
      </c>
      <c r="O303" s="26">
        <f t="shared" si="23"/>
        <v>5.5583333333333336</v>
      </c>
      <c r="R303" s="19">
        <f t="shared" si="24"/>
        <v>48.001822531658263</v>
      </c>
    </row>
    <row r="304" spans="1:18" x14ac:dyDescent="0.15">
      <c r="A304" s="19">
        <f>+'CPT data reduction'!A304</f>
        <v>6.02</v>
      </c>
      <c r="B304" s="19">
        <f>+'CPT data reduction'!M304</f>
        <v>164.55</v>
      </c>
      <c r="C304" s="25">
        <f ca="1">IF(A304&gt;$H$1,AVERAGE(OFFSET(B304,$F$1,0,1,1):OFFSET(B304,-$F$1,0,1,1)),0)</f>
        <v>170.93701298701302</v>
      </c>
      <c r="K304" s="25">
        <f>+'CPT data reduction'!S304</f>
        <v>5.1125356445262833</v>
      </c>
      <c r="L304" s="19">
        <f t="shared" si="20"/>
        <v>30</v>
      </c>
      <c r="M304" s="19">
        <f t="shared" si="21"/>
        <v>5.4850000000000003</v>
      </c>
      <c r="N304" s="19">
        <f t="shared" si="22"/>
        <v>15</v>
      </c>
      <c r="O304" s="26">
        <f t="shared" si="23"/>
        <v>5.4850000000000003</v>
      </c>
      <c r="R304" s="19">
        <f t="shared" si="24"/>
        <v>48.176895950420452</v>
      </c>
    </row>
    <row r="305" spans="1:18" x14ac:dyDescent="0.15">
      <c r="A305" s="19">
        <f>+'CPT data reduction'!A305</f>
        <v>6.04</v>
      </c>
      <c r="B305" s="19">
        <f>+'CPT data reduction'!M305</f>
        <v>165.39999999999998</v>
      </c>
      <c r="C305" s="25">
        <f ca="1">IF(A305&gt;$H$1,AVERAGE(OFFSET(B305,$F$1,0,1,1):OFFSET(B305,-$F$1,0,1,1)),0)</f>
        <v>171.65519480519484</v>
      </c>
      <c r="K305" s="25">
        <f>+'CPT data reduction'!S305</f>
        <v>5.1090728626891035</v>
      </c>
      <c r="L305" s="19">
        <f t="shared" si="20"/>
        <v>30</v>
      </c>
      <c r="M305" s="19">
        <f t="shared" si="21"/>
        <v>5.5133333333333328</v>
      </c>
      <c r="N305" s="19">
        <f t="shared" si="22"/>
        <v>15</v>
      </c>
      <c r="O305" s="26">
        <f t="shared" si="23"/>
        <v>5.5133333333333328</v>
      </c>
      <c r="R305" s="19">
        <f t="shared" si="24"/>
        <v>48.352873728987852</v>
      </c>
    </row>
    <row r="306" spans="1:18" x14ac:dyDescent="0.15">
      <c r="A306" s="19">
        <f>+'CPT data reduction'!A306</f>
        <v>6.06</v>
      </c>
      <c r="B306" s="19">
        <f>+'CPT data reduction'!M306</f>
        <v>166.7</v>
      </c>
      <c r="C306" s="25">
        <f ca="1">IF(A306&gt;$H$1,AVERAGE(OFFSET(B306,$F$1,0,1,1):OFFSET(B306,-$F$1,0,1,1)),0)</f>
        <v>172.33311688311693</v>
      </c>
      <c r="K306" s="25">
        <f>+'CPT data reduction'!S306</f>
        <v>5.1024354884118726</v>
      </c>
      <c r="L306" s="19">
        <f t="shared" si="20"/>
        <v>30</v>
      </c>
      <c r="M306" s="19">
        <f t="shared" si="21"/>
        <v>5.5566666666666666</v>
      </c>
      <c r="N306" s="19">
        <f t="shared" si="22"/>
        <v>15</v>
      </c>
      <c r="O306" s="26">
        <f t="shared" si="23"/>
        <v>5.5566666666666666</v>
      </c>
      <c r="R306" s="19">
        <f t="shared" si="24"/>
        <v>48.530234646080878</v>
      </c>
    </row>
    <row r="307" spans="1:18" x14ac:dyDescent="0.15">
      <c r="A307" s="19">
        <f>+'CPT data reduction'!A307</f>
        <v>6.08</v>
      </c>
      <c r="B307" s="19">
        <f>+'CPT data reduction'!M307</f>
        <v>167.15</v>
      </c>
      <c r="C307" s="25">
        <f ca="1">IF(A307&gt;$H$1,AVERAGE(OFFSET(B307,$F$1,0,1,1):OFFSET(B307,-$F$1,0,1,1)),0)</f>
        <v>172.99415584415587</v>
      </c>
      <c r="K307" s="25">
        <f>+'CPT data reduction'!S307</f>
        <v>5.1028134778078087</v>
      </c>
      <c r="L307" s="19">
        <f t="shared" si="20"/>
        <v>30</v>
      </c>
      <c r="M307" s="19">
        <f t="shared" si="21"/>
        <v>5.5716666666666672</v>
      </c>
      <c r="N307" s="19">
        <f t="shared" si="22"/>
        <v>15</v>
      </c>
      <c r="O307" s="26">
        <f t="shared" si="23"/>
        <v>5.5716666666666672</v>
      </c>
      <c r="R307" s="19">
        <f t="shared" si="24"/>
        <v>48.70807434189431</v>
      </c>
    </row>
    <row r="308" spans="1:18" x14ac:dyDescent="0.15">
      <c r="A308" s="19">
        <f>+'CPT data reduction'!A308</f>
        <v>6.1</v>
      </c>
      <c r="B308" s="19">
        <f>+'CPT data reduction'!M308</f>
        <v>167.15</v>
      </c>
      <c r="C308" s="25">
        <f ca="1">IF(A308&gt;$H$1,AVERAGE(OFFSET(B308,$F$1,0,1,1):OFFSET(B308,-$F$1,0,1,1)),0)</f>
        <v>173.65519480519484</v>
      </c>
      <c r="K308" s="25">
        <f>+'CPT data reduction'!S308</f>
        <v>5.1061854341194435</v>
      </c>
      <c r="L308" s="19">
        <f t="shared" si="20"/>
        <v>30</v>
      </c>
      <c r="M308" s="19">
        <f t="shared" si="21"/>
        <v>5.5716666666666672</v>
      </c>
      <c r="N308" s="19">
        <f t="shared" si="22"/>
        <v>15</v>
      </c>
      <c r="O308" s="26">
        <f t="shared" si="23"/>
        <v>5.5716666666666672</v>
      </c>
      <c r="R308" s="19">
        <f t="shared" si="24"/>
        <v>48.885914037707742</v>
      </c>
    </row>
    <row r="309" spans="1:18" x14ac:dyDescent="0.15">
      <c r="A309" s="19">
        <f>+'CPT data reduction'!A309</f>
        <v>6.12</v>
      </c>
      <c r="B309" s="19">
        <f>+'CPT data reduction'!M309</f>
        <v>169.8</v>
      </c>
      <c r="C309" s="25">
        <f ca="1">IF(A309&gt;$H$1,AVERAGE(OFFSET(B309,$F$1,0,1,1):OFFSET(B309,-$F$1,0,1,1)),0)</f>
        <v>174.42987012987015</v>
      </c>
      <c r="K309" s="25">
        <f>+'CPT data reduction'!S309</f>
        <v>5.0887495357485806</v>
      </c>
      <c r="L309" s="19">
        <f t="shared" si="20"/>
        <v>30</v>
      </c>
      <c r="M309" s="19">
        <f t="shared" si="21"/>
        <v>5.66</v>
      </c>
      <c r="N309" s="19">
        <f t="shared" si="22"/>
        <v>15</v>
      </c>
      <c r="O309" s="26">
        <f t="shared" si="23"/>
        <v>5.66</v>
      </c>
      <c r="R309" s="19">
        <f t="shared" si="24"/>
        <v>49.066573208208013</v>
      </c>
    </row>
    <row r="310" spans="1:18" x14ac:dyDescent="0.15">
      <c r="A310" s="19">
        <f>+'CPT data reduction'!A310</f>
        <v>6.14</v>
      </c>
      <c r="B310" s="19">
        <f>+'CPT data reduction'!M310</f>
        <v>175.5</v>
      </c>
      <c r="C310" s="25">
        <f ca="1">IF(A310&gt;$H$1,AVERAGE(OFFSET(B310,$F$1,0,1,1):OFFSET(B310,-$F$1,0,1,1)),0)</f>
        <v>175.39220779220781</v>
      </c>
      <c r="K310" s="25">
        <f>+'CPT data reduction'!S310</f>
        <v>5.0493598968843214</v>
      </c>
      <c r="L310" s="19">
        <f t="shared" si="20"/>
        <v>30</v>
      </c>
      <c r="M310" s="19">
        <f t="shared" si="21"/>
        <v>5.85</v>
      </c>
      <c r="N310" s="19">
        <f t="shared" si="22"/>
        <v>15</v>
      </c>
      <c r="O310" s="26">
        <f t="shared" si="23"/>
        <v>5.85</v>
      </c>
      <c r="R310" s="19">
        <f t="shared" si="24"/>
        <v>49.253296909166778</v>
      </c>
    </row>
    <row r="311" spans="1:18" x14ac:dyDescent="0.15">
      <c r="A311" s="19">
        <f>+'CPT data reduction'!A311</f>
        <v>6.16</v>
      </c>
      <c r="B311" s="19">
        <f>+'CPT data reduction'!M311</f>
        <v>178.54999999999998</v>
      </c>
      <c r="C311" s="25">
        <f ca="1">IF(A311&gt;$H$1,AVERAGE(OFFSET(B311,$F$1,0,1,1):OFFSET(B311,-$F$1,0,1,1)),0)</f>
        <v>176.53181818181824</v>
      </c>
      <c r="K311" s="25">
        <f>+'CPT data reduction'!S311</f>
        <v>5.0280194021224425</v>
      </c>
      <c r="L311" s="19">
        <f t="shared" si="20"/>
        <v>30</v>
      </c>
      <c r="M311" s="19">
        <f t="shared" si="21"/>
        <v>5.9516666666666662</v>
      </c>
      <c r="N311" s="19">
        <f t="shared" si="22"/>
        <v>15</v>
      </c>
      <c r="O311" s="26">
        <f t="shared" si="23"/>
        <v>5.9516666666666662</v>
      </c>
      <c r="R311" s="19">
        <f t="shared" si="24"/>
        <v>49.443265665897187</v>
      </c>
    </row>
    <row r="312" spans="1:18" x14ac:dyDescent="0.15">
      <c r="A312" s="19">
        <f>+'CPT data reduction'!A312</f>
        <v>6.18</v>
      </c>
      <c r="B312" s="19">
        <f>+'CPT data reduction'!M312</f>
        <v>176.8</v>
      </c>
      <c r="C312" s="25">
        <f ca="1">IF(A312&gt;$H$1,AVERAGE(OFFSET(B312,$F$1,0,1,1):OFFSET(B312,-$F$1,0,1,1)),0)</f>
        <v>177.79675324675333</v>
      </c>
      <c r="K312" s="25">
        <f>+'CPT data reduction'!S312</f>
        <v>5.040522420922863</v>
      </c>
      <c r="L312" s="19">
        <f t="shared" si="20"/>
        <v>30</v>
      </c>
      <c r="M312" s="19">
        <f t="shared" si="21"/>
        <v>5.8933333333333335</v>
      </c>
      <c r="N312" s="19">
        <f t="shared" si="22"/>
        <v>15</v>
      </c>
      <c r="O312" s="26">
        <f t="shared" si="23"/>
        <v>5.8933333333333335</v>
      </c>
      <c r="R312" s="19">
        <f t="shared" si="24"/>
        <v>49.63137250538157</v>
      </c>
    </row>
    <row r="313" spans="1:18" x14ac:dyDescent="0.15">
      <c r="A313" s="19">
        <f>+'CPT data reduction'!A313</f>
        <v>6.2</v>
      </c>
      <c r="B313" s="19">
        <f>+'CPT data reduction'!M313</f>
        <v>172.85</v>
      </c>
      <c r="C313" s="25">
        <f ca="1">IF(A313&gt;$H$1,AVERAGE(OFFSET(B313,$F$1,0,1,1):OFFSET(B313,-$F$1,0,1,1)),0)</f>
        <v>179.16428571428577</v>
      </c>
      <c r="K313" s="25">
        <f>+'CPT data reduction'!S313</f>
        <v>5.0722390299890581</v>
      </c>
      <c r="L313" s="19">
        <f t="shared" si="20"/>
        <v>30</v>
      </c>
      <c r="M313" s="19">
        <f t="shared" si="21"/>
        <v>5.7616666666666667</v>
      </c>
      <c r="N313" s="19">
        <f t="shared" si="22"/>
        <v>15</v>
      </c>
      <c r="O313" s="26">
        <f t="shared" si="23"/>
        <v>5.7616666666666667</v>
      </c>
      <c r="R313" s="19">
        <f t="shared" si="24"/>
        <v>49.815276731653491</v>
      </c>
    </row>
    <row r="314" spans="1:18" x14ac:dyDescent="0.15">
      <c r="A314" s="19">
        <f>+'CPT data reduction'!A314</f>
        <v>6.22</v>
      </c>
      <c r="B314" s="19">
        <f>+'CPT data reduction'!M314</f>
        <v>177.7</v>
      </c>
      <c r="C314" s="25">
        <f ca="1">IF(A314&gt;$H$1,AVERAGE(OFFSET(B314,$F$1,0,1,1):OFFSET(B314,-$F$1,0,1,1)),0)</f>
        <v>180.66298701298706</v>
      </c>
      <c r="K314" s="25">
        <f>+'CPT data reduction'!S314</f>
        <v>5.0398949808631306</v>
      </c>
      <c r="L314" s="19">
        <f t="shared" si="20"/>
        <v>30</v>
      </c>
      <c r="M314" s="19">
        <f t="shared" si="21"/>
        <v>5.9233333333333329</v>
      </c>
      <c r="N314" s="19">
        <f t="shared" si="22"/>
        <v>15</v>
      </c>
      <c r="O314" s="26">
        <f t="shared" si="23"/>
        <v>5.9233333333333329</v>
      </c>
      <c r="R314" s="19">
        <f t="shared" si="24"/>
        <v>50.004341128578687</v>
      </c>
    </row>
    <row r="315" spans="1:18" x14ac:dyDescent="0.15">
      <c r="A315" s="19">
        <f>+'CPT data reduction'!A315</f>
        <v>6.24</v>
      </c>
      <c r="B315" s="19">
        <f>+'CPT data reduction'!M315</f>
        <v>184.7</v>
      </c>
      <c r="C315" s="25">
        <f ca="1">IF(A315&gt;$H$1,AVERAGE(OFFSET(B315,$F$1,0,1,1):OFFSET(B315,-$F$1,0,1,1)),0)</f>
        <v>182.19025974025976</v>
      </c>
      <c r="K315" s="25">
        <f>+'CPT data reduction'!S315</f>
        <v>4.9951694232794654</v>
      </c>
      <c r="L315" s="19">
        <f t="shared" si="20"/>
        <v>30</v>
      </c>
      <c r="M315" s="19">
        <f t="shared" si="21"/>
        <v>6.1566666666666663</v>
      </c>
      <c r="N315" s="19">
        <f t="shared" si="22"/>
        <v>15</v>
      </c>
      <c r="O315" s="26">
        <f t="shared" si="23"/>
        <v>6.1566666666666663</v>
      </c>
      <c r="R315" s="19">
        <f t="shared" si="24"/>
        <v>50.200853194487998</v>
      </c>
    </row>
    <row r="316" spans="1:18" x14ac:dyDescent="0.15">
      <c r="A316" s="19">
        <f>+'CPT data reduction'!A316</f>
        <v>6.26</v>
      </c>
      <c r="B316" s="19">
        <f>+'CPT data reduction'!M316</f>
        <v>186</v>
      </c>
      <c r="C316" s="25">
        <f ca="1">IF(A316&gt;$H$1,AVERAGE(OFFSET(B316,$F$1,0,1,1):OFFSET(B316,-$F$1,0,1,1)),0)</f>
        <v>183.64350649350652</v>
      </c>
      <c r="K316" s="25">
        <f>+'CPT data reduction'!S316</f>
        <v>4.9897906996847059</v>
      </c>
      <c r="L316" s="19">
        <f t="shared" si="20"/>
        <v>30</v>
      </c>
      <c r="M316" s="19">
        <f t="shared" si="21"/>
        <v>6.2</v>
      </c>
      <c r="N316" s="19">
        <f t="shared" si="22"/>
        <v>15</v>
      </c>
      <c r="O316" s="26">
        <f t="shared" si="23"/>
        <v>6.2</v>
      </c>
      <c r="R316" s="19">
        <f t="shared" si="24"/>
        <v>50.398748398922926</v>
      </c>
    </row>
    <row r="317" spans="1:18" x14ac:dyDescent="0.15">
      <c r="A317" s="19">
        <f>+'CPT data reduction'!A317</f>
        <v>6.28</v>
      </c>
      <c r="B317" s="19">
        <f>+'CPT data reduction'!M317</f>
        <v>186.45000000000002</v>
      </c>
      <c r="C317" s="25">
        <f ca="1">IF(A317&gt;$H$1,AVERAGE(OFFSET(B317,$F$1,0,1,1):OFFSET(B317,-$F$1,0,1,1)),0)</f>
        <v>184.95974025974024</v>
      </c>
      <c r="K317" s="25">
        <f>+'CPT data reduction'!S317</f>
        <v>4.9901466860759456</v>
      </c>
      <c r="L317" s="19">
        <f t="shared" si="20"/>
        <v>30</v>
      </c>
      <c r="M317" s="19">
        <f t="shared" si="21"/>
        <v>6.2150000000000007</v>
      </c>
      <c r="N317" s="19">
        <f t="shared" si="22"/>
        <v>15</v>
      </c>
      <c r="O317" s="26">
        <f t="shared" si="23"/>
        <v>6.2150000000000007</v>
      </c>
      <c r="R317" s="19">
        <f t="shared" si="24"/>
        <v>50.597122382078261</v>
      </c>
    </row>
    <row r="318" spans="1:18" x14ac:dyDescent="0.15">
      <c r="A318" s="19">
        <f>+'CPT data reduction'!A318</f>
        <v>6.3</v>
      </c>
      <c r="B318" s="19">
        <f>+'CPT data reduction'!M318</f>
        <v>184.70000000000002</v>
      </c>
      <c r="C318" s="25">
        <f ca="1">IF(A318&gt;$H$1,AVERAGE(OFFSET(B318,$F$1,0,1,1):OFFSET(B318,-$F$1,0,1,1)),0)</f>
        <v>186.12207792207795</v>
      </c>
      <c r="K318" s="25">
        <f>+'CPT data reduction'!S318</f>
        <v>5.0051136844437654</v>
      </c>
      <c r="L318" s="19">
        <f t="shared" si="20"/>
        <v>30</v>
      </c>
      <c r="M318" s="19">
        <f t="shared" si="21"/>
        <v>6.1566666666666672</v>
      </c>
      <c r="N318" s="19">
        <f t="shared" si="22"/>
        <v>15</v>
      </c>
      <c r="O318" s="26">
        <f t="shared" si="23"/>
        <v>6.1566666666666672</v>
      </c>
      <c r="R318" s="19">
        <f t="shared" si="24"/>
        <v>50.793634447987571</v>
      </c>
    </row>
    <row r="319" spans="1:18" x14ac:dyDescent="0.15">
      <c r="A319" s="19">
        <f>+'CPT data reduction'!A319</f>
        <v>6.32</v>
      </c>
      <c r="B319" s="19">
        <f>+'CPT data reduction'!M319</f>
        <v>185.15</v>
      </c>
      <c r="C319" s="25">
        <f ca="1">IF(A319&gt;$H$1,AVERAGE(OFFSET(B319,$F$1,0,1,1):OFFSET(B319,-$F$1,0,1,1)),0)</f>
        <v>187.18701298701302</v>
      </c>
      <c r="K319" s="25">
        <f>+'CPT data reduction'!S319</f>
        <v>5.0052701125305745</v>
      </c>
      <c r="L319" s="19">
        <f t="shared" si="20"/>
        <v>30</v>
      </c>
      <c r="M319" s="19">
        <f t="shared" si="21"/>
        <v>6.1716666666666669</v>
      </c>
      <c r="N319" s="19">
        <f t="shared" si="22"/>
        <v>15</v>
      </c>
      <c r="O319" s="26">
        <f t="shared" si="23"/>
        <v>6.1716666666666669</v>
      </c>
      <c r="R319" s="19">
        <f t="shared" si="24"/>
        <v>50.990625292617288</v>
      </c>
    </row>
    <row r="320" spans="1:18" x14ac:dyDescent="0.15">
      <c r="A320" s="19">
        <f>+'CPT data reduction'!A320</f>
        <v>6.34</v>
      </c>
      <c r="B320" s="19">
        <f>+'CPT data reduction'!M320</f>
        <v>186</v>
      </c>
      <c r="C320" s="25">
        <f ca="1">IF(A320&gt;$H$1,AVERAGE(OFFSET(B320,$F$1,0,1,1):OFFSET(B320,-$F$1,0,1,1)),0)</f>
        <v>188.17207792207796</v>
      </c>
      <c r="K320" s="25">
        <f>+'CPT data reduction'!S320</f>
        <v>5.0028444446240599</v>
      </c>
      <c r="L320" s="19">
        <f t="shared" si="20"/>
        <v>30</v>
      </c>
      <c r="M320" s="19">
        <f t="shared" si="21"/>
        <v>6.2</v>
      </c>
      <c r="N320" s="19">
        <f t="shared" si="22"/>
        <v>15</v>
      </c>
      <c r="O320" s="26">
        <f t="shared" si="23"/>
        <v>6.2</v>
      </c>
      <c r="R320" s="19">
        <f t="shared" si="24"/>
        <v>51.188520497052217</v>
      </c>
    </row>
    <row r="321" spans="1:18" x14ac:dyDescent="0.15">
      <c r="A321" s="19">
        <f>+'CPT data reduction'!A321</f>
        <v>6.36</v>
      </c>
      <c r="B321" s="19">
        <f>+'CPT data reduction'!M321</f>
        <v>181.14999999999998</v>
      </c>
      <c r="C321" s="25">
        <f ca="1">IF(A321&gt;$H$1,AVERAGE(OFFSET(B321,$F$1,0,1,1):OFFSET(B321,-$F$1,0,1,1)),0)</f>
        <v>189.07207792207799</v>
      </c>
      <c r="K321" s="25">
        <f>+'CPT data reduction'!S321</f>
        <v>5.0391055391153277</v>
      </c>
      <c r="L321" s="19">
        <f t="shared" si="20"/>
        <v>30</v>
      </c>
      <c r="M321" s="19">
        <f t="shared" si="21"/>
        <v>6.0383333333333322</v>
      </c>
      <c r="N321" s="19">
        <f t="shared" si="22"/>
        <v>15</v>
      </c>
      <c r="O321" s="26">
        <f t="shared" si="23"/>
        <v>6.0383333333333322</v>
      </c>
      <c r="R321" s="19">
        <f t="shared" si="24"/>
        <v>51.381255530833869</v>
      </c>
    </row>
    <row r="322" spans="1:18" x14ac:dyDescent="0.15">
      <c r="A322" s="19">
        <f>+'CPT data reduction'!A322</f>
        <v>6.38</v>
      </c>
      <c r="B322" s="19">
        <f>+'CPT data reduction'!M322</f>
        <v>173.25000000000003</v>
      </c>
      <c r="C322" s="25">
        <f ca="1">IF(A322&gt;$H$1,AVERAGE(OFFSET(B322,$F$1,0,1,1):OFFSET(B322,-$F$1,0,1,1)),0)</f>
        <v>189.96103896103901</v>
      </c>
      <c r="K322" s="25">
        <f>+'CPT data reduction'!S322</f>
        <v>5.1004529174353301</v>
      </c>
      <c r="L322" s="19">
        <f t="shared" si="20"/>
        <v>30</v>
      </c>
      <c r="M322" s="19">
        <f t="shared" si="21"/>
        <v>5.7750000000000012</v>
      </c>
      <c r="N322" s="19">
        <f t="shared" si="22"/>
        <v>15</v>
      </c>
      <c r="O322" s="26">
        <f t="shared" si="23"/>
        <v>5.7750000000000012</v>
      </c>
      <c r="R322" s="19">
        <f t="shared" si="24"/>
        <v>51.565585338190594</v>
      </c>
    </row>
    <row r="323" spans="1:18" x14ac:dyDescent="0.15">
      <c r="A323" s="19">
        <f>+'CPT data reduction'!A323</f>
        <v>6.4</v>
      </c>
      <c r="B323" s="19">
        <f>+'CPT data reduction'!M323</f>
        <v>165.8</v>
      </c>
      <c r="C323" s="25">
        <f ca="1">IF(A323&gt;$H$1,AVERAGE(OFFSET(B323,$F$1,0,1,1):OFFSET(B323,-$F$1,0,1,1)),0)</f>
        <v>190.82142857142858</v>
      </c>
      <c r="K323" s="25">
        <f>+'CPT data reduction'!S323</f>
        <v>5.164504566945566</v>
      </c>
      <c r="L323" s="19">
        <f t="shared" si="20"/>
        <v>30</v>
      </c>
      <c r="M323" s="19">
        <f t="shared" si="21"/>
        <v>5.5266666666666673</v>
      </c>
      <c r="N323" s="19">
        <f t="shared" si="22"/>
        <v>15</v>
      </c>
      <c r="O323" s="26">
        <f t="shared" si="23"/>
        <v>5.5266666666666673</v>
      </c>
      <c r="R323" s="19">
        <f t="shared" si="24"/>
        <v>51.741988697842807</v>
      </c>
    </row>
    <row r="324" spans="1:18" x14ac:dyDescent="0.15">
      <c r="A324" s="19">
        <f>+'CPT data reduction'!A324</f>
        <v>6.42</v>
      </c>
      <c r="B324" s="19">
        <f>+'CPT data reduction'!M324</f>
        <v>161.44999999999999</v>
      </c>
      <c r="C324" s="25">
        <f ca="1">IF(A324&gt;$H$1,AVERAGE(OFFSET(B324,$F$1,0,1,1):OFFSET(B324,-$F$1,0,1,1)),0)</f>
        <v>191.64220779220781</v>
      </c>
      <c r="K324" s="25">
        <f>+'CPT data reduction'!S324</f>
        <v>5.2064033362255913</v>
      </c>
      <c r="L324" s="19">
        <f t="shared" ref="L324:L387" si="25">IF(K324&lt;2.6, IF(B324&lt;5000, 120, 200),IF(B324&lt;1000,30,IF(B324&lt;5000,80,120)))</f>
        <v>30</v>
      </c>
      <c r="M324" s="19">
        <f t="shared" ref="M324:M387" si="26">B324/L324</f>
        <v>5.3816666666666659</v>
      </c>
      <c r="N324" s="19">
        <f t="shared" ref="N324:N387" si="27">IF(K324&lt;2.6, IF(B324&lt;5000, 35,IF(B324&lt;1200, 80, 120)),IF(B324&lt;1000,15,IF(B324&lt;5000,35,35)))</f>
        <v>15</v>
      </c>
      <c r="O324" s="26">
        <f t="shared" ref="O324:O387" si="28">+IF(M324&gt;N324,N324,M324)</f>
        <v>5.3816666666666659</v>
      </c>
      <c r="R324" s="19">
        <f t="shared" si="24"/>
        <v>51.913763863197751</v>
      </c>
    </row>
    <row r="325" spans="1:18" x14ac:dyDescent="0.15">
      <c r="A325" s="19">
        <f>+'CPT data reduction'!A325</f>
        <v>6.44</v>
      </c>
      <c r="B325" s="19">
        <f>+'CPT data reduction'!M325</f>
        <v>161.44999999999999</v>
      </c>
      <c r="C325" s="25">
        <f ca="1">IF(A325&gt;$H$1,AVERAGE(OFFSET(B325,$F$1,0,1,1):OFFSET(B325,-$F$1,0,1,1)),0)</f>
        <v>192.51428571428576</v>
      </c>
      <c r="K325" s="25">
        <f>+'CPT data reduction'!S325</f>
        <v>5.2103360866522754</v>
      </c>
      <c r="L325" s="19">
        <f t="shared" si="25"/>
        <v>30</v>
      </c>
      <c r="M325" s="19">
        <f t="shared" si="26"/>
        <v>5.3816666666666659</v>
      </c>
      <c r="N325" s="19">
        <f t="shared" si="27"/>
        <v>15</v>
      </c>
      <c r="O325" s="26">
        <f t="shared" si="28"/>
        <v>5.3816666666666659</v>
      </c>
      <c r="R325" s="19">
        <f t="shared" ref="R325:R388" si="29">+O325*0.02*$C$1*PI()+R324</f>
        <v>52.085539028552695</v>
      </c>
    </row>
    <row r="326" spans="1:18" x14ac:dyDescent="0.15">
      <c r="A326" s="19">
        <f>+'CPT data reduction'!A326</f>
        <v>6.46</v>
      </c>
      <c r="B326" s="19">
        <f>+'CPT data reduction'!M326</f>
        <v>164.49999999999997</v>
      </c>
      <c r="C326" s="25">
        <f ca="1">IF(A326&gt;$H$1,AVERAGE(OFFSET(B326,$F$1,0,1,1):OFFSET(B326,-$F$1,0,1,1)),0)</f>
        <v>193.46558441558446</v>
      </c>
      <c r="K326" s="25">
        <f>+'CPT data reduction'!S326</f>
        <v>5.1871574699587413</v>
      </c>
      <c r="L326" s="19">
        <f t="shared" si="25"/>
        <v>30</v>
      </c>
      <c r="M326" s="19">
        <f t="shared" si="26"/>
        <v>5.4833333333333325</v>
      </c>
      <c r="N326" s="19">
        <f t="shared" si="27"/>
        <v>15</v>
      </c>
      <c r="O326" s="26">
        <f t="shared" si="28"/>
        <v>5.4833333333333325</v>
      </c>
      <c r="R326" s="19">
        <f t="shared" si="29"/>
        <v>52.260559249679282</v>
      </c>
    </row>
    <row r="327" spans="1:18" x14ac:dyDescent="0.15">
      <c r="A327" s="19">
        <f>+'CPT data reduction'!A327</f>
        <v>6.48</v>
      </c>
      <c r="B327" s="19">
        <f>+'CPT data reduction'!M327</f>
        <v>169.35</v>
      </c>
      <c r="C327" s="25">
        <f ca="1">IF(A327&gt;$H$1,AVERAGE(OFFSET(B327,$F$1,0,1,1):OFFSET(B327,-$F$1,0,1,1)),0)</f>
        <v>194.485064935065</v>
      </c>
      <c r="K327" s="25">
        <f>+'CPT data reduction'!S327</f>
        <v>5.1495859923326952</v>
      </c>
      <c r="L327" s="19">
        <f t="shared" si="25"/>
        <v>30</v>
      </c>
      <c r="M327" s="19">
        <f t="shared" si="26"/>
        <v>5.6449999999999996</v>
      </c>
      <c r="N327" s="19">
        <f t="shared" si="27"/>
        <v>15</v>
      </c>
      <c r="O327" s="26">
        <f t="shared" si="28"/>
        <v>5.6449999999999996</v>
      </c>
      <c r="R327" s="19">
        <f t="shared" si="29"/>
        <v>52.440739641459146</v>
      </c>
    </row>
    <row r="328" spans="1:18" x14ac:dyDescent="0.15">
      <c r="A328" s="19">
        <f>+'CPT data reduction'!A328</f>
        <v>6.5</v>
      </c>
      <c r="B328" s="19">
        <f>+'CPT data reduction'!M328</f>
        <v>175.04999999999998</v>
      </c>
      <c r="C328" s="25">
        <f ca="1">IF(A328&gt;$H$1,AVERAGE(OFFSET(B328,$F$1,0,1,1):OFFSET(B328,-$F$1,0,1,1)),0)</f>
        <v>195.50454545454554</v>
      </c>
      <c r="K328" s="25">
        <f>+'CPT data reduction'!S328</f>
        <v>5.1076778793229245</v>
      </c>
      <c r="L328" s="19">
        <f t="shared" si="25"/>
        <v>30</v>
      </c>
      <c r="M328" s="19">
        <f t="shared" si="26"/>
        <v>5.8349999999999991</v>
      </c>
      <c r="N328" s="19">
        <f t="shared" si="27"/>
        <v>15</v>
      </c>
      <c r="O328" s="26">
        <f t="shared" si="28"/>
        <v>5.8349999999999991</v>
      </c>
      <c r="R328" s="19">
        <f t="shared" si="29"/>
        <v>52.626984563697505</v>
      </c>
    </row>
    <row r="329" spans="1:18" x14ac:dyDescent="0.15">
      <c r="A329" s="19">
        <f>+'CPT data reduction'!A329</f>
        <v>6.52</v>
      </c>
      <c r="B329" s="19">
        <f>+'CPT data reduction'!M329</f>
        <v>179.85000000000002</v>
      </c>
      <c r="C329" s="25">
        <f ca="1">IF(A329&gt;$H$1,AVERAGE(OFFSET(B329,$F$1,0,1,1):OFFSET(B329,-$F$1,0,1,1)),0)</f>
        <v>196.46168831168839</v>
      </c>
      <c r="K329" s="25">
        <f>+'CPT data reduction'!S329</f>
        <v>5.0750086688018055</v>
      </c>
      <c r="L329" s="19">
        <f t="shared" si="25"/>
        <v>30</v>
      </c>
      <c r="M329" s="19">
        <f t="shared" si="26"/>
        <v>5.995000000000001</v>
      </c>
      <c r="N329" s="19">
        <f t="shared" si="27"/>
        <v>15</v>
      </c>
      <c r="O329" s="26">
        <f t="shared" si="28"/>
        <v>5.995000000000001</v>
      </c>
      <c r="R329" s="19">
        <f t="shared" si="29"/>
        <v>52.818336458953539</v>
      </c>
    </row>
    <row r="330" spans="1:18" x14ac:dyDescent="0.15">
      <c r="A330" s="19">
        <f>+'CPT data reduction'!A330</f>
        <v>6.54</v>
      </c>
      <c r="B330" s="19">
        <f>+'CPT data reduction'!M330</f>
        <v>181.60000000000002</v>
      </c>
      <c r="C330" s="25">
        <f ca="1">IF(A330&gt;$H$1,AVERAGE(OFFSET(B330,$F$1,0,1,1):OFFSET(B330,-$F$1,0,1,1)),0)</f>
        <v>197.40194805194812</v>
      </c>
      <c r="D330" s="91">
        <f t="shared" ref="D330:D342" ca="1" si="30">+IF(B330&gt;$C$368*1.3,$C$368*1.3,B330)</f>
        <v>181.60000000000002</v>
      </c>
      <c r="E330" s="26">
        <f t="shared" ref="E330:E393" ca="1" si="31">+IF(D330&lt;$C$368*0.7,$C$368*0.7,D330)</f>
        <v>391.40772727272719</v>
      </c>
      <c r="K330" s="25">
        <f>+'CPT data reduction'!S330</f>
        <v>5.0657737956482967</v>
      </c>
      <c r="L330" s="19">
        <f t="shared" si="25"/>
        <v>30</v>
      </c>
      <c r="M330" s="19">
        <f t="shared" si="26"/>
        <v>6.0533333333333337</v>
      </c>
      <c r="N330" s="19">
        <f t="shared" si="27"/>
        <v>15</v>
      </c>
      <c r="O330" s="26">
        <f t="shared" si="28"/>
        <v>6.0533333333333337</v>
      </c>
      <c r="R330" s="19">
        <f t="shared" si="29"/>
        <v>53.011550271455597</v>
      </c>
    </row>
    <row r="331" spans="1:18" x14ac:dyDescent="0.15">
      <c r="A331" s="19">
        <f>+'CPT data reduction'!A331</f>
        <v>6.56</v>
      </c>
      <c r="B331" s="19">
        <f>+'CPT data reduction'!M331</f>
        <v>182.5</v>
      </c>
      <c r="C331" s="25">
        <f ca="1">IF(A331&gt;$H$1,AVERAGE(OFFSET(B331,$F$1,0,1,1):OFFSET(B331,-$F$1,0,1,1)),0)</f>
        <v>198.39935064935071</v>
      </c>
      <c r="D331" s="91">
        <f t="shared" ca="1" si="30"/>
        <v>182.5</v>
      </c>
      <c r="E331" s="26">
        <f t="shared" ca="1" si="31"/>
        <v>391.40772727272719</v>
      </c>
      <c r="K331" s="25">
        <f>+'CPT data reduction'!S331</f>
        <v>5.0625809540997304</v>
      </c>
      <c r="L331" s="19">
        <f t="shared" si="25"/>
        <v>30</v>
      </c>
      <c r="M331" s="19">
        <f t="shared" si="26"/>
        <v>6.083333333333333</v>
      </c>
      <c r="N331" s="19">
        <f t="shared" si="27"/>
        <v>15</v>
      </c>
      <c r="O331" s="26">
        <f t="shared" si="28"/>
        <v>6.083333333333333</v>
      </c>
      <c r="R331" s="19">
        <f t="shared" si="29"/>
        <v>53.205721641398469</v>
      </c>
    </row>
    <row r="332" spans="1:18" x14ac:dyDescent="0.15">
      <c r="A332" s="19">
        <f>+'CPT data reduction'!A332</f>
        <v>6.58</v>
      </c>
      <c r="B332" s="19">
        <f>+'CPT data reduction'!M332</f>
        <v>183.85000000000002</v>
      </c>
      <c r="C332" s="25">
        <f ca="1">IF(A332&gt;$H$1,AVERAGE(OFFSET(B332,$F$1,0,1,1):OFFSET(B332,-$F$1,0,1,1)),0)</f>
        <v>199.5681818181819</v>
      </c>
      <c r="D332" s="91">
        <f t="shared" ca="1" si="30"/>
        <v>183.85000000000002</v>
      </c>
      <c r="E332" s="26">
        <f t="shared" ca="1" si="31"/>
        <v>391.40772727272719</v>
      </c>
      <c r="K332" s="25">
        <f>+'CPT data reduction'!S332</f>
        <v>5.0562758863334683</v>
      </c>
      <c r="L332" s="19">
        <f t="shared" si="25"/>
        <v>30</v>
      </c>
      <c r="M332" s="19">
        <f t="shared" si="26"/>
        <v>6.1283333333333339</v>
      </c>
      <c r="N332" s="19">
        <f t="shared" si="27"/>
        <v>15</v>
      </c>
      <c r="O332" s="26">
        <f t="shared" si="28"/>
        <v>6.1283333333333339</v>
      </c>
      <c r="R332" s="19">
        <f t="shared" si="29"/>
        <v>53.401329347502561</v>
      </c>
    </row>
    <row r="333" spans="1:18" x14ac:dyDescent="0.15">
      <c r="A333" s="19">
        <f>+'CPT data reduction'!A333</f>
        <v>6.6</v>
      </c>
      <c r="B333" s="19">
        <f>+'CPT data reduction'!M333</f>
        <v>184.29999999999998</v>
      </c>
      <c r="C333" s="25">
        <f ca="1">IF(A333&gt;$H$1,AVERAGE(OFFSET(B333,$F$1,0,1,1):OFFSET(B333,-$F$1,0,1,1)),0)</f>
        <v>200.93571428571434</v>
      </c>
      <c r="D333" s="91">
        <f t="shared" ca="1" si="30"/>
        <v>184.29999999999998</v>
      </c>
      <c r="E333" s="26">
        <f t="shared" ca="1" si="31"/>
        <v>391.40772727272719</v>
      </c>
      <c r="K333" s="25">
        <f>+'CPT data reduction'!S333</f>
        <v>5.0566543892381803</v>
      </c>
      <c r="L333" s="19">
        <f t="shared" si="25"/>
        <v>30</v>
      </c>
      <c r="M333" s="19">
        <f t="shared" si="26"/>
        <v>6.1433333333333326</v>
      </c>
      <c r="N333" s="19">
        <f t="shared" si="27"/>
        <v>15</v>
      </c>
      <c r="O333" s="26">
        <f t="shared" si="28"/>
        <v>6.1433333333333326</v>
      </c>
      <c r="R333" s="19">
        <f t="shared" si="29"/>
        <v>53.597415832327059</v>
      </c>
    </row>
    <row r="334" spans="1:18" x14ac:dyDescent="0.15">
      <c r="A334" s="19">
        <f>+'CPT data reduction'!A334</f>
        <v>6.62</v>
      </c>
      <c r="B334" s="19">
        <f>+'CPT data reduction'!M334</f>
        <v>185.6</v>
      </c>
      <c r="C334" s="25">
        <f ca="1">IF(A334&gt;$H$1,AVERAGE(OFFSET(B334,$F$1,0,1,1):OFFSET(B334,-$F$1,0,1,1)),0)</f>
        <v>202.411038961039</v>
      </c>
      <c r="D334" s="91">
        <f t="shared" ca="1" si="30"/>
        <v>185.6</v>
      </c>
      <c r="E334" s="26">
        <f t="shared" ca="1" si="31"/>
        <v>391.40772727272719</v>
      </c>
      <c r="K334" s="25">
        <f>+'CPT data reduction'!S334</f>
        <v>5.0508563134399935</v>
      </c>
      <c r="L334" s="19">
        <f t="shared" si="25"/>
        <v>30</v>
      </c>
      <c r="M334" s="19">
        <f t="shared" si="26"/>
        <v>6.1866666666666665</v>
      </c>
      <c r="N334" s="19">
        <f t="shared" si="27"/>
        <v>15</v>
      </c>
      <c r="O334" s="26">
        <f t="shared" si="28"/>
        <v>6.1866666666666665</v>
      </c>
      <c r="R334" s="19">
        <f t="shared" si="29"/>
        <v>53.794885455677182</v>
      </c>
    </row>
    <row r="335" spans="1:18" x14ac:dyDescent="0.15">
      <c r="A335" s="19">
        <f>+'CPT data reduction'!A335</f>
        <v>6.64</v>
      </c>
      <c r="B335" s="19">
        <f>+'CPT data reduction'!M335</f>
        <v>191.3</v>
      </c>
      <c r="C335" s="25">
        <f ca="1">IF(A335&gt;$H$1,AVERAGE(OFFSET(B335,$F$1,0,1,1):OFFSET(B335,-$F$1,0,1,1)),0)</f>
        <v>204.82077922077926</v>
      </c>
      <c r="D335" s="91">
        <f t="shared" ca="1" si="30"/>
        <v>191.3</v>
      </c>
      <c r="E335" s="26">
        <f t="shared" ca="1" si="31"/>
        <v>391.40772727272719</v>
      </c>
      <c r="G335" s="92"/>
      <c r="K335" s="25">
        <f>+'CPT data reduction'!S335</f>
        <v>5.0158040506240704</v>
      </c>
      <c r="L335" s="19">
        <f t="shared" si="25"/>
        <v>30</v>
      </c>
      <c r="M335" s="19">
        <f t="shared" si="26"/>
        <v>6.3766666666666669</v>
      </c>
      <c r="N335" s="19">
        <f t="shared" si="27"/>
        <v>15</v>
      </c>
      <c r="O335" s="26">
        <f t="shared" si="28"/>
        <v>6.3766666666666669</v>
      </c>
      <c r="R335" s="19">
        <f t="shared" si="29"/>
        <v>53.998419609485794</v>
      </c>
    </row>
    <row r="336" spans="1:18" x14ac:dyDescent="0.15">
      <c r="A336" s="19">
        <f>+'CPT data reduction'!A336</f>
        <v>6.66</v>
      </c>
      <c r="B336" s="19">
        <f>+'CPT data reduction'!M336</f>
        <v>196.55</v>
      </c>
      <c r="C336" s="25">
        <f ca="1">IF(A336&gt;$H$1,AVERAGE(OFFSET(B336,$F$1,0,1,1):OFFSET(B336,-$F$1,0,1,1)),0)</f>
        <v>209.49220779220784</v>
      </c>
      <c r="D336" s="91">
        <f t="shared" ca="1" si="30"/>
        <v>196.55</v>
      </c>
      <c r="E336" s="26">
        <f t="shared" ca="1" si="31"/>
        <v>391.40772727272719</v>
      </c>
      <c r="K336" s="25">
        <f>+'CPT data reduction'!S336</f>
        <v>4.9854680018778668</v>
      </c>
      <c r="L336" s="19">
        <f t="shared" si="25"/>
        <v>30</v>
      </c>
      <c r="M336" s="19">
        <f t="shared" si="26"/>
        <v>6.5516666666666667</v>
      </c>
      <c r="N336" s="19">
        <f t="shared" si="27"/>
        <v>15</v>
      </c>
      <c r="O336" s="26">
        <f t="shared" si="28"/>
        <v>6.5516666666666667</v>
      </c>
      <c r="R336" s="19">
        <f t="shared" si="29"/>
        <v>54.207539515032487</v>
      </c>
    </row>
    <row r="337" spans="1:18" x14ac:dyDescent="0.15">
      <c r="A337" s="19">
        <f>+'CPT data reduction'!A337</f>
        <v>6.68</v>
      </c>
      <c r="B337" s="19">
        <f>+'CPT data reduction'!M337</f>
        <v>198.74999999999997</v>
      </c>
      <c r="C337" s="25">
        <f ca="1">IF(A337&gt;$H$1,AVERAGE(OFFSET(B337,$F$1,0,1,1):OFFSET(B337,-$F$1,0,1,1)),0)</f>
        <v>216.22077922077926</v>
      </c>
      <c r="D337" s="91">
        <f t="shared" ca="1" si="30"/>
        <v>198.74999999999997</v>
      </c>
      <c r="E337" s="26">
        <f t="shared" ca="1" si="31"/>
        <v>391.40772727272719</v>
      </c>
      <c r="K337" s="25">
        <f>+'CPT data reduction'!S337</f>
        <v>4.974841918196085</v>
      </c>
      <c r="L337" s="19">
        <f t="shared" si="25"/>
        <v>30</v>
      </c>
      <c r="M337" s="19">
        <f t="shared" si="26"/>
        <v>6.6249999999999991</v>
      </c>
      <c r="N337" s="19">
        <f t="shared" si="27"/>
        <v>15</v>
      </c>
      <c r="O337" s="26">
        <f t="shared" si="28"/>
        <v>6.6249999999999991</v>
      </c>
      <c r="R337" s="19">
        <f t="shared" si="29"/>
        <v>54.419000116545618</v>
      </c>
    </row>
    <row r="338" spans="1:18" x14ac:dyDescent="0.15">
      <c r="A338" s="19">
        <f>+'CPT data reduction'!A338</f>
        <v>6.7</v>
      </c>
      <c r="B338" s="19">
        <f>+'CPT data reduction'!M338</f>
        <v>202.7</v>
      </c>
      <c r="C338" s="25">
        <f ca="1">IF(A338&gt;$H$1,AVERAGE(OFFSET(B338,$F$1,0,1,1):OFFSET(B338,-$F$1,0,1,1)),0)</f>
        <v>222.24870129870132</v>
      </c>
      <c r="D338" s="91">
        <f t="shared" ca="1" si="30"/>
        <v>202.7</v>
      </c>
      <c r="E338" s="26">
        <f t="shared" ca="1" si="31"/>
        <v>391.40772727272719</v>
      </c>
      <c r="K338" s="25">
        <f>+'CPT data reduction'!S338</f>
        <v>4.954320906854238</v>
      </c>
      <c r="L338" s="19">
        <f t="shared" si="25"/>
        <v>30</v>
      </c>
      <c r="M338" s="19">
        <f t="shared" si="26"/>
        <v>6.7566666666666659</v>
      </c>
      <c r="N338" s="19">
        <f t="shared" si="27"/>
        <v>15</v>
      </c>
      <c r="O338" s="26">
        <f t="shared" si="28"/>
        <v>6.7566666666666659</v>
      </c>
      <c r="R338" s="19">
        <f t="shared" si="29"/>
        <v>54.634663331271206</v>
      </c>
    </row>
    <row r="339" spans="1:18" x14ac:dyDescent="0.15">
      <c r="A339" s="19">
        <f>+'CPT data reduction'!A339</f>
        <v>6.72</v>
      </c>
      <c r="B339" s="19">
        <f>+'CPT data reduction'!M339</f>
        <v>206.2</v>
      </c>
      <c r="C339" s="25">
        <f ca="1">IF(A339&gt;$H$1,AVERAGE(OFFSET(B339,$F$1,0,1,1):OFFSET(B339,-$F$1,0,1,1)),0)</f>
        <v>227.02272727272731</v>
      </c>
      <c r="D339" s="91">
        <f t="shared" ca="1" si="30"/>
        <v>206.2</v>
      </c>
      <c r="E339" s="26">
        <f t="shared" ca="1" si="31"/>
        <v>391.40772727272719</v>
      </c>
      <c r="K339" s="25">
        <f>+'CPT data reduction'!S339</f>
        <v>4.9372393971601998</v>
      </c>
      <c r="L339" s="19">
        <f t="shared" si="25"/>
        <v>30</v>
      </c>
      <c r="M339" s="19">
        <f t="shared" si="26"/>
        <v>6.8733333333333331</v>
      </c>
      <c r="N339" s="19">
        <f t="shared" si="27"/>
        <v>15</v>
      </c>
      <c r="O339" s="26">
        <f t="shared" si="28"/>
        <v>6.8733333333333331</v>
      </c>
      <c r="R339" s="19">
        <f t="shared" si="29"/>
        <v>54.85405038048885</v>
      </c>
    </row>
    <row r="340" spans="1:18" x14ac:dyDescent="0.15">
      <c r="A340" s="19">
        <f>+'CPT data reduction'!A340</f>
        <v>6.74</v>
      </c>
      <c r="B340" s="19">
        <f>+'CPT data reduction'!M340</f>
        <v>206.2</v>
      </c>
      <c r="C340" s="25">
        <f ca="1">IF(A340&gt;$H$1,AVERAGE(OFFSET(B340,$F$1,0,1,1):OFFSET(B340,-$F$1,0,1,1)),0)</f>
        <v>233.28961038961043</v>
      </c>
      <c r="D340" s="91">
        <f t="shared" ca="1" si="30"/>
        <v>206.2</v>
      </c>
      <c r="E340" s="26">
        <f t="shared" ca="1" si="31"/>
        <v>391.40772727272719</v>
      </c>
      <c r="K340" s="25">
        <f>+'CPT data reduction'!S340</f>
        <v>4.9400193995443864</v>
      </c>
      <c r="L340" s="19">
        <f t="shared" si="25"/>
        <v>30</v>
      </c>
      <c r="M340" s="19">
        <f t="shared" si="26"/>
        <v>6.8733333333333331</v>
      </c>
      <c r="N340" s="19">
        <f t="shared" si="27"/>
        <v>15</v>
      </c>
      <c r="O340" s="26">
        <f t="shared" si="28"/>
        <v>6.8733333333333331</v>
      </c>
      <c r="R340" s="19">
        <f t="shared" si="29"/>
        <v>55.073437429706495</v>
      </c>
    </row>
    <row r="341" spans="1:18" x14ac:dyDescent="0.15">
      <c r="A341" s="19">
        <f>+'CPT data reduction'!A341</f>
        <v>6.76</v>
      </c>
      <c r="B341" s="19">
        <f>+'CPT data reduction'!M341</f>
        <v>205.75</v>
      </c>
      <c r="C341" s="25">
        <f ca="1">IF(A341&gt;$H$1,AVERAGE(OFFSET(B341,$F$1,0,1,1):OFFSET(B341,-$F$1,0,1,1)),0)</f>
        <v>241.7675324675325</v>
      </c>
      <c r="D341" s="91">
        <f t="shared" ca="1" si="30"/>
        <v>205.75</v>
      </c>
      <c r="E341" s="26">
        <f t="shared" ca="1" si="31"/>
        <v>391.40772727272719</v>
      </c>
      <c r="K341" s="25">
        <f>+'CPT data reduction'!S341</f>
        <v>4.9452115729700683</v>
      </c>
      <c r="L341" s="19">
        <f t="shared" si="25"/>
        <v>30</v>
      </c>
      <c r="M341" s="19">
        <f t="shared" si="26"/>
        <v>6.8583333333333334</v>
      </c>
      <c r="N341" s="19">
        <f t="shared" si="27"/>
        <v>15</v>
      </c>
      <c r="O341" s="26">
        <f t="shared" si="28"/>
        <v>6.8583333333333334</v>
      </c>
      <c r="R341" s="19">
        <f t="shared" si="29"/>
        <v>55.292345700203732</v>
      </c>
    </row>
    <row r="342" spans="1:18" x14ac:dyDescent="0.15">
      <c r="A342" s="19">
        <f>+'CPT data reduction'!A342</f>
        <v>6.78</v>
      </c>
      <c r="B342" s="19">
        <f>+'CPT data reduction'!M342</f>
        <v>208.84999999999997</v>
      </c>
      <c r="C342" s="25">
        <f ca="1">IF(A342&gt;$H$1,AVERAGE(OFFSET(B342,$F$1,0,1,1):OFFSET(B342,-$F$1,0,1,1)),0)</f>
        <v>250.40454545454543</v>
      </c>
      <c r="D342" s="91">
        <f t="shared" ca="1" si="30"/>
        <v>208.84999999999997</v>
      </c>
      <c r="E342" s="26">
        <f t="shared" ca="1" si="31"/>
        <v>391.40772727272719</v>
      </c>
      <c r="K342" s="25">
        <f>+'CPT data reduction'!S342</f>
        <v>4.9305938906630287</v>
      </c>
      <c r="L342" s="19">
        <f t="shared" si="25"/>
        <v>30</v>
      </c>
      <c r="M342" s="19">
        <f t="shared" si="26"/>
        <v>6.9616666666666651</v>
      </c>
      <c r="N342" s="19">
        <f t="shared" si="27"/>
        <v>15</v>
      </c>
      <c r="O342" s="26">
        <f t="shared" si="28"/>
        <v>6.9616666666666651</v>
      </c>
      <c r="R342" s="19">
        <f t="shared" si="29"/>
        <v>55.514552224108222</v>
      </c>
    </row>
    <row r="343" spans="1:18" x14ac:dyDescent="0.15">
      <c r="A343" s="19">
        <f>+'CPT data reduction'!A343</f>
        <v>6.8</v>
      </c>
      <c r="B343" s="19">
        <f>+'CPT data reduction'!M343</f>
        <v>210.60000000000002</v>
      </c>
      <c r="C343" s="25">
        <f ca="1">IF(A343&gt;$H$1,AVERAGE(OFFSET(B343,$F$1,0,1,1):OFFSET(B343,-$F$1,0,1,1)),0)</f>
        <v>257.26363636363635</v>
      </c>
      <c r="D343" s="91">
        <f t="shared" ref="D343:D367" ca="1" si="32">+IF(B343&gt;$C$368*1.3,$C$368*1.3,B343)</f>
        <v>210.60000000000002</v>
      </c>
      <c r="E343" s="26">
        <f t="shared" ca="1" si="31"/>
        <v>391.40772727272719</v>
      </c>
      <c r="K343" s="25">
        <f>+'CPT data reduction'!S343</f>
        <v>4.9237799947937804</v>
      </c>
      <c r="L343" s="19">
        <f t="shared" si="25"/>
        <v>30</v>
      </c>
      <c r="M343" s="19">
        <f t="shared" si="26"/>
        <v>7.0200000000000005</v>
      </c>
      <c r="N343" s="19">
        <f t="shared" si="27"/>
        <v>15</v>
      </c>
      <c r="O343" s="26">
        <f t="shared" si="28"/>
        <v>7.0200000000000005</v>
      </c>
      <c r="R343" s="19">
        <f t="shared" si="29"/>
        <v>55.738620665258736</v>
      </c>
    </row>
    <row r="344" spans="1:18" x14ac:dyDescent="0.15">
      <c r="A344" s="19">
        <f>+'CPT data reduction'!A344</f>
        <v>6.82</v>
      </c>
      <c r="B344" s="19">
        <f>+'CPT data reduction'!M344</f>
        <v>208.84999999999997</v>
      </c>
      <c r="C344" s="25">
        <f ca="1">IF(A344&gt;$H$1,AVERAGE(OFFSET(B344,$F$1,0,1,1):OFFSET(B344,-$F$1,0,1,1)),0)</f>
        <v>262.36818181818182</v>
      </c>
      <c r="D344" s="91">
        <f t="shared" ca="1" si="32"/>
        <v>208.84999999999997</v>
      </c>
      <c r="E344" s="26">
        <f t="shared" ca="1" si="31"/>
        <v>391.40772727272719</v>
      </c>
      <c r="K344" s="25">
        <f>+'CPT data reduction'!S344</f>
        <v>4.9361860371786905</v>
      </c>
      <c r="L344" s="19">
        <f t="shared" si="25"/>
        <v>30</v>
      </c>
      <c r="M344" s="19">
        <f t="shared" si="26"/>
        <v>6.9616666666666651</v>
      </c>
      <c r="N344" s="19">
        <f t="shared" si="27"/>
        <v>15</v>
      </c>
      <c r="O344" s="26">
        <f t="shared" si="28"/>
        <v>6.9616666666666651</v>
      </c>
      <c r="R344" s="19">
        <f t="shared" si="29"/>
        <v>55.960827189163226</v>
      </c>
    </row>
    <row r="345" spans="1:18" x14ac:dyDescent="0.15">
      <c r="A345" s="19">
        <f>+'CPT data reduction'!A345</f>
        <v>6.84</v>
      </c>
      <c r="B345" s="19">
        <f>+'CPT data reduction'!M345</f>
        <v>210.15</v>
      </c>
      <c r="C345" s="25">
        <f ca="1">IF(A345&gt;$H$1,AVERAGE(OFFSET(B345,$F$1,0,1,1):OFFSET(B345,-$F$1,0,1,1)),0)</f>
        <v>265.7409090909091</v>
      </c>
      <c r="D345" s="91">
        <f t="shared" ca="1" si="32"/>
        <v>210.15</v>
      </c>
      <c r="E345" s="26">
        <f t="shared" ca="1" si="31"/>
        <v>391.40772727272719</v>
      </c>
      <c r="K345" s="25">
        <f>+'CPT data reduction'!S345</f>
        <v>4.9318131407573471</v>
      </c>
      <c r="L345" s="19">
        <f t="shared" si="25"/>
        <v>30</v>
      </c>
      <c r="M345" s="19">
        <f t="shared" si="26"/>
        <v>7.0049999999999999</v>
      </c>
      <c r="N345" s="19">
        <f t="shared" si="27"/>
        <v>15</v>
      </c>
      <c r="O345" s="26">
        <f t="shared" si="28"/>
        <v>7.0049999999999999</v>
      </c>
      <c r="R345" s="19">
        <f t="shared" si="29"/>
        <v>56.184416851593333</v>
      </c>
    </row>
    <row r="346" spans="1:18" x14ac:dyDescent="0.15">
      <c r="A346" s="19">
        <f>+'CPT data reduction'!A346</f>
        <v>6.86</v>
      </c>
      <c r="B346" s="19">
        <f>+'CPT data reduction'!M346</f>
        <v>214.10000000000002</v>
      </c>
      <c r="C346" s="25">
        <f ca="1">IF(A346&gt;$H$1,AVERAGE(OFFSET(B346,$F$1,0,1,1):OFFSET(B346,-$F$1,0,1,1)),0)</f>
        <v>267.97987012987016</v>
      </c>
      <c r="D346" s="91">
        <f t="shared" ca="1" si="32"/>
        <v>214.10000000000002</v>
      </c>
      <c r="E346" s="26">
        <f t="shared" ca="1" si="31"/>
        <v>391.40772727272719</v>
      </c>
      <c r="K346" s="25">
        <f>+'CPT data reduction'!S346</f>
        <v>4.9133039129797726</v>
      </c>
      <c r="L346" s="19">
        <f t="shared" si="25"/>
        <v>30</v>
      </c>
      <c r="M346" s="19">
        <f t="shared" si="26"/>
        <v>7.1366666666666676</v>
      </c>
      <c r="N346" s="19">
        <f t="shared" si="27"/>
        <v>15</v>
      </c>
      <c r="O346" s="26">
        <f t="shared" si="28"/>
        <v>7.1366666666666676</v>
      </c>
      <c r="R346" s="19">
        <f t="shared" si="29"/>
        <v>56.412209127235904</v>
      </c>
    </row>
    <row r="347" spans="1:18" x14ac:dyDescent="0.15">
      <c r="A347" s="19">
        <f>+'CPT data reduction'!A347</f>
        <v>6.88</v>
      </c>
      <c r="B347" s="19">
        <f>+'CPT data reduction'!M347</f>
        <v>224.20000000000002</v>
      </c>
      <c r="C347" s="25">
        <f ca="1">IF(A347&gt;$H$1,AVERAGE(OFFSET(B347,$F$1,0,1,1):OFFSET(B347,-$F$1,0,1,1)),0)</f>
        <v>271.78571428571433</v>
      </c>
      <c r="D347" s="91">
        <f t="shared" ca="1" si="32"/>
        <v>224.20000000000002</v>
      </c>
      <c r="E347" s="26">
        <f t="shared" ca="1" si="31"/>
        <v>391.40772727272719</v>
      </c>
      <c r="K347" s="25">
        <f>+'CPT data reduction'!S347</f>
        <v>4.8641668062226069</v>
      </c>
      <c r="L347" s="19">
        <f t="shared" si="25"/>
        <v>30</v>
      </c>
      <c r="M347" s="19">
        <f t="shared" si="26"/>
        <v>7.4733333333333336</v>
      </c>
      <c r="N347" s="19">
        <f t="shared" si="27"/>
        <v>15</v>
      </c>
      <c r="O347" s="26">
        <f t="shared" si="28"/>
        <v>7.4733333333333336</v>
      </c>
      <c r="R347" s="19">
        <f t="shared" si="29"/>
        <v>56.650747325269833</v>
      </c>
    </row>
    <row r="348" spans="1:18" x14ac:dyDescent="0.15">
      <c r="A348" s="19">
        <f>+'CPT data reduction'!A348</f>
        <v>6.9</v>
      </c>
      <c r="B348" s="19">
        <f>+'CPT data reduction'!M348</f>
        <v>238.20000000000002</v>
      </c>
      <c r="C348" s="25">
        <f ca="1">IF(A348&gt;$H$1,AVERAGE(OFFSET(B348,$F$1,0,1,1):OFFSET(B348,-$F$1,0,1,1)),0)</f>
        <v>279.72792207792207</v>
      </c>
      <c r="D348" s="91">
        <f t="shared" ca="1" si="32"/>
        <v>238.20000000000002</v>
      </c>
      <c r="E348" s="26">
        <f t="shared" ca="1" si="31"/>
        <v>391.40772727272719</v>
      </c>
      <c r="K348" s="25">
        <f>+'CPT data reduction'!S348</f>
        <v>4.8013284701502181</v>
      </c>
      <c r="L348" s="19">
        <f t="shared" si="25"/>
        <v>30</v>
      </c>
      <c r="M348" s="19">
        <f t="shared" si="26"/>
        <v>7.94</v>
      </c>
      <c r="N348" s="19">
        <f t="shared" si="27"/>
        <v>15</v>
      </c>
      <c r="O348" s="26">
        <f t="shared" si="28"/>
        <v>7.94</v>
      </c>
      <c r="R348" s="19">
        <f t="shared" si="29"/>
        <v>56.904180861271982</v>
      </c>
    </row>
    <row r="349" spans="1:18" x14ac:dyDescent="0.15">
      <c r="A349" s="19">
        <f>+'CPT data reduction'!A349</f>
        <v>6.92</v>
      </c>
      <c r="B349" s="19">
        <f>+'CPT data reduction'!M349</f>
        <v>252.70000000000005</v>
      </c>
      <c r="C349" s="25">
        <f ca="1">IF(A349&gt;$H$1,AVERAGE(OFFSET(B349,$F$1,0,1,1):OFFSET(B349,-$F$1,0,1,1)),0)</f>
        <v>290.66753246753245</v>
      </c>
      <c r="D349" s="91">
        <f t="shared" ca="1" si="32"/>
        <v>252.70000000000005</v>
      </c>
      <c r="E349" s="26">
        <f t="shared" ca="1" si="31"/>
        <v>391.40772727272719</v>
      </c>
      <c r="K349" s="25">
        <f>+'CPT data reduction'!S349</f>
        <v>4.7427282761232412</v>
      </c>
      <c r="L349" s="19">
        <f t="shared" si="25"/>
        <v>30</v>
      </c>
      <c r="M349" s="19">
        <f t="shared" si="26"/>
        <v>8.4233333333333356</v>
      </c>
      <c r="N349" s="19">
        <f t="shared" si="27"/>
        <v>15</v>
      </c>
      <c r="O349" s="26">
        <f t="shared" si="28"/>
        <v>8.4233333333333356</v>
      </c>
      <c r="R349" s="19">
        <f t="shared" si="29"/>
        <v>57.173041711598358</v>
      </c>
    </row>
    <row r="350" spans="1:18" x14ac:dyDescent="0.15">
      <c r="A350" s="19">
        <f>+'CPT data reduction'!A350</f>
        <v>6.94</v>
      </c>
      <c r="B350" s="19">
        <f>+'CPT data reduction'!M350</f>
        <v>262.34999999999997</v>
      </c>
      <c r="C350" s="25">
        <f ca="1">IF(A350&gt;$H$1,AVERAGE(OFFSET(B350,$F$1,0,1,1):OFFSET(B350,-$F$1,0,1,1)),0)</f>
        <v>302.24545454545449</v>
      </c>
      <c r="D350" s="91">
        <f t="shared" ca="1" si="32"/>
        <v>262.34999999999997</v>
      </c>
      <c r="E350" s="26">
        <f t="shared" ca="1" si="31"/>
        <v>391.40772727272719</v>
      </c>
      <c r="K350" s="25">
        <f>+'CPT data reduction'!S350</f>
        <v>4.7074778604578915</v>
      </c>
      <c r="L350" s="19">
        <f t="shared" si="25"/>
        <v>30</v>
      </c>
      <c r="M350" s="19">
        <f t="shared" si="26"/>
        <v>8.7449999999999992</v>
      </c>
      <c r="N350" s="19">
        <f t="shared" si="27"/>
        <v>15</v>
      </c>
      <c r="O350" s="26">
        <f t="shared" si="28"/>
        <v>8.7449999999999992</v>
      </c>
      <c r="R350" s="19">
        <f t="shared" si="29"/>
        <v>57.452169705595686</v>
      </c>
    </row>
    <row r="351" spans="1:18" x14ac:dyDescent="0.15">
      <c r="A351" s="19">
        <f>+'CPT data reduction'!A351</f>
        <v>6.96</v>
      </c>
      <c r="B351" s="19">
        <f>+'CPT data reduction'!M351</f>
        <v>266.75</v>
      </c>
      <c r="C351" s="25">
        <f ca="1">IF(A351&gt;$H$1,AVERAGE(OFFSET(B351,$F$1,0,1,1):OFFSET(B351,-$F$1,0,1,1)),0)</f>
        <v>312.19935064935061</v>
      </c>
      <c r="D351" s="91">
        <f t="shared" ca="1" si="32"/>
        <v>266.75</v>
      </c>
      <c r="E351" s="26">
        <f t="shared" ca="1" si="31"/>
        <v>391.40772727272719</v>
      </c>
      <c r="K351" s="25">
        <f>+'CPT data reduction'!S351</f>
        <v>4.693239748411993</v>
      </c>
      <c r="L351" s="19">
        <f t="shared" si="25"/>
        <v>30</v>
      </c>
      <c r="M351" s="19">
        <f t="shared" si="26"/>
        <v>8.8916666666666675</v>
      </c>
      <c r="N351" s="19">
        <f t="shared" si="27"/>
        <v>15</v>
      </c>
      <c r="O351" s="26">
        <f t="shared" si="28"/>
        <v>8.8916666666666675</v>
      </c>
      <c r="R351" s="19">
        <f t="shared" si="29"/>
        <v>57.735979091525884</v>
      </c>
    </row>
    <row r="352" spans="1:18" x14ac:dyDescent="0.15">
      <c r="A352" s="19">
        <f>+'CPT data reduction'!A352</f>
        <v>6.98</v>
      </c>
      <c r="B352" s="19">
        <f>+'CPT data reduction'!M352</f>
        <v>272.90000000000003</v>
      </c>
      <c r="C352" s="25">
        <f ca="1">IF(A352&gt;$H$1,AVERAGE(OFFSET(B352,$F$1,0,1,1):OFFSET(B352,-$F$1,0,1,1)),0)</f>
        <v>319.17922077922071</v>
      </c>
      <c r="D352" s="91">
        <f t="shared" ca="1" si="32"/>
        <v>272.90000000000003</v>
      </c>
      <c r="E352" s="26">
        <f t="shared" ca="1" si="31"/>
        <v>391.40772727272719</v>
      </c>
      <c r="K352" s="25">
        <f>+'CPT data reduction'!S352</f>
        <v>4.6732224835520517</v>
      </c>
      <c r="L352" s="19">
        <f t="shared" si="25"/>
        <v>30</v>
      </c>
      <c r="M352" s="19">
        <f t="shared" si="26"/>
        <v>9.0966666666666676</v>
      </c>
      <c r="N352" s="19">
        <f t="shared" si="27"/>
        <v>15</v>
      </c>
      <c r="O352" s="26">
        <f t="shared" si="28"/>
        <v>9.0966666666666676</v>
      </c>
      <c r="R352" s="19">
        <f t="shared" si="29"/>
        <v>58.026331786634984</v>
      </c>
    </row>
    <row r="353" spans="1:18" x14ac:dyDescent="0.15">
      <c r="A353" s="19">
        <f>+'CPT data reduction'!A353</f>
        <v>7</v>
      </c>
      <c r="B353" s="19">
        <f>+'CPT data reduction'!M353</f>
        <v>272.90000000000003</v>
      </c>
      <c r="C353" s="25">
        <f ca="1">IF(A353&gt;$H$1,AVERAGE(OFFSET(B353,$F$1,0,1,1):OFFSET(B353,-$F$1,0,1,1)),0)</f>
        <v>324.48961038961033</v>
      </c>
      <c r="D353" s="91">
        <f t="shared" ca="1" si="32"/>
        <v>272.90000000000003</v>
      </c>
      <c r="E353" s="26">
        <f t="shared" ca="1" si="31"/>
        <v>391.40772727272719</v>
      </c>
      <c r="K353" s="25">
        <f>+'CPT data reduction'!S353</f>
        <v>4.6753521126349282</v>
      </c>
      <c r="L353" s="19">
        <f t="shared" si="25"/>
        <v>30</v>
      </c>
      <c r="M353" s="19">
        <f t="shared" si="26"/>
        <v>9.0966666666666676</v>
      </c>
      <c r="N353" s="19">
        <f t="shared" si="27"/>
        <v>15</v>
      </c>
      <c r="O353" s="26">
        <f t="shared" si="28"/>
        <v>9.0966666666666676</v>
      </c>
      <c r="R353" s="19">
        <f t="shared" si="29"/>
        <v>58.316684481744083</v>
      </c>
    </row>
    <row r="354" spans="1:18" x14ac:dyDescent="0.15">
      <c r="A354" s="19">
        <f>+'CPT data reduction'!A354</f>
        <v>7.02</v>
      </c>
      <c r="B354" s="19">
        <f>+'CPT data reduction'!M354</f>
        <v>264.54999999999995</v>
      </c>
      <c r="C354" s="25">
        <f ca="1">IF(A354&gt;$H$1,AVERAGE(OFFSET(B354,$F$1,0,1,1):OFFSET(B354,-$F$1,0,1,1)),0)</f>
        <v>329.93701298701302</v>
      </c>
      <c r="D354" s="91">
        <f t="shared" ca="1" si="32"/>
        <v>264.54999999999995</v>
      </c>
      <c r="E354" s="26">
        <f t="shared" ca="1" si="31"/>
        <v>391.40772727272719</v>
      </c>
      <c r="K354" s="25">
        <f>+'CPT data reduction'!S354</f>
        <v>4.7079920424281481</v>
      </c>
      <c r="L354" s="19">
        <f t="shared" si="25"/>
        <v>30</v>
      </c>
      <c r="M354" s="19">
        <f t="shared" si="26"/>
        <v>8.8183333333333316</v>
      </c>
      <c r="N354" s="19">
        <f t="shared" si="27"/>
        <v>15</v>
      </c>
      <c r="O354" s="26">
        <f t="shared" si="28"/>
        <v>8.8183333333333316</v>
      </c>
      <c r="R354" s="19">
        <f t="shared" si="29"/>
        <v>58.59815317170785</v>
      </c>
    </row>
    <row r="355" spans="1:18" x14ac:dyDescent="0.15">
      <c r="A355" s="19">
        <f>+'CPT data reduction'!A355</f>
        <v>7.04</v>
      </c>
      <c r="B355" s="19">
        <f>+'CPT data reduction'!M355</f>
        <v>251.79999999999995</v>
      </c>
      <c r="C355" s="25">
        <f ca="1">IF(A355&gt;$H$1,AVERAGE(OFFSET(B355,$F$1,0,1,1):OFFSET(B355,-$F$1,0,1,1)),0)</f>
        <v>336.48961038961039</v>
      </c>
      <c r="D355" s="91">
        <f t="shared" ca="1" si="32"/>
        <v>251.79999999999995</v>
      </c>
      <c r="E355" s="26">
        <f t="shared" ca="1" si="31"/>
        <v>391.40772727272719</v>
      </c>
      <c r="K355" s="25">
        <f>+'CPT data reduction'!S355</f>
        <v>4.7602148636854986</v>
      </c>
      <c r="L355" s="19">
        <f t="shared" si="25"/>
        <v>30</v>
      </c>
      <c r="M355" s="19">
        <f t="shared" si="26"/>
        <v>8.3933333333333326</v>
      </c>
      <c r="N355" s="19">
        <f t="shared" si="27"/>
        <v>15</v>
      </c>
      <c r="O355" s="26">
        <f t="shared" si="28"/>
        <v>8.3933333333333326</v>
      </c>
      <c r="R355" s="19">
        <f t="shared" si="29"/>
        <v>58.866056464593413</v>
      </c>
    </row>
    <row r="356" spans="1:18" x14ac:dyDescent="0.15">
      <c r="A356" s="19">
        <f>+'CPT data reduction'!A356</f>
        <v>7.06</v>
      </c>
      <c r="B356" s="19">
        <f>+'CPT data reduction'!M356</f>
        <v>240.4</v>
      </c>
      <c r="C356" s="25">
        <f ca="1">IF(A356&gt;$H$1,AVERAGE(OFFSET(B356,$F$1,0,1,1):OFFSET(B356,-$F$1,0,1,1)),0)</f>
        <v>342.52922077922079</v>
      </c>
      <c r="D356" s="91">
        <f t="shared" ca="1" si="32"/>
        <v>240.4</v>
      </c>
      <c r="E356" s="26">
        <f t="shared" ca="1" si="31"/>
        <v>391.40772727272719</v>
      </c>
      <c r="K356" s="25">
        <f>+'CPT data reduction'!S356</f>
        <v>4.8109593206254138</v>
      </c>
      <c r="L356" s="19">
        <f t="shared" si="25"/>
        <v>30</v>
      </c>
      <c r="M356" s="19">
        <f t="shared" si="26"/>
        <v>8.0133333333333336</v>
      </c>
      <c r="N356" s="19">
        <f t="shared" si="27"/>
        <v>15</v>
      </c>
      <c r="O356" s="26">
        <f t="shared" si="28"/>
        <v>8.0133333333333336</v>
      </c>
      <c r="R356" s="19">
        <f t="shared" si="29"/>
        <v>59.121830696562</v>
      </c>
    </row>
    <row r="357" spans="1:18" x14ac:dyDescent="0.15">
      <c r="A357" s="19">
        <f>+'CPT data reduction'!A357</f>
        <v>7.08</v>
      </c>
      <c r="B357" s="19">
        <f>+'CPT data reduction'!M357</f>
        <v>234.7</v>
      </c>
      <c r="C357" s="25">
        <f ca="1">IF(A357&gt;$H$1,AVERAGE(OFFSET(B357,$F$1,0,1,1):OFFSET(B357,-$F$1,0,1,1)),0)</f>
        <v>348.85974025974025</v>
      </c>
      <c r="D357" s="91">
        <f t="shared" ca="1" si="32"/>
        <v>234.7</v>
      </c>
      <c r="E357" s="26">
        <f t="shared" ca="1" si="31"/>
        <v>391.40772727272719</v>
      </c>
      <c r="K357" s="25">
        <f>+'CPT data reduction'!S357</f>
        <v>4.8390962574618559</v>
      </c>
      <c r="L357" s="19">
        <f t="shared" si="25"/>
        <v>30</v>
      </c>
      <c r="M357" s="19">
        <f t="shared" si="26"/>
        <v>7.8233333333333333</v>
      </c>
      <c r="N357" s="19">
        <f t="shared" si="27"/>
        <v>15</v>
      </c>
      <c r="O357" s="26">
        <f t="shared" si="28"/>
        <v>7.8233333333333333</v>
      </c>
      <c r="R357" s="19">
        <f t="shared" si="29"/>
        <v>59.371540398072092</v>
      </c>
    </row>
    <row r="358" spans="1:18" x14ac:dyDescent="0.15">
      <c r="A358" s="19">
        <f>+'CPT data reduction'!A358</f>
        <v>7.1</v>
      </c>
      <c r="B358" s="19">
        <f>+'CPT data reduction'!M358</f>
        <v>231.20000000000002</v>
      </c>
      <c r="C358" s="25">
        <f ca="1">IF(A358&gt;$H$1,AVERAGE(OFFSET(B358,$F$1,0,1,1):OFFSET(B358,-$F$1,0,1,1)),0)</f>
        <v>357.08766233766232</v>
      </c>
      <c r="D358" s="91">
        <f t="shared" ca="1" si="32"/>
        <v>231.20000000000002</v>
      </c>
      <c r="E358" s="26">
        <f t="shared" ca="1" si="31"/>
        <v>391.40772727272719</v>
      </c>
      <c r="K358" s="25">
        <f>+'CPT data reduction'!S358</f>
        <v>4.8581190648906363</v>
      </c>
      <c r="L358" s="19">
        <f t="shared" si="25"/>
        <v>30</v>
      </c>
      <c r="M358" s="19">
        <f t="shared" si="26"/>
        <v>7.706666666666667</v>
      </c>
      <c r="N358" s="19">
        <f t="shared" si="27"/>
        <v>15</v>
      </c>
      <c r="O358" s="26">
        <f t="shared" si="28"/>
        <v>7.706666666666667</v>
      </c>
      <c r="R358" s="19">
        <f t="shared" si="29"/>
        <v>59.617526265090135</v>
      </c>
    </row>
    <row r="359" spans="1:18" x14ac:dyDescent="0.15">
      <c r="A359" s="19">
        <f>+'CPT data reduction'!A359</f>
        <v>7.12</v>
      </c>
      <c r="B359" s="19">
        <f>+'CPT data reduction'!M359</f>
        <v>229</v>
      </c>
      <c r="C359" s="25">
        <f ca="1">IF(A359&gt;$H$1,AVERAGE(OFFSET(B359,$F$1,0,1,1):OFFSET(B359,-$F$1,0,1,1)),0)</f>
        <v>365.56623376623372</v>
      </c>
      <c r="D359" s="91">
        <f t="shared" ca="1" si="32"/>
        <v>229</v>
      </c>
      <c r="E359" s="26">
        <f t="shared" ca="1" si="31"/>
        <v>391.40772727272719</v>
      </c>
      <c r="K359" s="25">
        <f>+'CPT data reduction'!S359</f>
        <v>4.8714149224267063</v>
      </c>
      <c r="L359" s="19">
        <f t="shared" si="25"/>
        <v>30</v>
      </c>
      <c r="M359" s="19">
        <f t="shared" si="26"/>
        <v>7.6333333333333337</v>
      </c>
      <c r="N359" s="19">
        <f t="shared" si="27"/>
        <v>15</v>
      </c>
      <c r="O359" s="26">
        <f t="shared" si="28"/>
        <v>7.6333333333333337</v>
      </c>
      <c r="R359" s="19">
        <f t="shared" si="29"/>
        <v>59.861171436141738</v>
      </c>
    </row>
    <row r="360" spans="1:18" x14ac:dyDescent="0.15">
      <c r="A360" s="19">
        <f>+'CPT data reduction'!A360</f>
        <v>7.14</v>
      </c>
      <c r="B360" s="19">
        <f>+'CPT data reduction'!M360</f>
        <v>228.55</v>
      </c>
      <c r="C360" s="25">
        <f ca="1">IF(A360&gt;$H$1,AVERAGE(OFFSET(B360,$F$1,0,1,1):OFFSET(B360,-$F$1,0,1,1)),0)</f>
        <v>372.56363636363636</v>
      </c>
      <c r="D360" s="91">
        <f t="shared" ca="1" si="32"/>
        <v>228.55</v>
      </c>
      <c r="E360" s="26">
        <f t="shared" ca="1" si="31"/>
        <v>391.40772727272719</v>
      </c>
      <c r="K360" s="25">
        <f>+'CPT data reduction'!S360</f>
        <v>4.8761951463970927</v>
      </c>
      <c r="L360" s="19">
        <f t="shared" si="25"/>
        <v>30</v>
      </c>
      <c r="M360" s="19">
        <f t="shared" si="26"/>
        <v>7.6183333333333341</v>
      </c>
      <c r="N360" s="19">
        <f t="shared" si="27"/>
        <v>15</v>
      </c>
      <c r="O360" s="26">
        <f t="shared" si="28"/>
        <v>7.6183333333333341</v>
      </c>
      <c r="R360" s="19">
        <f t="shared" si="29"/>
        <v>60.104337828472936</v>
      </c>
    </row>
    <row r="361" spans="1:18" x14ac:dyDescent="0.15">
      <c r="A361" s="19">
        <f>+'CPT data reduction'!A361</f>
        <v>7.16</v>
      </c>
      <c r="B361" s="19">
        <f>+'CPT data reduction'!M361</f>
        <v>223.3</v>
      </c>
      <c r="C361" s="25">
        <f ca="1">IF(A361&gt;$H$1,AVERAGE(OFFSET(B361,$F$1,0,1,1):OFFSET(B361,-$F$1,0,1,1)),0)</f>
        <v>377.26493506493506</v>
      </c>
      <c r="D361" s="91">
        <f t="shared" ca="1" si="32"/>
        <v>223.3</v>
      </c>
      <c r="E361" s="26">
        <f t="shared" ca="1" si="31"/>
        <v>391.40772727272719</v>
      </c>
      <c r="K361" s="25">
        <f>+'CPT data reduction'!S361</f>
        <v>4.9018491170025298</v>
      </c>
      <c r="L361" s="19">
        <f t="shared" si="25"/>
        <v>30</v>
      </c>
      <c r="M361" s="19">
        <f t="shared" si="26"/>
        <v>7.4433333333333334</v>
      </c>
      <c r="N361" s="19">
        <f t="shared" si="27"/>
        <v>15</v>
      </c>
      <c r="O361" s="26">
        <f t="shared" si="28"/>
        <v>7.4433333333333334</v>
      </c>
      <c r="R361" s="19">
        <f t="shared" si="29"/>
        <v>60.341918469066052</v>
      </c>
    </row>
    <row r="362" spans="1:18" x14ac:dyDescent="0.15">
      <c r="A362" s="19">
        <f>+'CPT data reduction'!A362</f>
        <v>7.18</v>
      </c>
      <c r="B362" s="19">
        <f>+'CPT data reduction'!M362</f>
        <v>218.95000000000002</v>
      </c>
      <c r="C362" s="25">
        <f ca="1">IF(A362&gt;$H$1,AVERAGE(OFFSET(B362,$F$1,0,1,1):OFFSET(B362,-$F$1,0,1,1)),0)</f>
        <v>385.33311688311687</v>
      </c>
      <c r="D362" s="91">
        <f t="shared" ca="1" si="32"/>
        <v>218.95000000000002</v>
      </c>
      <c r="E362" s="26">
        <f t="shared" ca="1" si="31"/>
        <v>391.40772727272719</v>
      </c>
      <c r="K362" s="25">
        <f>+'CPT data reduction'!S362</f>
        <v>4.9236376856797897</v>
      </c>
      <c r="L362" s="19">
        <f t="shared" si="25"/>
        <v>30</v>
      </c>
      <c r="M362" s="19">
        <f t="shared" si="26"/>
        <v>7.2983333333333338</v>
      </c>
      <c r="N362" s="19">
        <f t="shared" si="27"/>
        <v>15</v>
      </c>
      <c r="O362" s="26">
        <f t="shared" si="28"/>
        <v>7.2983333333333338</v>
      </c>
      <c r="R362" s="19">
        <f t="shared" si="29"/>
        <v>60.574870915361899</v>
      </c>
    </row>
    <row r="363" spans="1:18" x14ac:dyDescent="0.15">
      <c r="A363" s="19">
        <f>+'CPT data reduction'!A363</f>
        <v>7.2</v>
      </c>
      <c r="B363" s="19">
        <f>+'CPT data reduction'!M363</f>
        <v>220.25</v>
      </c>
      <c r="C363" s="25">
        <f ca="1">IF(A363&gt;$H$1,AVERAGE(OFFSET(B363,$F$1,0,1,1):OFFSET(B363,-$F$1,0,1,1)),0)</f>
        <v>401.07597402597401</v>
      </c>
      <c r="D363" s="91">
        <f t="shared" ca="1" si="32"/>
        <v>220.25</v>
      </c>
      <c r="E363" s="26">
        <f t="shared" ca="1" si="31"/>
        <v>391.40772727272719</v>
      </c>
      <c r="K363" s="25">
        <f>+'CPT data reduction'!S363</f>
        <v>4.9191771450411936</v>
      </c>
      <c r="L363" s="19">
        <f t="shared" si="25"/>
        <v>30</v>
      </c>
      <c r="M363" s="19">
        <f t="shared" si="26"/>
        <v>7.3416666666666668</v>
      </c>
      <c r="N363" s="19">
        <f t="shared" si="27"/>
        <v>15</v>
      </c>
      <c r="O363" s="26">
        <f t="shared" si="28"/>
        <v>7.3416666666666668</v>
      </c>
      <c r="R363" s="19">
        <f t="shared" si="29"/>
        <v>60.809206500183365</v>
      </c>
    </row>
    <row r="364" spans="1:18" x14ac:dyDescent="0.15">
      <c r="A364" s="19">
        <f>+'CPT data reduction'!A364</f>
        <v>7.22</v>
      </c>
      <c r="B364" s="19">
        <f>+'CPT data reduction'!M364</f>
        <v>222.39999999999998</v>
      </c>
      <c r="C364" s="25">
        <f ca="1">IF(A364&gt;$H$1,AVERAGE(OFFSET(B364,$F$1,0,1,1):OFFSET(B364,-$F$1,0,1,1)),0)</f>
        <v>423.94675324675325</v>
      </c>
      <c r="D364" s="91">
        <f t="shared" ca="1" si="32"/>
        <v>222.39999999999998</v>
      </c>
      <c r="E364" s="26">
        <f t="shared" ca="1" si="31"/>
        <v>391.40772727272719</v>
      </c>
      <c r="K364" s="25">
        <f>+'CPT data reduction'!S364</f>
        <v>4.9105871219237036</v>
      </c>
      <c r="L364" s="19">
        <f t="shared" si="25"/>
        <v>30</v>
      </c>
      <c r="M364" s="19">
        <f t="shared" si="26"/>
        <v>7.4133333333333322</v>
      </c>
      <c r="N364" s="19">
        <f t="shared" si="27"/>
        <v>15</v>
      </c>
      <c r="O364" s="26">
        <f t="shared" si="28"/>
        <v>7.4133333333333322</v>
      </c>
      <c r="R364" s="19">
        <f t="shared" si="29"/>
        <v>61.045829583335667</v>
      </c>
    </row>
    <row r="365" spans="1:18" x14ac:dyDescent="0.15">
      <c r="A365" s="19">
        <f>+'CPT data reduction'!A365</f>
        <v>7.24</v>
      </c>
      <c r="B365" s="19">
        <f>+'CPT data reduction'!M365</f>
        <v>228.10000000000002</v>
      </c>
      <c r="C365" s="25">
        <f ca="1">IF(A365&gt;$H$1,AVERAGE(OFFSET(B365,$F$1,0,1,1):OFFSET(B365,-$F$1,0,1,1)),0)</f>
        <v>456.27012987012984</v>
      </c>
      <c r="D365" s="91">
        <f t="shared" ca="1" si="32"/>
        <v>228.10000000000002</v>
      </c>
      <c r="E365" s="26">
        <f t="shared" ca="1" si="31"/>
        <v>391.40772727272719</v>
      </c>
      <c r="K365" s="25">
        <f>+'CPT data reduction'!S365</f>
        <v>4.8848684056668894</v>
      </c>
      <c r="L365" s="19">
        <f t="shared" si="25"/>
        <v>30</v>
      </c>
      <c r="M365" s="19">
        <f t="shared" si="26"/>
        <v>7.6033333333333344</v>
      </c>
      <c r="N365" s="19">
        <f t="shared" si="27"/>
        <v>15</v>
      </c>
      <c r="O365" s="26">
        <f t="shared" si="28"/>
        <v>7.6033333333333344</v>
      </c>
      <c r="R365" s="19">
        <f t="shared" si="29"/>
        <v>61.288517196946458</v>
      </c>
    </row>
    <row r="366" spans="1:18" x14ac:dyDescent="0.15">
      <c r="A366" s="19">
        <f>+'CPT data reduction'!A366</f>
        <v>7.26</v>
      </c>
      <c r="B366" s="19">
        <f>+'CPT data reduction'!M366</f>
        <v>231.20000000000002</v>
      </c>
      <c r="C366" s="25">
        <f ca="1">IF(A366&gt;$H$1,AVERAGE(OFFSET(B366,$F$1,0,1,1):OFFSET(B366,-$F$1,0,1,1)),0)</f>
        <v>493.6584415584415</v>
      </c>
      <c r="D366" s="91">
        <f t="shared" ca="1" si="32"/>
        <v>231.20000000000002</v>
      </c>
      <c r="E366" s="26">
        <f t="shared" ca="1" si="31"/>
        <v>391.40772727272719</v>
      </c>
      <c r="K366" s="25">
        <f>+'CPT data reduction'!S366</f>
        <v>4.8725016673383923</v>
      </c>
      <c r="L366" s="19">
        <f t="shared" si="25"/>
        <v>30</v>
      </c>
      <c r="M366" s="19">
        <f t="shared" si="26"/>
        <v>7.706666666666667</v>
      </c>
      <c r="N366" s="19">
        <f t="shared" si="27"/>
        <v>15</v>
      </c>
      <c r="O366" s="26">
        <f t="shared" si="28"/>
        <v>7.706666666666667</v>
      </c>
      <c r="R366" s="19">
        <f t="shared" si="29"/>
        <v>61.5345030639645</v>
      </c>
    </row>
    <row r="367" spans="1:18" x14ac:dyDescent="0.15">
      <c r="A367" s="19">
        <f>+'CPT data reduction'!A367</f>
        <v>7.28</v>
      </c>
      <c r="B367" s="19">
        <f>+'CPT data reduction'!M367</f>
        <v>225.49999999999997</v>
      </c>
      <c r="C367" s="25">
        <f ca="1">IF(A367&gt;$H$1,AVERAGE(OFFSET(B367,$F$1,0,1,1):OFFSET(B367,-$F$1,0,1,1)),0)</f>
        <v>527.71363636363628</v>
      </c>
      <c r="D367" s="91">
        <f t="shared" ca="1" si="32"/>
        <v>225.49999999999997</v>
      </c>
      <c r="E367" s="26">
        <f t="shared" ca="1" si="31"/>
        <v>391.40772727272719</v>
      </c>
      <c r="K367" s="25">
        <f>+'CPT data reduction'!S367</f>
        <v>4.9028433708716204</v>
      </c>
      <c r="L367" s="19">
        <f t="shared" si="25"/>
        <v>30</v>
      </c>
      <c r="M367" s="19">
        <f t="shared" si="26"/>
        <v>7.5166666666666657</v>
      </c>
      <c r="N367" s="19">
        <f t="shared" si="27"/>
        <v>15</v>
      </c>
      <c r="O367" s="26">
        <f t="shared" si="28"/>
        <v>7.5166666666666657</v>
      </c>
      <c r="R367" s="19">
        <f t="shared" si="29"/>
        <v>61.774424400524047</v>
      </c>
    </row>
    <row r="368" spans="1:18" s="95" customFormat="1" x14ac:dyDescent="0.15">
      <c r="A368" s="94">
        <f>+'CPT data reduction'!A368</f>
        <v>7.3</v>
      </c>
      <c r="B368" s="95">
        <f>+'CPT data reduction'!M368</f>
        <v>224.20000000000002</v>
      </c>
      <c r="C368" s="96">
        <f ca="1">IF(A368&gt;$H$1,AVERAGE(OFFSET(B368,$F$1,0,1,1):OFFSET(B368,-$F$1,0,1,1)),0)</f>
        <v>559.15389610389605</v>
      </c>
      <c r="D368" s="30">
        <f ca="1">+IF(B368&gt;$C$368*1.3,$C$368*1.3,B368)</f>
        <v>224.20000000000002</v>
      </c>
      <c r="E368" s="97">
        <f ca="1">+IF(D368&lt;$C$368*0.7,$C$368*0.7,D368)</f>
        <v>391.40772727272719</v>
      </c>
      <c r="K368" s="96">
        <f>+'CPT data reduction'!S368</f>
        <v>4.9119422027444948</v>
      </c>
      <c r="L368" s="95">
        <f t="shared" si="25"/>
        <v>30</v>
      </c>
      <c r="M368" s="95">
        <f>B368/L368</f>
        <v>7.4733333333333336</v>
      </c>
      <c r="N368" s="95">
        <f t="shared" si="27"/>
        <v>15</v>
      </c>
      <c r="O368" s="97">
        <f>+IF(M368&gt;N368,N368,M368)</f>
        <v>7.4733333333333336</v>
      </c>
      <c r="R368" s="95">
        <f t="shared" si="29"/>
        <v>62.012962598557976</v>
      </c>
    </row>
    <row r="369" spans="1:18" x14ac:dyDescent="0.15">
      <c r="A369" s="19">
        <f>+'CPT data reduction'!A369</f>
        <v>7.32</v>
      </c>
      <c r="B369" s="19">
        <f>+'CPT data reduction'!M369</f>
        <v>232.99999999999997</v>
      </c>
      <c r="C369" s="25">
        <f ca="1">IF(A369&gt;$H$1,AVERAGE(OFFSET(B369,$F$1,0,1,1):OFFSET(B369,-$F$1,0,1,1)),0)</f>
        <v>591.59675324675322</v>
      </c>
      <c r="D369" s="26">
        <f ca="1">+IF(B369&gt;$C$368*1.3,$C$368*1.3,B369)</f>
        <v>232.99999999999997</v>
      </c>
      <c r="E369" s="26">
        <f t="shared" ca="1" si="31"/>
        <v>391.40772727272719</v>
      </c>
      <c r="K369" s="25">
        <f>+'CPT data reduction'!S369</f>
        <v>4.8714036483213912</v>
      </c>
      <c r="L369" s="19">
        <f t="shared" si="25"/>
        <v>30</v>
      </c>
      <c r="M369" s="19">
        <f t="shared" si="26"/>
        <v>7.7666666666666657</v>
      </c>
      <c r="N369" s="19">
        <f t="shared" si="27"/>
        <v>15</v>
      </c>
      <c r="O369" s="26">
        <f t="shared" si="28"/>
        <v>7.7666666666666657</v>
      </c>
      <c r="R369" s="19">
        <f t="shared" si="29"/>
        <v>62.260863580457645</v>
      </c>
    </row>
    <row r="370" spans="1:18" x14ac:dyDescent="0.15">
      <c r="A370" s="19">
        <f>+'CPT data reduction'!A370</f>
        <v>7.34</v>
      </c>
      <c r="B370" s="19">
        <f>+'CPT data reduction'!M370</f>
        <v>248.35000000000002</v>
      </c>
      <c r="C370" s="25">
        <f ca="1">IF(A370&gt;$H$1,AVERAGE(OFFSET(B370,$F$1,0,1,1):OFFSET(B370,-$F$1,0,1,1)),0)</f>
        <v>624.39870129870121</v>
      </c>
      <c r="D370" s="26">
        <f t="shared" ref="D370:D405" ca="1" si="33">+IF(B370&gt;$C$368*1.3,$C$368*1.3,B370)</f>
        <v>248.35000000000002</v>
      </c>
      <c r="E370" s="26">
        <f t="shared" ca="1" si="31"/>
        <v>391.40772727272719</v>
      </c>
      <c r="K370" s="25">
        <f>+'CPT data reduction'!S370</f>
        <v>4.8050334260940248</v>
      </c>
      <c r="L370" s="19">
        <f t="shared" si="25"/>
        <v>30</v>
      </c>
      <c r="M370" s="19">
        <f t="shared" si="26"/>
        <v>8.2783333333333342</v>
      </c>
      <c r="N370" s="19">
        <f t="shared" si="27"/>
        <v>15</v>
      </c>
      <c r="O370" s="26">
        <f t="shared" si="28"/>
        <v>8.2783333333333342</v>
      </c>
      <c r="R370" s="19">
        <f t="shared" si="29"/>
        <v>62.525096236486753</v>
      </c>
    </row>
    <row r="371" spans="1:18" x14ac:dyDescent="0.15">
      <c r="A371" s="19">
        <f>+'CPT data reduction'!A371</f>
        <v>7.36</v>
      </c>
      <c r="B371" s="19">
        <f>+'CPT data reduction'!M371</f>
        <v>266.29999999999995</v>
      </c>
      <c r="C371" s="25">
        <f ca="1">IF(A371&gt;$H$1,AVERAGE(OFFSET(B371,$F$1,0,1,1):OFFSET(B371,-$F$1,0,1,1)),0)</f>
        <v>656.90389610389605</v>
      </c>
      <c r="D371" s="26">
        <f t="shared" ca="1" si="33"/>
        <v>266.29999999999995</v>
      </c>
      <c r="E371" s="26">
        <f t="shared" ca="1" si="31"/>
        <v>391.40772727272719</v>
      </c>
      <c r="K371" s="25">
        <f>+'CPT data reduction'!S371</f>
        <v>4.735270023091255</v>
      </c>
      <c r="L371" s="19">
        <f t="shared" si="25"/>
        <v>30</v>
      </c>
      <c r="M371" s="19">
        <f t="shared" si="26"/>
        <v>8.8766666666666652</v>
      </c>
      <c r="N371" s="19">
        <f t="shared" si="27"/>
        <v>15</v>
      </c>
      <c r="O371" s="26">
        <f t="shared" si="28"/>
        <v>8.8766666666666652</v>
      </c>
      <c r="R371" s="19">
        <f t="shared" si="29"/>
        <v>62.808426843696544</v>
      </c>
    </row>
    <row r="372" spans="1:18" x14ac:dyDescent="0.15">
      <c r="A372" s="19">
        <f>+'CPT data reduction'!A372</f>
        <v>7.38</v>
      </c>
      <c r="B372" s="19">
        <f>+'CPT data reduction'!M372</f>
        <v>278.15000000000003</v>
      </c>
      <c r="C372" s="25">
        <f ca="1">IF(A372&gt;$H$1,AVERAGE(OFFSET(B372,$F$1,0,1,1):OFFSET(B372,-$F$1,0,1,1)),0)</f>
        <v>690.45129870129858</v>
      </c>
      <c r="D372" s="26">
        <f t="shared" ca="1" si="33"/>
        <v>278.15000000000003</v>
      </c>
      <c r="E372" s="26">
        <f t="shared" ca="1" si="31"/>
        <v>391.40772727272719</v>
      </c>
      <c r="K372" s="25">
        <f>+'CPT data reduction'!S372</f>
        <v>4.693894868813044</v>
      </c>
      <c r="L372" s="19">
        <f t="shared" si="25"/>
        <v>30</v>
      </c>
      <c r="M372" s="19">
        <f t="shared" si="26"/>
        <v>9.2716666666666683</v>
      </c>
      <c r="N372" s="19">
        <f t="shared" si="27"/>
        <v>15</v>
      </c>
      <c r="O372" s="26">
        <f t="shared" si="28"/>
        <v>9.2716666666666683</v>
      </c>
      <c r="R372" s="19">
        <f t="shared" si="29"/>
        <v>63.104365290543726</v>
      </c>
    </row>
    <row r="373" spans="1:18" x14ac:dyDescent="0.15">
      <c r="A373" s="19">
        <f>+'CPT data reduction'!A373</f>
        <v>7.4</v>
      </c>
      <c r="B373" s="19">
        <f>+'CPT data reduction'!M373</f>
        <v>354.04999999999995</v>
      </c>
      <c r="C373" s="25">
        <f ca="1">IF(A373&gt;$H$1,AVERAGE(OFFSET(B373,$F$1,0,1,1):OFFSET(B373,-$F$1,0,1,1)),0)</f>
        <v>721.52597402597394</v>
      </c>
      <c r="D373" s="26">
        <f t="shared" ca="1" si="33"/>
        <v>354.04999999999995</v>
      </c>
      <c r="E373" s="26">
        <f t="shared" ca="1" si="31"/>
        <v>391.40772727272719</v>
      </c>
      <c r="K373" s="25">
        <f>+'CPT data reduction'!S373</f>
        <v>4.4737864995376126</v>
      </c>
      <c r="L373" s="19">
        <f t="shared" si="25"/>
        <v>30</v>
      </c>
      <c r="M373" s="19">
        <f t="shared" si="26"/>
        <v>11.801666666666666</v>
      </c>
      <c r="N373" s="19">
        <f t="shared" si="27"/>
        <v>15</v>
      </c>
      <c r="O373" s="26">
        <f t="shared" si="28"/>
        <v>11.801666666666666</v>
      </c>
      <c r="R373" s="19">
        <f t="shared" si="29"/>
        <v>63.481057748232899</v>
      </c>
    </row>
    <row r="374" spans="1:18" x14ac:dyDescent="0.15">
      <c r="A374" s="19">
        <f>+'CPT data reduction'!A374</f>
        <v>7.42</v>
      </c>
      <c r="B374" s="19">
        <f>+'CPT data reduction'!M374</f>
        <v>533.44999999999993</v>
      </c>
      <c r="C374" s="25">
        <f ca="1">IF(A374&gt;$H$1,AVERAGE(OFFSET(B374,$F$1,0,1,1):OFFSET(B374,-$F$1,0,1,1)),0)</f>
        <v>748.40129870129851</v>
      </c>
      <c r="D374" s="26">
        <f t="shared" ca="1" si="33"/>
        <v>533.44999999999993</v>
      </c>
      <c r="E374" s="26">
        <f t="shared" ca="1" si="31"/>
        <v>533.44999999999993</v>
      </c>
      <c r="K374" s="25">
        <f>+'CPT data reduction'!S374</f>
        <v>4.144160526975063</v>
      </c>
      <c r="L374" s="19">
        <f t="shared" si="25"/>
        <v>30</v>
      </c>
      <c r="M374" s="19">
        <f t="shared" si="26"/>
        <v>17.781666666666663</v>
      </c>
      <c r="N374" s="19">
        <f t="shared" si="27"/>
        <v>15</v>
      </c>
      <c r="O374" s="26">
        <f t="shared" si="28"/>
        <v>15</v>
      </c>
      <c r="R374" s="19">
        <f t="shared" si="29"/>
        <v>63.959836468639985</v>
      </c>
    </row>
    <row r="375" spans="1:18" x14ac:dyDescent="0.15">
      <c r="A375" s="19">
        <f>+'CPT data reduction'!A375</f>
        <v>7.44</v>
      </c>
      <c r="B375" s="19">
        <f>+'CPT data reduction'!M375</f>
        <v>696.65</v>
      </c>
      <c r="C375" s="25">
        <f ca="1">IF(A375&gt;$H$1,AVERAGE(OFFSET(B375,$F$1,0,1,1):OFFSET(B375,-$F$1,0,1,1)),0)</f>
        <v>774.01818181818169</v>
      </c>
      <c r="D375" s="26">
        <f t="shared" ca="1" si="33"/>
        <v>696.65</v>
      </c>
      <c r="E375" s="26">
        <f t="shared" ca="1" si="31"/>
        <v>696.65</v>
      </c>
      <c r="K375" s="25">
        <f>+'CPT data reduction'!S375</f>
        <v>3.9486110881254124</v>
      </c>
      <c r="L375" s="19">
        <f t="shared" si="25"/>
        <v>30</v>
      </c>
      <c r="M375" s="19">
        <f t="shared" si="26"/>
        <v>23.221666666666668</v>
      </c>
      <c r="N375" s="19">
        <f t="shared" si="27"/>
        <v>15</v>
      </c>
      <c r="O375" s="26">
        <f t="shared" si="28"/>
        <v>15</v>
      </c>
      <c r="R375" s="19">
        <f t="shared" si="29"/>
        <v>64.43861518904707</v>
      </c>
    </row>
    <row r="376" spans="1:18" x14ac:dyDescent="0.15">
      <c r="A376" s="19">
        <f>+'CPT data reduction'!A376</f>
        <v>7.46</v>
      </c>
      <c r="B376" s="19">
        <f>+'CPT data reduction'!M376</f>
        <v>645.35000000000014</v>
      </c>
      <c r="C376" s="25">
        <f ca="1">IF(A376&gt;$H$1,AVERAGE(OFFSET(B376,$F$1,0,1,1):OFFSET(B376,-$F$1,0,1,1)),0)</f>
        <v>797.82922077922069</v>
      </c>
      <c r="D376" s="26">
        <f t="shared" ca="1" si="33"/>
        <v>645.35000000000014</v>
      </c>
      <c r="E376" s="26">
        <f t="shared" ca="1" si="31"/>
        <v>645.35000000000014</v>
      </c>
      <c r="K376" s="25">
        <f>+'CPT data reduction'!S376</f>
        <v>4.0057838568102859</v>
      </c>
      <c r="L376" s="19">
        <f t="shared" si="25"/>
        <v>30</v>
      </c>
      <c r="M376" s="19">
        <f t="shared" si="26"/>
        <v>21.51166666666667</v>
      </c>
      <c r="N376" s="19">
        <f t="shared" si="27"/>
        <v>15</v>
      </c>
      <c r="O376" s="26">
        <f t="shared" si="28"/>
        <v>15</v>
      </c>
      <c r="R376" s="19">
        <f t="shared" si="29"/>
        <v>64.917393909454148</v>
      </c>
    </row>
    <row r="377" spans="1:18" x14ac:dyDescent="0.15">
      <c r="A377" s="19">
        <f>+'CPT data reduction'!A377</f>
        <v>7.48</v>
      </c>
      <c r="B377" s="19">
        <f>+'CPT data reduction'!M377</f>
        <v>546.20000000000005</v>
      </c>
      <c r="C377" s="25">
        <f ca="1">IF(A377&gt;$H$1,AVERAGE(OFFSET(B377,$F$1,0,1,1):OFFSET(B377,-$F$1,0,1,1)),0)</f>
        <v>818.62012987012974</v>
      </c>
      <c r="D377" s="26">
        <f t="shared" ca="1" si="33"/>
        <v>546.20000000000005</v>
      </c>
      <c r="E377" s="26">
        <f t="shared" ca="1" si="31"/>
        <v>546.20000000000005</v>
      </c>
      <c r="K377" s="25">
        <f>+'CPT data reduction'!S377</f>
        <v>4.1311734982325854</v>
      </c>
      <c r="L377" s="19">
        <f t="shared" si="25"/>
        <v>30</v>
      </c>
      <c r="M377" s="19">
        <f t="shared" si="26"/>
        <v>18.206666666666667</v>
      </c>
      <c r="N377" s="19">
        <f t="shared" si="27"/>
        <v>15</v>
      </c>
      <c r="O377" s="26">
        <f t="shared" si="28"/>
        <v>15</v>
      </c>
      <c r="R377" s="19">
        <f t="shared" si="29"/>
        <v>65.396172629861226</v>
      </c>
    </row>
    <row r="378" spans="1:18" x14ac:dyDescent="0.15">
      <c r="A378" s="19">
        <f>+'CPT data reduction'!A378</f>
        <v>7.5</v>
      </c>
      <c r="B378" s="19">
        <f>+'CPT data reduction'!M378</f>
        <v>656.3</v>
      </c>
      <c r="C378" s="25">
        <f ca="1">IF(A378&gt;$H$1,AVERAGE(OFFSET(B378,$F$1,0,1,1):OFFSET(B378,-$F$1,0,1,1)),0)</f>
        <v>836.42532467532453</v>
      </c>
      <c r="D378" s="26">
        <f t="shared" ca="1" si="33"/>
        <v>656.3</v>
      </c>
      <c r="E378" s="26">
        <f t="shared" ca="1" si="31"/>
        <v>656.3</v>
      </c>
      <c r="K378" s="25">
        <f>+'CPT data reduction'!S378</f>
        <v>3.9959326196655627</v>
      </c>
      <c r="L378" s="19">
        <f t="shared" si="25"/>
        <v>30</v>
      </c>
      <c r="M378" s="19">
        <f t="shared" si="26"/>
        <v>21.876666666666665</v>
      </c>
      <c r="N378" s="19">
        <f t="shared" si="27"/>
        <v>15</v>
      </c>
      <c r="O378" s="26">
        <f t="shared" si="28"/>
        <v>15</v>
      </c>
      <c r="R378" s="19">
        <f t="shared" si="29"/>
        <v>65.874951350268304</v>
      </c>
    </row>
    <row r="379" spans="1:18" x14ac:dyDescent="0.15">
      <c r="A379" s="19">
        <f>+'CPT data reduction'!A379</f>
        <v>7.52</v>
      </c>
      <c r="B379" s="19">
        <f>+'CPT data reduction'!M379</f>
        <v>822.6</v>
      </c>
      <c r="C379" s="25">
        <f ca="1">IF(A379&gt;$H$1,AVERAGE(OFFSET(B379,$F$1,0,1,1):OFFSET(B379,-$F$1,0,1,1)),0)</f>
        <v>850.2253246753246</v>
      </c>
      <c r="D379" s="26">
        <f t="shared" ca="1" si="33"/>
        <v>726.90006493506485</v>
      </c>
      <c r="E379" s="26">
        <f t="shared" ca="1" si="31"/>
        <v>726.90006493506485</v>
      </c>
      <c r="K379" s="25">
        <f>+'CPT data reduction'!S379</f>
        <v>3.8360806882094338</v>
      </c>
      <c r="L379" s="19">
        <f t="shared" si="25"/>
        <v>30</v>
      </c>
      <c r="M379" s="19">
        <f t="shared" si="26"/>
        <v>27.42</v>
      </c>
      <c r="N379" s="19">
        <f t="shared" si="27"/>
        <v>15</v>
      </c>
      <c r="O379" s="26">
        <f t="shared" si="28"/>
        <v>15</v>
      </c>
      <c r="R379" s="19">
        <f t="shared" si="29"/>
        <v>66.353730070675383</v>
      </c>
    </row>
    <row r="380" spans="1:18" x14ac:dyDescent="0.15">
      <c r="A380" s="19">
        <f>+'CPT data reduction'!A380</f>
        <v>7.54</v>
      </c>
      <c r="B380" s="19">
        <f>+'CPT data reduction'!M380</f>
        <v>831.8</v>
      </c>
      <c r="C380" s="25">
        <f ca="1">IF(A380&gt;$H$1,AVERAGE(OFFSET(B380,$F$1,0,1,1):OFFSET(B380,-$F$1,0,1,1)),0)</f>
        <v>859.56428571428569</v>
      </c>
      <c r="D380" s="26">
        <f t="shared" ca="1" si="33"/>
        <v>726.90006493506485</v>
      </c>
      <c r="E380" s="26">
        <f t="shared" ca="1" si="31"/>
        <v>726.90006493506485</v>
      </c>
      <c r="K380" s="25">
        <f>+'CPT data reduction'!S380</f>
        <v>3.830066722465546</v>
      </c>
      <c r="L380" s="19">
        <f t="shared" si="25"/>
        <v>30</v>
      </c>
      <c r="M380" s="19">
        <f t="shared" si="26"/>
        <v>27.726666666666667</v>
      </c>
      <c r="N380" s="19">
        <f t="shared" si="27"/>
        <v>15</v>
      </c>
      <c r="O380" s="26">
        <f t="shared" si="28"/>
        <v>15</v>
      </c>
      <c r="R380" s="19">
        <f t="shared" si="29"/>
        <v>66.832508791082461</v>
      </c>
    </row>
    <row r="381" spans="1:18" x14ac:dyDescent="0.15">
      <c r="A381" s="19">
        <f>+'CPT data reduction'!A381</f>
        <v>7.56</v>
      </c>
      <c r="B381" s="19">
        <f>+'CPT data reduction'!M381</f>
        <v>692.69999999999993</v>
      </c>
      <c r="C381" s="25">
        <f ca="1">IF(A381&gt;$H$1,AVERAGE(OFFSET(B381,$F$1,0,1,1):OFFSET(B381,-$F$1,0,1,1)),0)</f>
        <v>866.00259740259742</v>
      </c>
      <c r="D381" s="26">
        <f t="shared" ca="1" si="33"/>
        <v>692.69999999999993</v>
      </c>
      <c r="E381" s="26">
        <f t="shared" ca="1" si="31"/>
        <v>692.69999999999993</v>
      </c>
      <c r="K381" s="25">
        <f>+'CPT data reduction'!S381</f>
        <v>3.962080271332483</v>
      </c>
      <c r="L381" s="19">
        <f t="shared" si="25"/>
        <v>30</v>
      </c>
      <c r="M381" s="19">
        <f t="shared" si="26"/>
        <v>23.089999999999996</v>
      </c>
      <c r="N381" s="19">
        <f t="shared" si="27"/>
        <v>15</v>
      </c>
      <c r="O381" s="26">
        <f t="shared" si="28"/>
        <v>15</v>
      </c>
      <c r="R381" s="19">
        <f t="shared" si="29"/>
        <v>67.311287511489539</v>
      </c>
    </row>
    <row r="382" spans="1:18" x14ac:dyDescent="0.15">
      <c r="A382" s="19">
        <f>+'CPT data reduction'!A382</f>
        <v>7.58</v>
      </c>
      <c r="B382" s="19">
        <f>+'CPT data reduction'!M382</f>
        <v>558.45000000000005</v>
      </c>
      <c r="C382" s="25">
        <f ca="1">IF(A382&gt;$H$1,AVERAGE(OFFSET(B382,$F$1,0,1,1):OFFSET(B382,-$F$1,0,1,1)),0)</f>
        <v>870.46363636363651</v>
      </c>
      <c r="D382" s="26">
        <f t="shared" ca="1" si="33"/>
        <v>558.45000000000005</v>
      </c>
      <c r="E382" s="26">
        <f t="shared" ca="1" si="31"/>
        <v>558.45000000000005</v>
      </c>
      <c r="K382" s="25">
        <f>+'CPT data reduction'!S382</f>
        <v>4.1225293781462069</v>
      </c>
      <c r="L382" s="19">
        <f t="shared" si="25"/>
        <v>30</v>
      </c>
      <c r="M382" s="19">
        <f t="shared" si="26"/>
        <v>18.615000000000002</v>
      </c>
      <c r="N382" s="19">
        <f t="shared" si="27"/>
        <v>15</v>
      </c>
      <c r="O382" s="26">
        <f t="shared" si="28"/>
        <v>15</v>
      </c>
      <c r="R382" s="19">
        <f t="shared" si="29"/>
        <v>67.790066231896617</v>
      </c>
    </row>
    <row r="383" spans="1:18" x14ac:dyDescent="0.15">
      <c r="A383" s="19">
        <f>+'CPT data reduction'!A383</f>
        <v>7.6</v>
      </c>
      <c r="B383" s="19">
        <f>+'CPT data reduction'!M383</f>
        <v>426.4</v>
      </c>
      <c r="C383" s="25">
        <f ca="1">IF(A383&gt;$H$1,AVERAGE(OFFSET(B383,$F$1,0,1,1):OFFSET(B383,-$F$1,0,1,1)),0)</f>
        <v>873.89870129870144</v>
      </c>
      <c r="D383" s="26">
        <f t="shared" ca="1" si="33"/>
        <v>426.4</v>
      </c>
      <c r="E383" s="26">
        <f t="shared" ca="1" si="31"/>
        <v>426.4</v>
      </c>
      <c r="K383" s="25">
        <f>+'CPT data reduction'!S383</f>
        <v>4.3344114387398509</v>
      </c>
      <c r="L383" s="19">
        <f t="shared" si="25"/>
        <v>30</v>
      </c>
      <c r="M383" s="19">
        <f t="shared" si="26"/>
        <v>14.213333333333333</v>
      </c>
      <c r="N383" s="19">
        <f t="shared" si="27"/>
        <v>15</v>
      </c>
      <c r="O383" s="26">
        <f t="shared" si="28"/>
        <v>14.213333333333333</v>
      </c>
      <c r="R383" s="19">
        <f t="shared" si="29"/>
        <v>68.243735668300133</v>
      </c>
    </row>
    <row r="384" spans="1:18" x14ac:dyDescent="0.15">
      <c r="A384" s="19">
        <f>+'CPT data reduction'!A384</f>
        <v>7.62</v>
      </c>
      <c r="B384" s="19">
        <f>+'CPT data reduction'!M384</f>
        <v>339.55</v>
      </c>
      <c r="C384" s="25">
        <f ca="1">IF(A384&gt;$H$1,AVERAGE(OFFSET(B384,$F$1,0,1,1):OFFSET(B384,-$F$1,0,1,1)),0)</f>
        <v>876.86688311688317</v>
      </c>
      <c r="D384" s="26">
        <f t="shared" ca="1" si="33"/>
        <v>339.55</v>
      </c>
      <c r="E384" s="26">
        <f t="shared" ca="1" si="31"/>
        <v>391.40772727272719</v>
      </c>
      <c r="K384" s="25">
        <f>+'CPT data reduction'!S384</f>
        <v>4.5284426355316105</v>
      </c>
      <c r="L384" s="19">
        <f t="shared" si="25"/>
        <v>30</v>
      </c>
      <c r="M384" s="19">
        <f t="shared" si="26"/>
        <v>11.318333333333333</v>
      </c>
      <c r="N384" s="19">
        <f t="shared" si="27"/>
        <v>15</v>
      </c>
      <c r="O384" s="26">
        <f t="shared" si="28"/>
        <v>11.318333333333333</v>
      </c>
      <c r="R384" s="19">
        <f t="shared" si="29"/>
        <v>68.605000811665079</v>
      </c>
    </row>
    <row r="385" spans="1:18" x14ac:dyDescent="0.15">
      <c r="A385" s="19">
        <f>+'CPT data reduction'!A385</f>
        <v>7.64</v>
      </c>
      <c r="B385" s="19">
        <f>+'CPT data reduction'!M385</f>
        <v>460.19999999999993</v>
      </c>
      <c r="C385" s="25">
        <f ca="1">IF(A385&gt;$H$1,AVERAGE(OFFSET(B385,$F$1,0,1,1):OFFSET(B385,-$F$1,0,1,1)),0)</f>
        <v>879.31103896103912</v>
      </c>
      <c r="D385" s="26">
        <f t="shared" ca="1" si="33"/>
        <v>460.19999999999993</v>
      </c>
      <c r="E385" s="26">
        <f t="shared" ca="1" si="31"/>
        <v>460.19999999999993</v>
      </c>
      <c r="K385" s="25">
        <f>+'CPT data reduction'!S385</f>
        <v>4.2756616242141616</v>
      </c>
      <c r="L385" s="19">
        <f t="shared" si="25"/>
        <v>30</v>
      </c>
      <c r="M385" s="19">
        <f t="shared" si="26"/>
        <v>15.339999999999998</v>
      </c>
      <c r="N385" s="19">
        <f t="shared" si="27"/>
        <v>15</v>
      </c>
      <c r="O385" s="26">
        <f t="shared" si="28"/>
        <v>15</v>
      </c>
      <c r="R385" s="19">
        <f t="shared" si="29"/>
        <v>69.083779532072157</v>
      </c>
    </row>
    <row r="386" spans="1:18" x14ac:dyDescent="0.15">
      <c r="A386" s="19">
        <f>+'CPT data reduction'!A386</f>
        <v>7.66</v>
      </c>
      <c r="B386" s="19">
        <f>+'CPT data reduction'!M386</f>
        <v>781.35</v>
      </c>
      <c r="C386" s="25">
        <f ca="1">IF(A386&gt;$H$1,AVERAGE(OFFSET(B386,$F$1,0,1,1):OFFSET(B386,-$F$1,0,1,1)),0)</f>
        <v>881.73831168831191</v>
      </c>
      <c r="D386" s="26">
        <f t="shared" ca="1" si="33"/>
        <v>726.90006493506485</v>
      </c>
      <c r="E386" s="26">
        <f t="shared" ca="1" si="31"/>
        <v>726.90006493506485</v>
      </c>
      <c r="K386" s="25">
        <f>+'CPT data reduction'!S386</f>
        <v>3.8828224806994367</v>
      </c>
      <c r="L386" s="19">
        <f t="shared" si="25"/>
        <v>30</v>
      </c>
      <c r="M386" s="19">
        <f t="shared" si="26"/>
        <v>26.045000000000002</v>
      </c>
      <c r="N386" s="19">
        <f t="shared" si="27"/>
        <v>15</v>
      </c>
      <c r="O386" s="26">
        <f t="shared" si="28"/>
        <v>15</v>
      </c>
      <c r="R386" s="19">
        <f t="shared" si="29"/>
        <v>69.562558252479235</v>
      </c>
    </row>
    <row r="387" spans="1:18" x14ac:dyDescent="0.15">
      <c r="A387" s="19">
        <f>+'CPT data reduction'!A387</f>
        <v>7.68</v>
      </c>
      <c r="B387" s="19">
        <f>+'CPT data reduction'!M387</f>
        <v>1017.8499999999999</v>
      </c>
      <c r="C387" s="25">
        <f ca="1">IF(A387&gt;$H$1,AVERAGE(OFFSET(B387,$F$1,0,1,1):OFFSET(B387,-$F$1,0,1,1)),0)</f>
        <v>889.65324675324678</v>
      </c>
      <c r="D387" s="26">
        <f t="shared" ca="1" si="33"/>
        <v>726.90006493506485</v>
      </c>
      <c r="E387" s="26">
        <f t="shared" ca="1" si="31"/>
        <v>726.90006493506485</v>
      </c>
      <c r="K387" s="25">
        <f>+'CPT data reduction'!S387</f>
        <v>3.7012603838720985</v>
      </c>
      <c r="L387" s="19">
        <f t="shared" si="25"/>
        <v>80</v>
      </c>
      <c r="M387" s="19">
        <f t="shared" si="26"/>
        <v>12.723125</v>
      </c>
      <c r="N387" s="19">
        <f t="shared" si="27"/>
        <v>35</v>
      </c>
      <c r="O387" s="26">
        <f t="shared" si="28"/>
        <v>12.723125</v>
      </c>
      <c r="R387" s="19">
        <f t="shared" si="29"/>
        <v>69.968662352951199</v>
      </c>
    </row>
    <row r="388" spans="1:18" x14ac:dyDescent="0.15">
      <c r="A388" s="19">
        <f>+'CPT data reduction'!A388</f>
        <v>7.7</v>
      </c>
      <c r="B388" s="19">
        <f>+'CPT data reduction'!M388</f>
        <v>1070.05</v>
      </c>
      <c r="C388" s="25">
        <f ca="1">IF(A388&gt;$H$1,AVERAGE(OFFSET(B388,$F$1,0,1,1):OFFSET(B388,-$F$1,0,1,1)),0)</f>
        <v>922.0279220779222</v>
      </c>
      <c r="D388" s="26">
        <f t="shared" ca="1" si="33"/>
        <v>726.90006493506485</v>
      </c>
      <c r="E388" s="26">
        <f t="shared" ca="1" si="31"/>
        <v>726.90006493506485</v>
      </c>
      <c r="K388" s="25">
        <f>+'CPT data reduction'!S388</f>
        <v>3.6686612425850398</v>
      </c>
      <c r="L388" s="19">
        <f t="shared" ref="L388:L451" si="34">IF(K388&lt;2.6, IF(B388&lt;5000, 120, 200),IF(B388&lt;1000,30,IF(B388&lt;5000,80,120)))</f>
        <v>80</v>
      </c>
      <c r="M388" s="19">
        <f t="shared" ref="M388:M451" si="35">B388/L388</f>
        <v>13.375624999999999</v>
      </c>
      <c r="N388" s="19">
        <f t="shared" ref="N388:N451" si="36">IF(K388&lt;2.6, IF(B388&lt;5000, 35,IF(B388&lt;1200, 80, 120)),IF(B388&lt;1000,15,IF(B388&lt;5000,35,35)))</f>
        <v>35</v>
      </c>
      <c r="O388" s="26">
        <f t="shared" ref="O388:O451" si="37">+IF(M388&gt;N388,N388,M388)</f>
        <v>13.375624999999999</v>
      </c>
      <c r="R388" s="19">
        <f t="shared" si="29"/>
        <v>70.395593327760864</v>
      </c>
    </row>
    <row r="389" spans="1:18" x14ac:dyDescent="0.15">
      <c r="A389" s="19">
        <f>+'CPT data reduction'!A389</f>
        <v>7.72</v>
      </c>
      <c r="B389" s="19">
        <f>+'CPT data reduction'!M389</f>
        <v>943.24999999999989</v>
      </c>
      <c r="C389" s="25">
        <f ca="1">IF(A389&gt;$H$1,AVERAGE(OFFSET(B389,$F$1,0,1,1):OFFSET(B389,-$F$1,0,1,1)),0)</f>
        <v>978.10454545454547</v>
      </c>
      <c r="D389" s="26">
        <f t="shared" ca="1" si="33"/>
        <v>726.90006493506485</v>
      </c>
      <c r="E389" s="26">
        <f t="shared" ca="1" si="31"/>
        <v>726.90006493506485</v>
      </c>
      <c r="K389" s="25">
        <f>+'CPT data reduction'!S389</f>
        <v>3.7559746544005179</v>
      </c>
      <c r="L389" s="19">
        <f t="shared" si="34"/>
        <v>30</v>
      </c>
      <c r="M389" s="19">
        <f t="shared" si="35"/>
        <v>31.441666666666663</v>
      </c>
      <c r="N389" s="19">
        <f t="shared" si="36"/>
        <v>15</v>
      </c>
      <c r="O389" s="26">
        <f t="shared" si="37"/>
        <v>15</v>
      </c>
      <c r="R389" s="19">
        <f t="shared" ref="R389:R390" si="38">+O389*0.02*$C$1*PI()+R388</f>
        <v>70.874372048167942</v>
      </c>
    </row>
    <row r="390" spans="1:18" x14ac:dyDescent="0.15">
      <c r="A390" s="19">
        <f>+'CPT data reduction'!A390</f>
        <v>7.74</v>
      </c>
      <c r="B390" s="19">
        <f>+'CPT data reduction'!M390</f>
        <v>710.3</v>
      </c>
      <c r="C390" s="25">
        <f ca="1">IF(A390&gt;$H$1,AVERAGE(OFFSET(B390,$F$1,0,1,1):OFFSET(B390,-$F$1,0,1,1)),0)</f>
        <v>1036.687662337662</v>
      </c>
      <c r="D390" s="26">
        <f t="shared" ca="1" si="33"/>
        <v>710.3</v>
      </c>
      <c r="E390" s="26">
        <f t="shared" ca="1" si="31"/>
        <v>710.3</v>
      </c>
      <c r="K390" s="25">
        <f>+'CPT data reduction'!S390</f>
        <v>3.9587880078211235</v>
      </c>
      <c r="L390" s="19">
        <f t="shared" si="34"/>
        <v>30</v>
      </c>
      <c r="M390" s="19">
        <f t="shared" si="35"/>
        <v>23.676666666666666</v>
      </c>
      <c r="N390" s="19">
        <f t="shared" si="36"/>
        <v>15</v>
      </c>
      <c r="O390" s="26">
        <f t="shared" si="37"/>
        <v>15</v>
      </c>
      <c r="R390" s="19">
        <f t="shared" si="38"/>
        <v>71.35315076857502</v>
      </c>
    </row>
    <row r="391" spans="1:18" x14ac:dyDescent="0.15">
      <c r="A391" s="19">
        <f>+'CPT data reduction'!A391</f>
        <v>7.76</v>
      </c>
      <c r="B391" s="19">
        <f>+'CPT data reduction'!M391</f>
        <v>586.6</v>
      </c>
      <c r="C391" s="25">
        <f ca="1">IF(A391&gt;$H$1,AVERAGE(OFFSET(B391,$F$1,0,1,1):OFFSET(B391,-$F$1,0,1,1)),0)</f>
        <v>1089.9948051948052</v>
      </c>
      <c r="D391" s="26">
        <f t="shared" ca="1" si="33"/>
        <v>586.6</v>
      </c>
      <c r="E391" s="26">
        <f t="shared" ca="1" si="31"/>
        <v>586.6</v>
      </c>
      <c r="K391" s="25">
        <f>+'CPT data reduction'!S391</f>
        <v>4.102058931474458</v>
      </c>
      <c r="L391" s="19">
        <f t="shared" si="34"/>
        <v>30</v>
      </c>
      <c r="M391" s="19">
        <f t="shared" si="35"/>
        <v>19.553333333333335</v>
      </c>
      <c r="N391" s="19">
        <f t="shared" si="36"/>
        <v>15</v>
      </c>
      <c r="O391" s="26">
        <f t="shared" si="37"/>
        <v>15</v>
      </c>
    </row>
    <row r="392" spans="1:18" x14ac:dyDescent="0.15">
      <c r="A392" s="19">
        <f>+'CPT data reduction'!A392</f>
        <v>7.78</v>
      </c>
      <c r="B392" s="19">
        <f>+'CPT data reduction'!M392</f>
        <v>604.15</v>
      </c>
      <c r="C392" s="25">
        <f ca="1">IF(A392&gt;$H$1,AVERAGE(OFFSET(B392,$F$1,0,1,1):OFFSET(B392,-$F$1,0,1,1)),0)</f>
        <v>1136.8525974025972</v>
      </c>
      <c r="D392" s="26">
        <f ca="1">+IF(B392&gt;$C$368*1.3,$C$368*1.3,B392)</f>
        <v>604.15</v>
      </c>
      <c r="E392" s="26">
        <f t="shared" ca="1" si="31"/>
        <v>604.15</v>
      </c>
      <c r="K392" s="25">
        <f>+'CPT data reduction'!S392</f>
        <v>4.080034308832901</v>
      </c>
      <c r="L392" s="19">
        <f t="shared" si="34"/>
        <v>30</v>
      </c>
      <c r="M392" s="19">
        <f t="shared" si="35"/>
        <v>20.138333333333332</v>
      </c>
      <c r="N392" s="19">
        <f t="shared" si="36"/>
        <v>15</v>
      </c>
      <c r="O392" s="26">
        <f t="shared" si="37"/>
        <v>15</v>
      </c>
    </row>
    <row r="393" spans="1:18" x14ac:dyDescent="0.15">
      <c r="A393" s="19">
        <f>+'CPT data reduction'!A393</f>
        <v>7.8</v>
      </c>
      <c r="B393" s="19">
        <f>+'CPT data reduction'!M393</f>
        <v>690.55</v>
      </c>
      <c r="C393" s="25">
        <f ca="1">IF(A393&gt;$H$1,AVERAGE(OFFSET(B393,$F$1,0,1,1):OFFSET(B393,-$F$1,0,1,1)),0)</f>
        <v>1177.7623376623374</v>
      </c>
      <c r="D393" s="26">
        <f t="shared" ca="1" si="33"/>
        <v>690.55</v>
      </c>
      <c r="E393" s="26">
        <f t="shared" ca="1" si="31"/>
        <v>690.55</v>
      </c>
      <c r="K393" s="25">
        <f>+'CPT data reduction'!S393</f>
        <v>3.9830864937132162</v>
      </c>
      <c r="L393" s="19">
        <f t="shared" si="34"/>
        <v>30</v>
      </c>
      <c r="M393" s="19">
        <f t="shared" si="35"/>
        <v>23.018333333333331</v>
      </c>
      <c r="N393" s="19">
        <f t="shared" si="36"/>
        <v>15</v>
      </c>
      <c r="O393" s="26">
        <f t="shared" si="37"/>
        <v>15</v>
      </c>
    </row>
    <row r="394" spans="1:18" x14ac:dyDescent="0.15">
      <c r="A394" s="19">
        <f>+'CPT data reduction'!A394</f>
        <v>7.82</v>
      </c>
      <c r="B394" s="19">
        <f>+'CPT data reduction'!M394</f>
        <v>651.5</v>
      </c>
      <c r="C394" s="25">
        <f ca="1">IF(A394&gt;$H$1,AVERAGE(OFFSET(B394,$F$1,0,1,1):OFFSET(B394,-$F$1,0,1,1)),0)</f>
        <v>1215.0025974025971</v>
      </c>
      <c r="D394" s="26">
        <f t="shared" ca="1" si="33"/>
        <v>651.5</v>
      </c>
      <c r="E394" s="26">
        <f t="shared" ref="E394:E406" ca="1" si="39">+IF(D394&lt;$C$368*0.7,$C$368*0.7,D394)</f>
        <v>651.5</v>
      </c>
      <c r="K394" s="25">
        <f>+'CPT data reduction'!S394</f>
        <v>4.0271544251555182</v>
      </c>
      <c r="L394" s="19">
        <f t="shared" si="34"/>
        <v>30</v>
      </c>
      <c r="M394" s="19">
        <f t="shared" si="35"/>
        <v>21.716666666666665</v>
      </c>
      <c r="N394" s="19">
        <f t="shared" si="36"/>
        <v>15</v>
      </c>
      <c r="O394" s="26">
        <f t="shared" si="37"/>
        <v>15</v>
      </c>
    </row>
    <row r="395" spans="1:18" x14ac:dyDescent="0.15">
      <c r="A395" s="19">
        <f>+'CPT data reduction'!A395</f>
        <v>7.84</v>
      </c>
      <c r="B395" s="19">
        <f>+'CPT data reduction'!M395</f>
        <v>672.15</v>
      </c>
      <c r="C395" s="25">
        <f ca="1">IF(A395&gt;$H$1,AVERAGE(OFFSET(B395,$F$1,0,1,1):OFFSET(B395,-$F$1,0,1,1)),0)</f>
        <v>1249.0175324675324</v>
      </c>
      <c r="D395" s="26">
        <f t="shared" ca="1" si="33"/>
        <v>672.15</v>
      </c>
      <c r="E395" s="26">
        <f t="shared" ca="1" si="39"/>
        <v>672.15</v>
      </c>
      <c r="K395" s="25">
        <f>+'CPT data reduction'!S395</f>
        <v>4.0059504961380901</v>
      </c>
      <c r="L395" s="19">
        <f t="shared" si="34"/>
        <v>30</v>
      </c>
      <c r="M395" s="19">
        <f t="shared" si="35"/>
        <v>22.404999999999998</v>
      </c>
      <c r="N395" s="19">
        <f t="shared" si="36"/>
        <v>15</v>
      </c>
      <c r="O395" s="26">
        <f t="shared" si="37"/>
        <v>15</v>
      </c>
    </row>
    <row r="396" spans="1:18" x14ac:dyDescent="0.15">
      <c r="A396" s="19">
        <f>+'CPT data reduction'!A396</f>
        <v>7.86</v>
      </c>
      <c r="B396" s="19">
        <f>+'CPT data reduction'!M396</f>
        <v>818.69999999999993</v>
      </c>
      <c r="C396" s="25">
        <f ca="1">IF(A396&gt;$H$1,AVERAGE(OFFSET(B396,$F$1,0,1,1):OFFSET(B396,-$F$1,0,1,1)),0)</f>
        <v>1277.9103896103895</v>
      </c>
      <c r="D396" s="26">
        <f t="shared" ca="1" si="33"/>
        <v>726.90006493506485</v>
      </c>
      <c r="E396" s="26">
        <f t="shared" ca="1" si="39"/>
        <v>726.90006493506485</v>
      </c>
      <c r="K396" s="25">
        <f>+'CPT data reduction'!S396</f>
        <v>3.8662230688829999</v>
      </c>
      <c r="L396" s="19">
        <f t="shared" si="34"/>
        <v>30</v>
      </c>
      <c r="M396" s="19">
        <f t="shared" si="35"/>
        <v>27.29</v>
      </c>
      <c r="N396" s="19">
        <f t="shared" si="36"/>
        <v>15</v>
      </c>
      <c r="O396" s="26">
        <f t="shared" si="37"/>
        <v>15</v>
      </c>
    </row>
    <row r="397" spans="1:18" x14ac:dyDescent="0.15">
      <c r="A397" s="19">
        <f>+'CPT data reduction'!A397</f>
        <v>7.88</v>
      </c>
      <c r="B397" s="19">
        <f>+'CPT data reduction'!M397</f>
        <v>838.85</v>
      </c>
      <c r="C397" s="25">
        <f ca="1">IF(A397&gt;$H$1,AVERAGE(OFFSET(B397,$F$1,0,1,1):OFFSET(B397,-$F$1,0,1,1)),0)</f>
        <v>1303.566883116883</v>
      </c>
      <c r="D397" s="26">
        <f t="shared" ca="1" si="33"/>
        <v>726.90006493506485</v>
      </c>
      <c r="E397" s="26">
        <f t="shared" ca="1" si="39"/>
        <v>726.90006493506485</v>
      </c>
      <c r="K397" s="25">
        <f>+'CPT data reduction'!S397</f>
        <v>3.8510533185037872</v>
      </c>
      <c r="L397" s="19">
        <f t="shared" si="34"/>
        <v>30</v>
      </c>
      <c r="M397" s="19">
        <f t="shared" si="35"/>
        <v>27.961666666666666</v>
      </c>
      <c r="N397" s="19">
        <f t="shared" si="36"/>
        <v>15</v>
      </c>
      <c r="O397" s="26">
        <f t="shared" si="37"/>
        <v>15</v>
      </c>
    </row>
    <row r="398" spans="1:18" x14ac:dyDescent="0.15">
      <c r="A398" s="19">
        <f>+'CPT data reduction'!A398</f>
        <v>7.9</v>
      </c>
      <c r="B398" s="19">
        <f>+'CPT data reduction'!M398</f>
        <v>719.94999999999993</v>
      </c>
      <c r="C398" s="25">
        <f ca="1">IF(A398&gt;$H$1,AVERAGE(OFFSET(B398,$F$1,0,1,1):OFFSET(B398,-$F$1,0,1,1)),0)</f>
        <v>1328.5285714285715</v>
      </c>
      <c r="D398" s="26">
        <f t="shared" ca="1" si="33"/>
        <v>719.94999999999993</v>
      </c>
      <c r="E398" s="26">
        <f t="shared" ca="1" si="39"/>
        <v>719.94999999999993</v>
      </c>
      <c r="K398" s="25">
        <f>+'CPT data reduction'!S398</f>
        <v>3.9618403782827789</v>
      </c>
      <c r="L398" s="19">
        <f t="shared" si="34"/>
        <v>30</v>
      </c>
      <c r="M398" s="19">
        <f t="shared" si="35"/>
        <v>23.998333333333331</v>
      </c>
      <c r="N398" s="19">
        <f t="shared" si="36"/>
        <v>15</v>
      </c>
      <c r="O398" s="26">
        <f t="shared" si="37"/>
        <v>15</v>
      </c>
    </row>
    <row r="399" spans="1:18" x14ac:dyDescent="0.15">
      <c r="A399" s="19">
        <f>+'CPT data reduction'!A399</f>
        <v>7.92</v>
      </c>
      <c r="B399" s="19">
        <f>+'CPT data reduction'!M399</f>
        <v>535.25</v>
      </c>
      <c r="C399" s="25">
        <f ca="1">IF(A399&gt;$H$1,AVERAGE(OFFSET(B399,$F$1,0,1,1):OFFSET(B399,-$F$1,0,1,1)),0)</f>
        <v>1350.3740259740259</v>
      </c>
      <c r="D399" s="26">
        <f t="shared" ca="1" si="33"/>
        <v>535.25</v>
      </c>
      <c r="E399" s="26">
        <f t="shared" ca="1" si="39"/>
        <v>535.25</v>
      </c>
      <c r="K399" s="25">
        <f>+'CPT data reduction'!S399</f>
        <v>4.1835928153824549</v>
      </c>
      <c r="L399" s="19">
        <f t="shared" si="34"/>
        <v>30</v>
      </c>
      <c r="M399" s="19">
        <f t="shared" si="35"/>
        <v>17.841666666666665</v>
      </c>
      <c r="N399" s="19">
        <f t="shared" si="36"/>
        <v>15</v>
      </c>
      <c r="O399" s="26">
        <f t="shared" si="37"/>
        <v>15</v>
      </c>
    </row>
    <row r="400" spans="1:18" x14ac:dyDescent="0.15">
      <c r="A400" s="19">
        <f>+'CPT data reduction'!A400</f>
        <v>7.94</v>
      </c>
      <c r="B400" s="19">
        <f>+'CPT data reduction'!M400</f>
        <v>787.05000000000007</v>
      </c>
      <c r="C400" s="25">
        <f ca="1">IF(A400&gt;$H$1,AVERAGE(OFFSET(B400,$F$1,0,1,1):OFFSET(B400,-$F$1,0,1,1)),0)</f>
        <v>1367.9571428571426</v>
      </c>
      <c r="D400" s="26">
        <f t="shared" ca="1" si="33"/>
        <v>726.90006493506485</v>
      </c>
      <c r="E400" s="26">
        <f t="shared" ca="1" si="39"/>
        <v>726.90006493506485</v>
      </c>
      <c r="K400" s="25">
        <f>+'CPT data reduction'!S400</f>
        <v>3.8997507839597918</v>
      </c>
      <c r="L400" s="19">
        <f t="shared" si="34"/>
        <v>30</v>
      </c>
      <c r="M400" s="19">
        <f t="shared" si="35"/>
        <v>26.235000000000003</v>
      </c>
      <c r="N400" s="19">
        <f t="shared" si="36"/>
        <v>15</v>
      </c>
      <c r="O400" s="26">
        <f t="shared" si="37"/>
        <v>15</v>
      </c>
    </row>
    <row r="401" spans="1:15" x14ac:dyDescent="0.15">
      <c r="A401" s="19">
        <f>+'CPT data reduction'!A401</f>
        <v>7.96</v>
      </c>
      <c r="B401" s="19">
        <f>+'CPT data reduction'!M401</f>
        <v>1373.65</v>
      </c>
      <c r="C401" s="25">
        <f ca="1">IF(A401&gt;$H$1,AVERAGE(OFFSET(B401,$F$1,0,1,1):OFFSET(B401,-$F$1,0,1,1)),0)</f>
        <v>1383.0954545454545</v>
      </c>
      <c r="D401" s="26">
        <f t="shared" ca="1" si="33"/>
        <v>726.90006493506485</v>
      </c>
      <c r="E401" s="26">
        <f t="shared" ca="1" si="39"/>
        <v>726.90006493506485</v>
      </c>
      <c r="K401" s="25">
        <f>+'CPT data reduction'!S401</f>
        <v>3.519621318518896</v>
      </c>
      <c r="L401" s="19">
        <f t="shared" si="34"/>
        <v>80</v>
      </c>
      <c r="M401" s="19">
        <f t="shared" si="35"/>
        <v>17.170625000000001</v>
      </c>
      <c r="N401" s="19">
        <f t="shared" si="36"/>
        <v>35</v>
      </c>
      <c r="O401" s="26">
        <f t="shared" si="37"/>
        <v>17.170625000000001</v>
      </c>
    </row>
    <row r="402" spans="1:15" x14ac:dyDescent="0.15">
      <c r="A402" s="19">
        <f>+'CPT data reduction'!A402</f>
        <v>7.98</v>
      </c>
      <c r="B402" s="19">
        <f>+'CPT data reduction'!M402</f>
        <v>1922.4999999999998</v>
      </c>
      <c r="C402" s="25">
        <f ca="1">IF(A402&gt;$H$1,AVERAGE(OFFSET(B402,$F$1,0,1,1):OFFSET(B402,-$F$1,0,1,1)),0)</f>
        <v>1395.6246753246753</v>
      </c>
      <c r="D402" s="26">
        <f t="shared" ca="1" si="33"/>
        <v>726.90006493506485</v>
      </c>
      <c r="E402" s="26">
        <f t="shared" ca="1" si="39"/>
        <v>726.90006493506485</v>
      </c>
      <c r="K402" s="25">
        <f>+'CPT data reduction'!S402</f>
        <v>3.3009291106026377</v>
      </c>
      <c r="L402" s="19">
        <f t="shared" si="34"/>
        <v>80</v>
      </c>
      <c r="M402" s="19">
        <f t="shared" si="35"/>
        <v>24.031249999999996</v>
      </c>
      <c r="N402" s="19">
        <f t="shared" si="36"/>
        <v>35</v>
      </c>
      <c r="O402" s="26">
        <f t="shared" si="37"/>
        <v>24.031249999999996</v>
      </c>
    </row>
    <row r="403" spans="1:15" x14ac:dyDescent="0.15">
      <c r="A403" s="19">
        <f>+'CPT data reduction'!A403</f>
        <v>8</v>
      </c>
      <c r="B403" s="19">
        <f>+'CPT data reduction'!M403</f>
        <v>2653.4</v>
      </c>
      <c r="C403" s="25">
        <f ca="1">IF(A403&gt;$H$1,AVERAGE(OFFSET(B403,$F$1,0,1,1):OFFSET(B403,-$F$1,0,1,1)),0)</f>
        <v>1406.5363636363634</v>
      </c>
      <c r="D403" s="26">
        <f t="shared" ca="1" si="33"/>
        <v>726.90006493506485</v>
      </c>
      <c r="E403" s="26">
        <f t="shared" ca="1" si="39"/>
        <v>726.90006493506485</v>
      </c>
      <c r="K403" s="25">
        <f>+'CPT data reduction'!S403</f>
        <v>3.0959788301827453</v>
      </c>
      <c r="L403" s="19">
        <f t="shared" si="34"/>
        <v>80</v>
      </c>
      <c r="M403" s="19">
        <f t="shared" si="35"/>
        <v>33.167500000000004</v>
      </c>
      <c r="N403" s="19">
        <f t="shared" si="36"/>
        <v>35</v>
      </c>
      <c r="O403" s="26">
        <f t="shared" si="37"/>
        <v>33.167500000000004</v>
      </c>
    </row>
    <row r="404" spans="1:15" x14ac:dyDescent="0.15">
      <c r="A404" s="19">
        <f>+'CPT data reduction'!A404</f>
        <v>8.02</v>
      </c>
      <c r="B404" s="19">
        <f>+'CPT data reduction'!M404</f>
        <v>3048.2500000000005</v>
      </c>
      <c r="C404" s="25">
        <f ca="1">IF(A404&gt;$H$1,AVERAGE(OFFSET(B404,$F$1,0,1,1):OFFSET(B404,-$F$1,0,1,1)),0)</f>
        <v>1417.7214285714285</v>
      </c>
      <c r="D404" s="26">
        <f t="shared" ca="1" si="33"/>
        <v>726.90006493506485</v>
      </c>
      <c r="E404" s="26">
        <f t="shared" ca="1" si="39"/>
        <v>726.90006493506485</v>
      </c>
      <c r="K404" s="25">
        <f>+'CPT data reduction'!S404</f>
        <v>3.0097954882855018</v>
      </c>
      <c r="L404" s="19">
        <f t="shared" si="34"/>
        <v>80</v>
      </c>
      <c r="M404" s="19">
        <f t="shared" si="35"/>
        <v>38.103125000000006</v>
      </c>
      <c r="N404" s="19">
        <f t="shared" si="36"/>
        <v>35</v>
      </c>
      <c r="O404" s="26">
        <f t="shared" si="37"/>
        <v>35</v>
      </c>
    </row>
    <row r="405" spans="1:15" x14ac:dyDescent="0.15">
      <c r="A405" s="19">
        <f>+'CPT data reduction'!A405</f>
        <v>8.0399999999999991</v>
      </c>
      <c r="B405" s="19">
        <f>+'CPT data reduction'!M405</f>
        <v>2797.2999999999997</v>
      </c>
      <c r="C405" s="25">
        <f ca="1">IF(A405&gt;$H$1,AVERAGE(OFFSET(B405,$F$1,0,1,1):OFFSET(B405,-$F$1,0,1,1)),0)</f>
        <v>1428.438961038961</v>
      </c>
      <c r="D405" s="26">
        <f t="shared" ca="1" si="33"/>
        <v>726.90006493506485</v>
      </c>
      <c r="E405" s="26">
        <f t="shared" ca="1" si="39"/>
        <v>726.90006493506485</v>
      </c>
      <c r="K405" s="25">
        <f>+'CPT data reduction'!S405</f>
        <v>3.0661239866764283</v>
      </c>
      <c r="L405" s="19">
        <f t="shared" si="34"/>
        <v>80</v>
      </c>
      <c r="M405" s="19">
        <f t="shared" si="35"/>
        <v>34.966249999999995</v>
      </c>
      <c r="N405" s="19">
        <f t="shared" si="36"/>
        <v>35</v>
      </c>
      <c r="O405" s="26">
        <f t="shared" si="37"/>
        <v>34.966249999999995</v>
      </c>
    </row>
    <row r="406" spans="1:15" x14ac:dyDescent="0.15">
      <c r="A406" s="19">
        <f>+'CPT data reduction'!A406</f>
        <v>8.06</v>
      </c>
      <c r="B406" s="19">
        <f>+'CPT data reduction'!M406</f>
        <v>2600.75</v>
      </c>
      <c r="C406" s="25">
        <f ca="1">IF(A406&gt;$H$1,AVERAGE(OFFSET(B406,$F$1,0,1,1):OFFSET(B406,-$F$1,0,1,1)),0)</f>
        <v>1437.105194805195</v>
      </c>
      <c r="D406" s="26">
        <f ca="1">+IF(B406&gt;$C$368*1.3,$C$368*1.3,B406)</f>
        <v>726.90006493506485</v>
      </c>
      <c r="E406" s="26">
        <f t="shared" ca="1" si="39"/>
        <v>726.90006493506485</v>
      </c>
      <c r="K406" s="25">
        <f>+'CPT data reduction'!S406</f>
        <v>3.1143030188473335</v>
      </c>
      <c r="L406" s="19">
        <f t="shared" si="34"/>
        <v>80</v>
      </c>
      <c r="M406" s="19">
        <f t="shared" si="35"/>
        <v>32.509374999999999</v>
      </c>
      <c r="N406" s="19">
        <f t="shared" si="36"/>
        <v>35</v>
      </c>
      <c r="O406" s="26">
        <f t="shared" si="37"/>
        <v>32.509374999999999</v>
      </c>
    </row>
    <row r="407" spans="1:15" x14ac:dyDescent="0.15">
      <c r="A407" s="19">
        <f>+'CPT data reduction'!A407</f>
        <v>8.08</v>
      </c>
      <c r="B407" s="19">
        <f>+'CPT data reduction'!M407</f>
        <v>2679.7000000000003</v>
      </c>
      <c r="C407" s="25">
        <f ca="1">IF(A407&gt;$H$1,AVERAGE(OFFSET(B407,$F$1,0,1,1):OFFSET(B407,-$F$1,0,1,1)),0)</f>
        <v>1445.3493506493505</v>
      </c>
      <c r="E407" s="30"/>
      <c r="K407" s="25">
        <f>+'CPT data reduction'!S407</f>
        <v>3.0968808248329793</v>
      </c>
      <c r="L407" s="19">
        <f t="shared" si="34"/>
        <v>80</v>
      </c>
      <c r="M407" s="19">
        <f t="shared" si="35"/>
        <v>33.496250000000003</v>
      </c>
      <c r="N407" s="19">
        <f t="shared" si="36"/>
        <v>35</v>
      </c>
      <c r="O407" s="26">
        <f t="shared" si="37"/>
        <v>33.496250000000003</v>
      </c>
    </row>
    <row r="408" spans="1:15" x14ac:dyDescent="0.15">
      <c r="A408" s="19">
        <f>+'CPT data reduction'!A408</f>
        <v>8.1</v>
      </c>
      <c r="B408" s="19">
        <f>+'CPT data reduction'!M408</f>
        <v>2708.25</v>
      </c>
      <c r="C408" s="25">
        <f ca="1">IF(A408&gt;$H$1,AVERAGE(OFFSET(B408,$F$1,0,1,1):OFFSET(B408,-$F$1,0,1,1)),0)</f>
        <v>1459.1655844155844</v>
      </c>
      <c r="K408" s="25">
        <f>+'CPT data reduction'!S408</f>
        <v>3.091586788393256</v>
      </c>
      <c r="L408" s="19">
        <f t="shared" si="34"/>
        <v>80</v>
      </c>
      <c r="M408" s="19">
        <f t="shared" si="35"/>
        <v>33.853124999999999</v>
      </c>
      <c r="N408" s="19">
        <f t="shared" si="36"/>
        <v>35</v>
      </c>
      <c r="O408" s="26">
        <f t="shared" si="37"/>
        <v>33.853124999999999</v>
      </c>
    </row>
    <row r="409" spans="1:15" x14ac:dyDescent="0.15">
      <c r="A409" s="19">
        <f>+'CPT data reduction'!A409</f>
        <v>8.1199999999999992</v>
      </c>
      <c r="B409" s="19">
        <f>+'CPT data reduction'!M409</f>
        <v>2686.75</v>
      </c>
      <c r="C409" s="25">
        <f ca="1">IF(A409&gt;$H$1,AVERAGE(OFFSET(B409,$F$1,0,1,1):OFFSET(B409,-$F$1,0,1,1)),0)</f>
        <v>1478.9928571428572</v>
      </c>
      <c r="K409" s="25">
        <f>+'CPT data reduction'!S409</f>
        <v>3.0981054286185117</v>
      </c>
      <c r="L409" s="19">
        <f t="shared" si="34"/>
        <v>80</v>
      </c>
      <c r="M409" s="19">
        <f t="shared" si="35"/>
        <v>33.584375000000001</v>
      </c>
      <c r="N409" s="19">
        <f t="shared" si="36"/>
        <v>35</v>
      </c>
      <c r="O409" s="26">
        <f t="shared" si="37"/>
        <v>33.584375000000001</v>
      </c>
    </row>
    <row r="410" spans="1:15" x14ac:dyDescent="0.15">
      <c r="A410" s="19">
        <f>+'CPT data reduction'!A410</f>
        <v>8.14</v>
      </c>
      <c r="B410" s="19">
        <f>+'CPT data reduction'!M410</f>
        <v>2767.4500000000003</v>
      </c>
      <c r="C410" s="25">
        <f ca="1">IF(A410&gt;$H$1,AVERAGE(OFFSET(B410,$F$1,0,1,1):OFFSET(B410,-$F$1,0,1,1)),0)</f>
        <v>1494.4961038961042</v>
      </c>
      <c r="K410" s="25">
        <f>+'CPT data reduction'!S410</f>
        <v>3.0806795641689382</v>
      </c>
      <c r="L410" s="19">
        <f t="shared" si="34"/>
        <v>80</v>
      </c>
      <c r="M410" s="19">
        <f t="shared" si="35"/>
        <v>34.593125000000001</v>
      </c>
      <c r="N410" s="19">
        <f t="shared" si="36"/>
        <v>35</v>
      </c>
      <c r="O410" s="26">
        <f t="shared" si="37"/>
        <v>34.593125000000001</v>
      </c>
    </row>
    <row r="411" spans="1:15" x14ac:dyDescent="0.15">
      <c r="A411" s="19">
        <f>+'CPT data reduction'!A411</f>
        <v>8.16</v>
      </c>
      <c r="B411" s="19">
        <f>+'CPT data reduction'!M411</f>
        <v>2578.35</v>
      </c>
      <c r="C411" s="25">
        <f ca="1">IF(A411&gt;$H$1,AVERAGE(OFFSET(B411,$F$1,0,1,1):OFFSET(B411,-$F$1,0,1,1)),0)</f>
        <v>1502.8662337662338</v>
      </c>
      <c r="K411" s="25">
        <f>+'CPT data reduction'!S411</f>
        <v>3.127304494122038</v>
      </c>
      <c r="L411" s="19">
        <f t="shared" si="34"/>
        <v>80</v>
      </c>
      <c r="M411" s="19">
        <f t="shared" si="35"/>
        <v>32.229374999999997</v>
      </c>
      <c r="N411" s="19">
        <f t="shared" si="36"/>
        <v>35</v>
      </c>
      <c r="O411" s="26">
        <f t="shared" si="37"/>
        <v>32.229374999999997</v>
      </c>
    </row>
    <row r="412" spans="1:15" x14ac:dyDescent="0.15">
      <c r="A412" s="19">
        <f>+'CPT data reduction'!A412</f>
        <v>8.18</v>
      </c>
      <c r="B412" s="19">
        <f>+'CPT data reduction'!M412</f>
        <v>2260.6999999999998</v>
      </c>
      <c r="C412" s="25">
        <f ca="1">IF(A412&gt;$H$1,AVERAGE(OFFSET(B412,$F$1,0,1,1):OFFSET(B412,-$F$1,0,1,1)),0)</f>
        <v>1506.8545454545456</v>
      </c>
      <c r="K412" s="25">
        <f>+'CPT data reduction'!S412</f>
        <v>3.2130860033612012</v>
      </c>
      <c r="L412" s="19">
        <f t="shared" si="34"/>
        <v>80</v>
      </c>
      <c r="M412" s="19">
        <f t="shared" si="35"/>
        <v>28.258749999999999</v>
      </c>
      <c r="N412" s="19">
        <f t="shared" si="36"/>
        <v>35</v>
      </c>
      <c r="O412" s="26">
        <f t="shared" si="37"/>
        <v>28.258749999999999</v>
      </c>
    </row>
    <row r="413" spans="1:15" x14ac:dyDescent="0.15">
      <c r="A413" s="19">
        <f>+'CPT data reduction'!A413</f>
        <v>8.1999999999999993</v>
      </c>
      <c r="B413" s="19">
        <f>+'CPT data reduction'!M413</f>
        <v>2169.0499999999997</v>
      </c>
      <c r="C413" s="25">
        <f ca="1">IF(A413&gt;$H$1,AVERAGE(OFFSET(B413,$F$1,0,1,1):OFFSET(B413,-$F$1,0,1,1)),0)</f>
        <v>1505.9090909090908</v>
      </c>
      <c r="K413" s="25">
        <f>+'CPT data reduction'!S413</f>
        <v>3.2412102406644498</v>
      </c>
      <c r="L413" s="19">
        <f t="shared" si="34"/>
        <v>80</v>
      </c>
      <c r="M413" s="19">
        <f t="shared" si="35"/>
        <v>27.113124999999997</v>
      </c>
      <c r="N413" s="19">
        <f t="shared" si="36"/>
        <v>35</v>
      </c>
      <c r="O413" s="26">
        <f t="shared" si="37"/>
        <v>27.113124999999997</v>
      </c>
    </row>
    <row r="414" spans="1:15" x14ac:dyDescent="0.15">
      <c r="A414" s="19">
        <f>+'CPT data reduction'!A414</f>
        <v>8.2200000000000006</v>
      </c>
      <c r="B414" s="19">
        <f>+'CPT data reduction'!M414</f>
        <v>2032.2</v>
      </c>
      <c r="C414" s="25">
        <f ca="1">IF(A414&gt;$H$1,AVERAGE(OFFSET(B414,$F$1,0,1,1):OFFSET(B414,-$F$1,0,1,1)),0)</f>
        <v>1502.0636363636363</v>
      </c>
      <c r="K414" s="25">
        <f>+'CPT data reduction'!S414</f>
        <v>3.2847781743533879</v>
      </c>
      <c r="L414" s="19">
        <f t="shared" si="34"/>
        <v>80</v>
      </c>
      <c r="M414" s="19">
        <f t="shared" si="35"/>
        <v>25.4025</v>
      </c>
      <c r="N414" s="19">
        <f t="shared" si="36"/>
        <v>35</v>
      </c>
      <c r="O414" s="26">
        <f t="shared" si="37"/>
        <v>25.4025</v>
      </c>
    </row>
    <row r="415" spans="1:15" x14ac:dyDescent="0.15">
      <c r="A415" s="19">
        <f>+'CPT data reduction'!A415</f>
        <v>8.24</v>
      </c>
      <c r="B415" s="19">
        <f>+'CPT data reduction'!M415</f>
        <v>1803.6000000000001</v>
      </c>
      <c r="C415" s="25">
        <f ca="1">IF(A415&gt;$H$1,AVERAGE(OFFSET(B415,$F$1,0,1,1):OFFSET(B415,-$F$1,0,1,1)),0)</f>
        <v>1498.9012987012989</v>
      </c>
      <c r="K415" s="25">
        <f>+'CPT data reduction'!S415</f>
        <v>3.3639151941218732</v>
      </c>
      <c r="L415" s="19">
        <f t="shared" si="34"/>
        <v>80</v>
      </c>
      <c r="M415" s="19">
        <f t="shared" si="35"/>
        <v>22.545000000000002</v>
      </c>
      <c r="N415" s="19">
        <f t="shared" si="36"/>
        <v>35</v>
      </c>
      <c r="O415" s="26">
        <f t="shared" si="37"/>
        <v>22.545000000000002</v>
      </c>
    </row>
    <row r="416" spans="1:15" x14ac:dyDescent="0.15">
      <c r="A416" s="19">
        <f>+'CPT data reduction'!A416</f>
        <v>8.26</v>
      </c>
      <c r="B416" s="19">
        <f>+'CPT data reduction'!M416</f>
        <v>1577.2</v>
      </c>
      <c r="C416" s="25">
        <f ca="1">IF(A416&gt;$H$1,AVERAGE(OFFSET(B416,$F$1,0,1,1):OFFSET(B416,-$F$1,0,1,1)),0)</f>
        <v>1496.987012987013</v>
      </c>
      <c r="K416" s="25">
        <f>+'CPT data reduction'!S416</f>
        <v>3.4535735159512244</v>
      </c>
      <c r="L416" s="19">
        <f t="shared" si="34"/>
        <v>80</v>
      </c>
      <c r="M416" s="19">
        <f t="shared" si="35"/>
        <v>19.715</v>
      </c>
      <c r="N416" s="19">
        <f t="shared" si="36"/>
        <v>35</v>
      </c>
      <c r="O416" s="26">
        <f t="shared" si="37"/>
        <v>19.715</v>
      </c>
    </row>
    <row r="417" spans="1:15" x14ac:dyDescent="0.15">
      <c r="A417" s="19">
        <f>+'CPT data reduction'!A417</f>
        <v>8.2799999999999994</v>
      </c>
      <c r="B417" s="19">
        <f>+'CPT data reduction'!M417</f>
        <v>1268.8000000000002</v>
      </c>
      <c r="C417" s="25">
        <f ca="1">IF(A417&gt;$H$1,AVERAGE(OFFSET(B417,$F$1,0,1,1):OFFSET(B417,-$F$1,0,1,1)),0)</f>
        <v>1493.5571428571429</v>
      </c>
      <c r="K417" s="25">
        <f>+'CPT data reduction'!S417</f>
        <v>3.5992872033233381</v>
      </c>
      <c r="L417" s="19">
        <f t="shared" si="34"/>
        <v>80</v>
      </c>
      <c r="M417" s="19">
        <f t="shared" si="35"/>
        <v>15.860000000000003</v>
      </c>
      <c r="N417" s="19">
        <f t="shared" si="36"/>
        <v>35</v>
      </c>
      <c r="O417" s="26">
        <f t="shared" si="37"/>
        <v>15.860000000000003</v>
      </c>
    </row>
    <row r="418" spans="1:15" x14ac:dyDescent="0.15">
      <c r="A418" s="19">
        <f>+'CPT data reduction'!A418</f>
        <v>8.3000000000000007</v>
      </c>
      <c r="B418" s="19">
        <f>+'CPT data reduction'!M418</f>
        <v>924.85</v>
      </c>
      <c r="C418" s="25">
        <f ca="1">IF(A418&gt;$H$1,AVERAGE(OFFSET(B418,$F$1,0,1,1):OFFSET(B418,-$F$1,0,1,1)),0)</f>
        <v>1487.848051948052</v>
      </c>
      <c r="K418" s="25">
        <f>+'CPT data reduction'!S418</f>
        <v>3.8158459679088486</v>
      </c>
      <c r="L418" s="19">
        <f t="shared" si="34"/>
        <v>30</v>
      </c>
      <c r="M418" s="19">
        <f t="shared" si="35"/>
        <v>30.828333333333333</v>
      </c>
      <c r="N418" s="19">
        <f t="shared" si="36"/>
        <v>15</v>
      </c>
      <c r="O418" s="26">
        <f t="shared" si="37"/>
        <v>15</v>
      </c>
    </row>
    <row r="419" spans="1:15" x14ac:dyDescent="0.15">
      <c r="A419" s="19">
        <f>+'CPT data reduction'!A419</f>
        <v>8.32</v>
      </c>
      <c r="B419" s="19">
        <f>+'CPT data reduction'!M419</f>
        <v>704.6</v>
      </c>
      <c r="C419" s="25">
        <f ca="1">IF(A419&gt;$H$1,AVERAGE(OFFSET(B419,$F$1,0,1,1):OFFSET(B419,-$F$1,0,1,1)),0)</f>
        <v>1481.7461038961042</v>
      </c>
      <c r="K419" s="25">
        <f>+'CPT data reduction'!S419</f>
        <v>4.0109704010533562</v>
      </c>
      <c r="L419" s="19">
        <f t="shared" si="34"/>
        <v>30</v>
      </c>
      <c r="M419" s="19">
        <f t="shared" si="35"/>
        <v>23.486666666666668</v>
      </c>
      <c r="N419" s="19">
        <f t="shared" si="36"/>
        <v>15</v>
      </c>
      <c r="O419" s="26">
        <f t="shared" si="37"/>
        <v>15</v>
      </c>
    </row>
    <row r="420" spans="1:15" x14ac:dyDescent="0.15">
      <c r="A420" s="19">
        <f>+'CPT data reduction'!A420</f>
        <v>8.34</v>
      </c>
      <c r="B420" s="19">
        <f>+'CPT data reduction'!M420</f>
        <v>554.1</v>
      </c>
      <c r="C420" s="25">
        <f ca="1">IF(A420&gt;$H$1,AVERAGE(OFFSET(B420,$F$1,0,1,1):OFFSET(B420,-$F$1,0,1,1)),0)</f>
        <v>1477.2564935064936</v>
      </c>
      <c r="K420" s="25">
        <f>+'CPT data reduction'!S420</f>
        <v>4.1933871203030639</v>
      </c>
      <c r="L420" s="19">
        <f t="shared" si="34"/>
        <v>30</v>
      </c>
      <c r="M420" s="19">
        <f t="shared" si="35"/>
        <v>18.470000000000002</v>
      </c>
      <c r="N420" s="19">
        <f t="shared" si="36"/>
        <v>15</v>
      </c>
      <c r="O420" s="26">
        <f t="shared" si="37"/>
        <v>15</v>
      </c>
    </row>
    <row r="421" spans="1:15" x14ac:dyDescent="0.15">
      <c r="A421" s="19">
        <f>+'CPT data reduction'!A421</f>
        <v>8.36</v>
      </c>
      <c r="B421" s="19">
        <f>+'CPT data reduction'!M421</f>
        <v>473.34999999999997</v>
      </c>
      <c r="C421" s="25">
        <f ca="1">IF(A421&gt;$H$1,AVERAGE(OFFSET(B421,$F$1,0,1,1):OFFSET(B421,-$F$1,0,1,1)),0)</f>
        <v>1474.4649350649352</v>
      </c>
      <c r="K421" s="25">
        <f>+'CPT data reduction'!S421</f>
        <v>4.3181368635579123</v>
      </c>
      <c r="L421" s="19">
        <f t="shared" si="34"/>
        <v>30</v>
      </c>
      <c r="M421" s="19">
        <f t="shared" si="35"/>
        <v>15.778333333333332</v>
      </c>
      <c r="N421" s="19">
        <f t="shared" si="36"/>
        <v>15</v>
      </c>
      <c r="O421" s="26">
        <f t="shared" si="37"/>
        <v>15</v>
      </c>
    </row>
    <row r="422" spans="1:15" x14ac:dyDescent="0.15">
      <c r="A422" s="19">
        <f>+'CPT data reduction'!A422</f>
        <v>8.3800000000000008</v>
      </c>
      <c r="B422" s="19">
        <f>+'CPT data reduction'!M422</f>
        <v>438.7</v>
      </c>
      <c r="C422" s="25">
        <f ca="1">IF(A422&gt;$H$1,AVERAGE(OFFSET(B422,$F$1,0,1,1):OFFSET(B422,-$F$1,0,1,1)),0)</f>
        <v>1473.3714285714286</v>
      </c>
      <c r="K422" s="25">
        <f>+'CPT data reduction'!S422</f>
        <v>4.3760436725820453</v>
      </c>
      <c r="L422" s="19">
        <f t="shared" si="34"/>
        <v>30</v>
      </c>
      <c r="M422" s="19">
        <f t="shared" si="35"/>
        <v>14.623333333333333</v>
      </c>
      <c r="N422" s="19">
        <f t="shared" si="36"/>
        <v>15</v>
      </c>
      <c r="O422" s="26">
        <f t="shared" si="37"/>
        <v>14.623333333333333</v>
      </c>
    </row>
    <row r="423" spans="1:15" x14ac:dyDescent="0.15">
      <c r="A423" s="19">
        <f>+'CPT data reduction'!A423</f>
        <v>8.4</v>
      </c>
      <c r="B423" s="19">
        <f>+'CPT data reduction'!M423</f>
        <v>402.3</v>
      </c>
      <c r="C423" s="25">
        <f ca="1">IF(A423&gt;$H$1,AVERAGE(OFFSET(B423,$F$1,0,1,1):OFFSET(B423,-$F$1,0,1,1)),0)</f>
        <v>1473.3941558441559</v>
      </c>
      <c r="K423" s="25">
        <f>+'CPT data reduction'!S423</f>
        <v>4.4420607190758501</v>
      </c>
      <c r="L423" s="19">
        <f t="shared" si="34"/>
        <v>30</v>
      </c>
      <c r="M423" s="19">
        <f t="shared" si="35"/>
        <v>13.41</v>
      </c>
      <c r="N423" s="19">
        <f t="shared" si="36"/>
        <v>15</v>
      </c>
      <c r="O423" s="26">
        <f t="shared" si="37"/>
        <v>13.41</v>
      </c>
    </row>
    <row r="424" spans="1:15" x14ac:dyDescent="0.15">
      <c r="A424" s="19">
        <f>+'CPT data reduction'!A424</f>
        <v>8.42</v>
      </c>
      <c r="B424" s="19">
        <f>+'CPT data reduction'!M424</f>
        <v>411.1</v>
      </c>
      <c r="C424" s="25">
        <f ca="1">IF(A424&gt;$H$1,AVERAGE(OFFSET(B424,$F$1,0,1,1):OFFSET(B424,-$F$1,0,1,1)),0)</f>
        <v>1471.7876623376624</v>
      </c>
      <c r="K424" s="25">
        <f>+'CPT data reduction'!S424</f>
        <v>4.4181288160113441</v>
      </c>
      <c r="L424" s="19">
        <f t="shared" si="34"/>
        <v>30</v>
      </c>
      <c r="M424" s="19">
        <f t="shared" si="35"/>
        <v>13.703333333333335</v>
      </c>
      <c r="N424" s="19">
        <f t="shared" si="36"/>
        <v>15</v>
      </c>
      <c r="O424" s="26">
        <f t="shared" si="37"/>
        <v>13.703333333333335</v>
      </c>
    </row>
    <row r="425" spans="1:15" x14ac:dyDescent="0.15">
      <c r="A425" s="19">
        <f>+'CPT data reduction'!A425</f>
        <v>8.44</v>
      </c>
      <c r="B425" s="19">
        <f>+'CPT data reduction'!M425</f>
        <v>847.65</v>
      </c>
      <c r="C425" s="25">
        <f ca="1">IF(A425&gt;$H$1,AVERAGE(OFFSET(B425,$F$1,0,1,1):OFFSET(B425,-$F$1,0,1,1)),0)</f>
        <v>1465.9253246753246</v>
      </c>
      <c r="K425" s="25">
        <f>+'CPT data reduction'!S425</f>
        <v>3.8763331307640674</v>
      </c>
      <c r="L425" s="19">
        <f t="shared" si="34"/>
        <v>30</v>
      </c>
      <c r="M425" s="19">
        <f t="shared" si="35"/>
        <v>28.254999999999999</v>
      </c>
      <c r="N425" s="19">
        <f t="shared" si="36"/>
        <v>15</v>
      </c>
      <c r="O425" s="26">
        <f t="shared" si="37"/>
        <v>15</v>
      </c>
    </row>
    <row r="426" spans="1:15" x14ac:dyDescent="0.15">
      <c r="A426" s="19">
        <f>+'CPT data reduction'!A426</f>
        <v>8.4600000000000009</v>
      </c>
      <c r="B426" s="19">
        <f>+'CPT data reduction'!M426</f>
        <v>2745.5499999999997</v>
      </c>
      <c r="C426" s="25">
        <f ca="1">IF(A426&gt;$H$1,AVERAGE(OFFSET(B426,$F$1,0,1,1):OFFSET(B426,-$F$1,0,1,1)),0)</f>
        <v>1456.9285714285716</v>
      </c>
      <c r="K426" s="25">
        <f>+'CPT data reduction'!S426</f>
        <v>3.1043491232993028</v>
      </c>
      <c r="L426" s="19">
        <f t="shared" si="34"/>
        <v>80</v>
      </c>
      <c r="M426" s="19">
        <f t="shared" si="35"/>
        <v>34.319374999999994</v>
      </c>
      <c r="N426" s="19">
        <f t="shared" si="36"/>
        <v>35</v>
      </c>
      <c r="O426" s="26">
        <f t="shared" si="37"/>
        <v>34.319374999999994</v>
      </c>
    </row>
    <row r="427" spans="1:15" x14ac:dyDescent="0.15">
      <c r="A427" s="19">
        <f>+'CPT data reduction'!A427</f>
        <v>8.48</v>
      </c>
      <c r="B427" s="19">
        <f>+'CPT data reduction'!M427</f>
        <v>4580.2499999999991</v>
      </c>
      <c r="C427" s="25">
        <f ca="1">IF(A427&gt;$H$1,AVERAGE(OFFSET(B427,$F$1,0,1,1):OFFSET(B427,-$F$1,0,1,1)),0)</f>
        <v>1447.2370129870133</v>
      </c>
      <c r="K427" s="25">
        <f>+'CPT data reduction'!S427</f>
        <v>2.7849734513613305</v>
      </c>
      <c r="L427" s="19">
        <f t="shared" si="34"/>
        <v>80</v>
      </c>
      <c r="M427" s="19">
        <f t="shared" si="35"/>
        <v>57.25312499999999</v>
      </c>
      <c r="N427" s="19">
        <f t="shared" si="36"/>
        <v>35</v>
      </c>
      <c r="O427" s="26">
        <f t="shared" si="37"/>
        <v>35</v>
      </c>
    </row>
    <row r="428" spans="1:15" x14ac:dyDescent="0.15">
      <c r="A428" s="19">
        <f>+'CPT data reduction'!A428</f>
        <v>8.5</v>
      </c>
      <c r="B428" s="19">
        <f>+'CPT data reduction'!M428</f>
        <v>4777.6499999999996</v>
      </c>
      <c r="C428" s="25">
        <f ca="1">IF(A428&gt;$H$1,AVERAGE(OFFSET(B428,$F$1,0,1,1):OFFSET(B428,-$F$1,0,1,1)),0)</f>
        <v>1439.2207792207794</v>
      </c>
      <c r="K428" s="25">
        <f>+'CPT data reduction'!S428</f>
        <v>2.7608840087007391</v>
      </c>
      <c r="L428" s="19">
        <f t="shared" si="34"/>
        <v>80</v>
      </c>
      <c r="M428" s="19">
        <f t="shared" si="35"/>
        <v>59.720624999999998</v>
      </c>
      <c r="N428" s="19">
        <f t="shared" si="36"/>
        <v>35</v>
      </c>
      <c r="O428" s="26">
        <f t="shared" si="37"/>
        <v>35</v>
      </c>
    </row>
    <row r="429" spans="1:15" x14ac:dyDescent="0.15">
      <c r="A429" s="19">
        <f>+'CPT data reduction'!A429</f>
        <v>8.52</v>
      </c>
      <c r="B429" s="19">
        <f>+'CPT data reduction'!M429</f>
        <v>4377.5499999999993</v>
      </c>
      <c r="C429" s="25">
        <f ca="1">IF(A429&gt;$H$1,AVERAGE(OFFSET(B429,$F$1,0,1,1):OFFSET(B429,-$F$1,0,1,1)),0)</f>
        <v>1434.2577922077924</v>
      </c>
      <c r="K429" s="25">
        <f>+'CPT data reduction'!S429</f>
        <v>2.8172192115321253</v>
      </c>
      <c r="L429" s="19">
        <f t="shared" si="34"/>
        <v>80</v>
      </c>
      <c r="M429" s="19">
        <f t="shared" si="35"/>
        <v>54.719374999999992</v>
      </c>
      <c r="N429" s="19">
        <f t="shared" si="36"/>
        <v>35</v>
      </c>
      <c r="O429" s="26">
        <f t="shared" si="37"/>
        <v>35</v>
      </c>
    </row>
    <row r="430" spans="1:15" x14ac:dyDescent="0.15">
      <c r="A430" s="19">
        <f>+'CPT data reduction'!A430</f>
        <v>8.5399999999999991</v>
      </c>
      <c r="B430" s="19">
        <f>+'CPT data reduction'!M430</f>
        <v>3880.95</v>
      </c>
      <c r="C430" s="25">
        <f ca="1">IF(A430&gt;$H$1,AVERAGE(OFFSET(B430,$F$1,0,1,1):OFFSET(B430,-$F$1,0,1,1)),0)</f>
        <v>1430.9071428571431</v>
      </c>
      <c r="K430" s="25">
        <f>+'CPT data reduction'!S430</f>
        <v>2.8943560686879799</v>
      </c>
      <c r="L430" s="19">
        <f t="shared" si="34"/>
        <v>80</v>
      </c>
      <c r="M430" s="19">
        <f t="shared" si="35"/>
        <v>48.511874999999996</v>
      </c>
      <c r="N430" s="19">
        <f t="shared" si="36"/>
        <v>35</v>
      </c>
      <c r="O430" s="26">
        <f t="shared" si="37"/>
        <v>35</v>
      </c>
    </row>
    <row r="431" spans="1:15" x14ac:dyDescent="0.15">
      <c r="A431" s="19">
        <f>+'CPT data reduction'!A431</f>
        <v>8.56</v>
      </c>
      <c r="B431" s="19">
        <f>+'CPT data reduction'!M431</f>
        <v>3414.6</v>
      </c>
      <c r="C431" s="25">
        <f ca="1">IF(A431&gt;$H$1,AVERAGE(OFFSET(B431,$F$1,0,1,1):OFFSET(B431,-$F$1,0,1,1)),0)</f>
        <v>1427.3402597402599</v>
      </c>
      <c r="K431" s="25">
        <f>+'CPT data reduction'!S431</f>
        <v>2.9765989437568314</v>
      </c>
      <c r="L431" s="19">
        <f t="shared" si="34"/>
        <v>80</v>
      </c>
      <c r="M431" s="19">
        <f t="shared" si="35"/>
        <v>42.682499999999997</v>
      </c>
      <c r="N431" s="19">
        <f t="shared" si="36"/>
        <v>35</v>
      </c>
      <c r="O431" s="26">
        <f t="shared" si="37"/>
        <v>35</v>
      </c>
    </row>
    <row r="432" spans="1:15" x14ac:dyDescent="0.15">
      <c r="A432" s="19">
        <f>+'CPT data reduction'!A432</f>
        <v>8.58</v>
      </c>
      <c r="B432" s="19">
        <f>+'CPT data reduction'!M432</f>
        <v>3119.3</v>
      </c>
      <c r="C432" s="25">
        <f ca="1">IF(A432&gt;$H$1,AVERAGE(OFFSET(B432,$F$1,0,1,1):OFFSET(B432,-$F$1,0,1,1)),0)</f>
        <v>1422.7136363636366</v>
      </c>
      <c r="K432" s="25">
        <f>+'CPT data reduction'!S432</f>
        <v>3.0353397500175192</v>
      </c>
      <c r="L432" s="19">
        <f t="shared" si="34"/>
        <v>80</v>
      </c>
      <c r="M432" s="19">
        <f t="shared" si="35"/>
        <v>38.991250000000001</v>
      </c>
      <c r="N432" s="19">
        <f t="shared" si="36"/>
        <v>35</v>
      </c>
      <c r="O432" s="26">
        <f t="shared" si="37"/>
        <v>35</v>
      </c>
    </row>
    <row r="433" spans="1:15" x14ac:dyDescent="0.15">
      <c r="A433" s="19">
        <f>+'CPT data reduction'!A433</f>
        <v>8.6</v>
      </c>
      <c r="B433" s="19">
        <f>+'CPT data reduction'!M433</f>
        <v>2859.55</v>
      </c>
      <c r="C433" s="25">
        <f ca="1">IF(A433&gt;$H$1,AVERAGE(OFFSET(B433,$F$1,0,1,1):OFFSET(B433,-$F$1,0,1,1)),0)</f>
        <v>1418.6285714285718</v>
      </c>
      <c r="K433" s="25">
        <f>+'CPT data reduction'!S433</f>
        <v>3.0920350515842814</v>
      </c>
      <c r="L433" s="19">
        <f t="shared" si="34"/>
        <v>80</v>
      </c>
      <c r="M433" s="19">
        <f t="shared" si="35"/>
        <v>35.744375000000005</v>
      </c>
      <c r="N433" s="19">
        <f t="shared" si="36"/>
        <v>35</v>
      </c>
      <c r="O433" s="26">
        <f t="shared" si="37"/>
        <v>35</v>
      </c>
    </row>
    <row r="434" spans="1:15" x14ac:dyDescent="0.15">
      <c r="A434" s="19">
        <f>+'CPT data reduction'!A434</f>
        <v>8.6199999999999992</v>
      </c>
      <c r="B434" s="19">
        <f>+'CPT data reduction'!M434</f>
        <v>2459.4500000000003</v>
      </c>
      <c r="C434" s="25">
        <f ca="1">IF(A434&gt;$H$1,AVERAGE(OFFSET(B434,$F$1,0,1,1):OFFSET(B434,-$F$1,0,1,1)),0)</f>
        <v>1414.2753246753248</v>
      </c>
      <c r="K434" s="25">
        <f>+'CPT data reduction'!S434</f>
        <v>3.1898281941278444</v>
      </c>
      <c r="L434" s="19">
        <f t="shared" si="34"/>
        <v>80</v>
      </c>
      <c r="M434" s="19">
        <f t="shared" si="35"/>
        <v>30.743125000000003</v>
      </c>
      <c r="N434" s="19">
        <f t="shared" si="36"/>
        <v>35</v>
      </c>
      <c r="O434" s="26">
        <f t="shared" si="37"/>
        <v>30.743125000000003</v>
      </c>
    </row>
    <row r="435" spans="1:15" x14ac:dyDescent="0.15">
      <c r="A435" s="19">
        <f>+'CPT data reduction'!A435</f>
        <v>8.64</v>
      </c>
      <c r="B435" s="19">
        <f>+'CPT data reduction'!M435</f>
        <v>2206.7500000000005</v>
      </c>
      <c r="C435" s="25">
        <f ca="1">IF(A435&gt;$H$1,AVERAGE(OFFSET(B435,$F$1,0,1,1):OFFSET(B435,-$F$1,0,1,1)),0)</f>
        <v>1408.0467532467535</v>
      </c>
      <c r="K435" s="25">
        <f>+'CPT data reduction'!S435</f>
        <v>3.2610334758014639</v>
      </c>
      <c r="L435" s="19">
        <f t="shared" si="34"/>
        <v>80</v>
      </c>
      <c r="M435" s="19">
        <f t="shared" si="35"/>
        <v>27.584375000000005</v>
      </c>
      <c r="N435" s="19">
        <f t="shared" si="36"/>
        <v>35</v>
      </c>
      <c r="O435" s="26">
        <f t="shared" si="37"/>
        <v>27.584375000000005</v>
      </c>
    </row>
    <row r="436" spans="1:15" x14ac:dyDescent="0.15">
      <c r="A436" s="19">
        <f>+'CPT data reduction'!A436</f>
        <v>8.66</v>
      </c>
      <c r="B436" s="19">
        <f>+'CPT data reduction'!M436</f>
        <v>2151.0500000000002</v>
      </c>
      <c r="C436" s="25">
        <f ca="1">IF(A436&gt;$H$1,AVERAGE(OFFSET(B436,$F$1,0,1,1):OFFSET(B436,-$F$1,0,1,1)),0)</f>
        <v>1401.5909090909092</v>
      </c>
      <c r="K436" s="25">
        <f>+'CPT data reduction'!S436</f>
        <v>3.2788856289309583</v>
      </c>
      <c r="L436" s="19">
        <f t="shared" si="34"/>
        <v>80</v>
      </c>
      <c r="M436" s="19">
        <f t="shared" si="35"/>
        <v>26.888125000000002</v>
      </c>
      <c r="N436" s="19">
        <f t="shared" si="36"/>
        <v>35</v>
      </c>
      <c r="O436" s="26">
        <f t="shared" si="37"/>
        <v>26.888125000000002</v>
      </c>
    </row>
    <row r="437" spans="1:15" x14ac:dyDescent="0.15">
      <c r="A437" s="19">
        <f>+'CPT data reduction'!A437</f>
        <v>8.68</v>
      </c>
      <c r="B437" s="19">
        <f>+'CPT data reduction'!M437</f>
        <v>1910.6499999999999</v>
      </c>
      <c r="C437" s="25">
        <f ca="1">IF(A437&gt;$H$1,AVERAGE(OFFSET(B437,$F$1,0,1,1):OFFSET(B437,-$F$1,0,1,1)),0)</f>
        <v>1396.6967532467536</v>
      </c>
      <c r="K437" s="25">
        <f>+'CPT data reduction'!S437</f>
        <v>3.3572374268595082</v>
      </c>
      <c r="L437" s="19">
        <f t="shared" si="34"/>
        <v>80</v>
      </c>
      <c r="M437" s="19">
        <f t="shared" si="35"/>
        <v>23.883125</v>
      </c>
      <c r="N437" s="19">
        <f t="shared" si="36"/>
        <v>35</v>
      </c>
      <c r="O437" s="26">
        <f t="shared" si="37"/>
        <v>23.883125</v>
      </c>
    </row>
    <row r="438" spans="1:15" x14ac:dyDescent="0.15">
      <c r="A438" s="19">
        <f>+'CPT data reduction'!A438</f>
        <v>8.6999999999999993</v>
      </c>
      <c r="B438" s="19">
        <f>+'CPT data reduction'!M438</f>
        <v>1577.2</v>
      </c>
      <c r="C438" s="25">
        <f ca="1">IF(A438&gt;$H$1,AVERAGE(OFFSET(B438,$F$1,0,1,1):OFFSET(B438,-$F$1,0,1,1)),0)</f>
        <v>1394.2467532467535</v>
      </c>
      <c r="K438" s="25">
        <f>+'CPT data reduction'!S438</f>
        <v>3.4852264494399341</v>
      </c>
      <c r="L438" s="19">
        <f t="shared" si="34"/>
        <v>80</v>
      </c>
      <c r="M438" s="19">
        <f t="shared" si="35"/>
        <v>19.715</v>
      </c>
      <c r="N438" s="19">
        <f t="shared" si="36"/>
        <v>35</v>
      </c>
      <c r="O438" s="26">
        <f t="shared" si="37"/>
        <v>19.715</v>
      </c>
    </row>
    <row r="439" spans="1:15" x14ac:dyDescent="0.15">
      <c r="A439" s="19">
        <f>+'CPT data reduction'!A439</f>
        <v>8.7200000000000006</v>
      </c>
      <c r="B439" s="19">
        <f>+'CPT data reduction'!M439</f>
        <v>1384.6000000000001</v>
      </c>
      <c r="C439" s="25">
        <f ca="1">IF(A439&gt;$H$1,AVERAGE(OFFSET(B439,$F$1,0,1,1):OFFSET(B439,-$F$1,0,1,1)),0)</f>
        <v>1388.5837662337665</v>
      </c>
      <c r="K439" s="25">
        <f>+'CPT data reduction'!S439</f>
        <v>3.5740611233769228</v>
      </c>
      <c r="L439" s="19">
        <f t="shared" si="34"/>
        <v>80</v>
      </c>
      <c r="M439" s="19">
        <f t="shared" si="35"/>
        <v>17.307500000000001</v>
      </c>
      <c r="N439" s="19">
        <f t="shared" si="36"/>
        <v>35</v>
      </c>
      <c r="O439" s="26">
        <f t="shared" si="37"/>
        <v>17.307500000000001</v>
      </c>
    </row>
    <row r="440" spans="1:15" x14ac:dyDescent="0.15">
      <c r="A440" s="19">
        <f>+'CPT data reduction'!A440</f>
        <v>8.74</v>
      </c>
      <c r="B440" s="19">
        <f>+'CPT data reduction'!M440</f>
        <v>1185</v>
      </c>
      <c r="C440" s="25">
        <f ca="1">IF(A440&gt;$H$1,AVERAGE(OFFSET(B440,$F$1,0,1,1):OFFSET(B440,-$F$1,0,1,1)),0)</f>
        <v>1375.319480519481</v>
      </c>
      <c r="K440" s="25">
        <f>+'CPT data reduction'!S440</f>
        <v>3.6805701752794744</v>
      </c>
      <c r="L440" s="19">
        <f t="shared" si="34"/>
        <v>80</v>
      </c>
      <c r="M440" s="19">
        <f t="shared" si="35"/>
        <v>14.8125</v>
      </c>
      <c r="N440" s="19">
        <f t="shared" si="36"/>
        <v>35</v>
      </c>
      <c r="O440" s="26">
        <f t="shared" si="37"/>
        <v>14.8125</v>
      </c>
    </row>
    <row r="441" spans="1:15" x14ac:dyDescent="0.15">
      <c r="A441" s="19">
        <f>+'CPT data reduction'!A441</f>
        <v>8.76</v>
      </c>
      <c r="B441" s="19">
        <f>+'CPT data reduction'!M441</f>
        <v>1062.5999999999999</v>
      </c>
      <c r="C441" s="25">
        <f ca="1">IF(A441&gt;$H$1,AVERAGE(OFFSET(B441,$F$1,0,1,1):OFFSET(B441,-$F$1,0,1,1)),0)</f>
        <v>1354.9727272727275</v>
      </c>
      <c r="K441" s="25">
        <f>+'CPT data reduction'!S441</f>
        <v>3.7566659915044354</v>
      </c>
      <c r="L441" s="19">
        <f t="shared" si="34"/>
        <v>80</v>
      </c>
      <c r="M441" s="19">
        <f t="shared" si="35"/>
        <v>13.282499999999999</v>
      </c>
      <c r="N441" s="19">
        <f t="shared" si="36"/>
        <v>35</v>
      </c>
      <c r="O441" s="26">
        <f t="shared" si="37"/>
        <v>13.282499999999999</v>
      </c>
    </row>
    <row r="442" spans="1:15" x14ac:dyDescent="0.15">
      <c r="A442" s="19">
        <f>+'CPT data reduction'!A442</f>
        <v>8.7799999999999994</v>
      </c>
      <c r="B442" s="19">
        <f>+'CPT data reduction'!M442</f>
        <v>1089.3500000000001</v>
      </c>
      <c r="C442" s="25">
        <f ca="1">IF(A442&gt;$H$1,AVERAGE(OFFSET(B442,$F$1,0,1,1):OFFSET(B442,-$F$1,0,1,1)),0)</f>
        <v>1325.1909090909094</v>
      </c>
      <c r="K442" s="25">
        <f>+'CPT data reduction'!S442</f>
        <v>3.7383073960383584</v>
      </c>
      <c r="L442" s="19">
        <f t="shared" si="34"/>
        <v>80</v>
      </c>
      <c r="M442" s="19">
        <f t="shared" si="35"/>
        <v>13.616875000000002</v>
      </c>
      <c r="N442" s="19">
        <f t="shared" si="36"/>
        <v>35</v>
      </c>
      <c r="O442" s="26">
        <f t="shared" si="37"/>
        <v>13.616875000000002</v>
      </c>
    </row>
    <row r="443" spans="1:15" x14ac:dyDescent="0.15">
      <c r="A443" s="19">
        <f>+'CPT data reduction'!A443</f>
        <v>8.8000000000000007</v>
      </c>
      <c r="B443" s="19">
        <f>+'CPT data reduction'!M443</f>
        <v>1056.45</v>
      </c>
      <c r="C443" s="25">
        <f ca="1">IF(A443&gt;$H$1,AVERAGE(OFFSET(B443,$F$1,0,1,1):OFFSET(B443,-$F$1,0,1,1)),0)</f>
        <v>1291.5629870129874</v>
      </c>
      <c r="K443" s="25">
        <f>+'CPT data reduction'!S443</f>
        <v>3.7598370772703915</v>
      </c>
      <c r="L443" s="19">
        <f t="shared" si="34"/>
        <v>80</v>
      </c>
      <c r="M443" s="19">
        <f t="shared" si="35"/>
        <v>13.205625000000001</v>
      </c>
      <c r="N443" s="19">
        <f t="shared" si="36"/>
        <v>35</v>
      </c>
      <c r="O443" s="26">
        <f t="shared" si="37"/>
        <v>13.205625000000001</v>
      </c>
    </row>
    <row r="444" spans="1:15" x14ac:dyDescent="0.15">
      <c r="A444" s="19">
        <f>+'CPT data reduction'!A444</f>
        <v>8.82</v>
      </c>
      <c r="B444" s="19">
        <f>+'CPT data reduction'!M444</f>
        <v>892.80000000000007</v>
      </c>
      <c r="C444" s="25">
        <f ca="1">IF(A444&gt;$H$1,AVERAGE(OFFSET(B444,$F$1,0,1,1):OFFSET(B444,-$F$1,0,1,1)),0)</f>
        <v>1262.6753246753251</v>
      </c>
      <c r="K444" s="25">
        <f>+'CPT data reduction'!S444</f>
        <v>3.8797652390071842</v>
      </c>
      <c r="L444" s="19">
        <f t="shared" si="34"/>
        <v>30</v>
      </c>
      <c r="M444" s="19">
        <f t="shared" si="35"/>
        <v>29.76</v>
      </c>
      <c r="N444" s="19">
        <f t="shared" si="36"/>
        <v>15</v>
      </c>
      <c r="O444" s="26">
        <f t="shared" si="37"/>
        <v>15</v>
      </c>
    </row>
    <row r="445" spans="1:15" x14ac:dyDescent="0.15">
      <c r="A445" s="19">
        <f>+'CPT data reduction'!A445</f>
        <v>8.84</v>
      </c>
      <c r="B445" s="19">
        <f>+'CPT data reduction'!M445</f>
        <v>859</v>
      </c>
      <c r="C445" s="25">
        <f ca="1">IF(A445&gt;$H$1,AVERAGE(OFFSET(B445,$F$1,0,1,1):OFFSET(B445,-$F$1,0,1,1)),0)</f>
        <v>1236.0038961038963</v>
      </c>
      <c r="K445" s="25">
        <f>+'CPT data reduction'!S445</f>
        <v>3.8916504916538543</v>
      </c>
      <c r="L445" s="19">
        <f t="shared" si="34"/>
        <v>30</v>
      </c>
      <c r="M445" s="19">
        <f t="shared" si="35"/>
        <v>28.633333333333333</v>
      </c>
      <c r="N445" s="19">
        <f t="shared" si="36"/>
        <v>15</v>
      </c>
      <c r="O445" s="26">
        <f t="shared" si="37"/>
        <v>15</v>
      </c>
    </row>
    <row r="446" spans="1:15" x14ac:dyDescent="0.15">
      <c r="A446" s="19">
        <f>+'CPT data reduction'!A446</f>
        <v>8.86</v>
      </c>
      <c r="B446" s="19">
        <f>+'CPT data reduction'!M446</f>
        <v>1296.8500000000001</v>
      </c>
      <c r="C446" s="25">
        <f ca="1">IF(A446&gt;$H$1,AVERAGE(OFFSET(B446,$F$1,0,1,1):OFFSET(B446,-$F$1,0,1,1)),0)</f>
        <v>1207.2532467532469</v>
      </c>
      <c r="K446" s="25">
        <f>+'CPT data reduction'!S446</f>
        <v>3.6088340312876883</v>
      </c>
      <c r="L446" s="19">
        <f t="shared" si="34"/>
        <v>80</v>
      </c>
      <c r="M446" s="19">
        <f t="shared" si="35"/>
        <v>16.210625</v>
      </c>
      <c r="N446" s="19">
        <f t="shared" si="36"/>
        <v>35</v>
      </c>
      <c r="O446" s="26">
        <f t="shared" si="37"/>
        <v>16.210625</v>
      </c>
    </row>
    <row r="447" spans="1:15" x14ac:dyDescent="0.15">
      <c r="A447" s="19">
        <f>+'CPT data reduction'!A447</f>
        <v>8.8800000000000008</v>
      </c>
      <c r="B447" s="19">
        <f>+'CPT data reduction'!M447</f>
        <v>1775.05</v>
      </c>
      <c r="C447" s="25">
        <f ca="1">IF(A447&gt;$H$1,AVERAGE(OFFSET(B447,$F$1,0,1,1):OFFSET(B447,-$F$1,0,1,1)),0)</f>
        <v>1177.4428571428573</v>
      </c>
      <c r="K447" s="25">
        <f>+'CPT data reduction'!S447</f>
        <v>3.4141309633518127</v>
      </c>
      <c r="L447" s="19">
        <f t="shared" si="34"/>
        <v>80</v>
      </c>
      <c r="M447" s="19">
        <f t="shared" si="35"/>
        <v>22.188124999999999</v>
      </c>
      <c r="N447" s="19">
        <f t="shared" si="36"/>
        <v>35</v>
      </c>
      <c r="O447" s="26">
        <f t="shared" si="37"/>
        <v>22.188124999999999</v>
      </c>
    </row>
    <row r="448" spans="1:15" x14ac:dyDescent="0.15">
      <c r="A448" s="19">
        <f>+'CPT data reduction'!A448</f>
        <v>8.9</v>
      </c>
      <c r="B448" s="19">
        <f>+'CPT data reduction'!M448</f>
        <v>1460.05</v>
      </c>
      <c r="C448" s="25">
        <f ca="1">IF(A448&gt;$H$1,AVERAGE(OFFSET(B448,$F$1,0,1,1):OFFSET(B448,-$F$1,0,1,1)),0)</f>
        <v>1147.7012987012988</v>
      </c>
      <c r="K448" s="25">
        <f>+'CPT data reduction'!S448</f>
        <v>3.549998732142142</v>
      </c>
      <c r="L448" s="19">
        <f t="shared" si="34"/>
        <v>80</v>
      </c>
      <c r="M448" s="19">
        <f t="shared" si="35"/>
        <v>18.250624999999999</v>
      </c>
      <c r="N448" s="19">
        <f t="shared" si="36"/>
        <v>35</v>
      </c>
      <c r="O448" s="26">
        <f t="shared" si="37"/>
        <v>18.250624999999999</v>
      </c>
    </row>
    <row r="449" spans="1:15" x14ac:dyDescent="0.15">
      <c r="A449" s="19">
        <f>+'CPT data reduction'!A449</f>
        <v>8.92</v>
      </c>
      <c r="B449" s="19">
        <f>+'CPT data reduction'!M449</f>
        <v>922.65</v>
      </c>
      <c r="C449" s="25">
        <f ca="1">IF(A449&gt;$H$1,AVERAGE(OFFSET(B449,$F$1,0,1,1):OFFSET(B449,-$F$1,0,1,1)),0)</f>
        <v>1116.9168831168834</v>
      </c>
      <c r="K449" s="25">
        <f>+'CPT data reduction'!S449</f>
        <v>3.8668874441322423</v>
      </c>
      <c r="L449" s="19">
        <f t="shared" si="34"/>
        <v>30</v>
      </c>
      <c r="M449" s="19">
        <f t="shared" si="35"/>
        <v>30.754999999999999</v>
      </c>
      <c r="N449" s="19">
        <f t="shared" si="36"/>
        <v>15</v>
      </c>
      <c r="O449" s="26">
        <f t="shared" si="37"/>
        <v>15</v>
      </c>
    </row>
    <row r="450" spans="1:15" x14ac:dyDescent="0.15">
      <c r="A450" s="19">
        <f>+'CPT data reduction'!A450</f>
        <v>8.94</v>
      </c>
      <c r="B450" s="19">
        <f>+'CPT data reduction'!M450</f>
        <v>661.14999999999986</v>
      </c>
      <c r="C450" s="25">
        <f ca="1">IF(A450&gt;$H$1,AVERAGE(OFFSET(B450,$F$1,0,1,1):OFFSET(B450,-$F$1,0,1,1)),0)</f>
        <v>1088.4454545454546</v>
      </c>
      <c r="K450" s="25">
        <f>+'CPT data reduction'!S450</f>
        <v>4.1116359019966637</v>
      </c>
      <c r="L450" s="19">
        <f t="shared" si="34"/>
        <v>30</v>
      </c>
      <c r="M450" s="19">
        <f t="shared" si="35"/>
        <v>22.03833333333333</v>
      </c>
      <c r="N450" s="19">
        <f t="shared" si="36"/>
        <v>15</v>
      </c>
      <c r="O450" s="26">
        <f t="shared" si="37"/>
        <v>15</v>
      </c>
    </row>
    <row r="451" spans="1:15" x14ac:dyDescent="0.15">
      <c r="A451" s="19">
        <f>+'CPT data reduction'!A451</f>
        <v>8.9600000000000009</v>
      </c>
      <c r="B451" s="19">
        <f>+'CPT data reduction'!M451</f>
        <v>460.65</v>
      </c>
      <c r="C451" s="25">
        <f ca="1">IF(A451&gt;$H$1,AVERAGE(OFFSET(B451,$F$1,0,1,1):OFFSET(B451,-$F$1,0,1,1)),0)</f>
        <v>1063.8831168831168</v>
      </c>
      <c r="K451" s="25">
        <f>+'CPT data reduction'!S451</f>
        <v>4.3996840371337482</v>
      </c>
      <c r="L451" s="19">
        <f t="shared" si="34"/>
        <v>30</v>
      </c>
      <c r="M451" s="19">
        <f t="shared" si="35"/>
        <v>15.354999999999999</v>
      </c>
      <c r="N451" s="19">
        <f t="shared" si="36"/>
        <v>15</v>
      </c>
      <c r="O451" s="26">
        <f t="shared" si="37"/>
        <v>15</v>
      </c>
    </row>
    <row r="452" spans="1:15" x14ac:dyDescent="0.15">
      <c r="A452" s="19">
        <f>+'CPT data reduction'!A452</f>
        <v>8.98</v>
      </c>
      <c r="B452" s="19">
        <f>+'CPT data reduction'!M452</f>
        <v>400.54999999999995</v>
      </c>
      <c r="C452" s="25">
        <f ca="1">IF(A452&gt;$H$1,AVERAGE(OFFSET(B452,$F$1,0,1,1):OFFSET(B452,-$F$1,0,1,1)),0)</f>
        <v>1040.4259740259745</v>
      </c>
      <c r="K452" s="25">
        <f>+'CPT data reduction'!S452</f>
        <v>4.5181099346056355</v>
      </c>
      <c r="L452" s="19">
        <f t="shared" ref="L452:L515" si="40">IF(K452&lt;2.6, IF(B452&lt;5000, 120, 200),IF(B452&lt;1000,30,IF(B452&lt;5000,80,120)))</f>
        <v>30</v>
      </c>
      <c r="M452" s="19">
        <f t="shared" ref="M452:M515" si="41">B452/L452</f>
        <v>13.351666666666665</v>
      </c>
      <c r="N452" s="19">
        <f t="shared" ref="N452:N515" si="42">IF(K452&lt;2.6, IF(B452&lt;5000, 35,IF(B452&lt;1200, 80, 120)),IF(B452&lt;1000,15,IF(B452&lt;5000,35,35)))</f>
        <v>15</v>
      </c>
      <c r="O452" s="26">
        <f t="shared" ref="O452:O515" si="43">+IF(M452&gt;N452,N452,M452)</f>
        <v>13.351666666666665</v>
      </c>
    </row>
    <row r="453" spans="1:15" x14ac:dyDescent="0.15">
      <c r="A453" s="19">
        <f>+'CPT data reduction'!A453</f>
        <v>9</v>
      </c>
      <c r="B453" s="19">
        <f>+'CPT data reduction'!M453</f>
        <v>401.85</v>
      </c>
      <c r="C453" s="25">
        <f ca="1">IF(A453&gt;$H$1,AVERAGE(OFFSET(B453,$F$1,0,1,1):OFFSET(B453,-$F$1,0,1,1)),0)</f>
        <v>1018.6207792207795</v>
      </c>
      <c r="K453" s="25">
        <f>+'CPT data reduction'!S453</f>
        <v>4.5126531327432557</v>
      </c>
      <c r="L453" s="19">
        <f t="shared" si="40"/>
        <v>30</v>
      </c>
      <c r="M453" s="19">
        <f t="shared" si="41"/>
        <v>13.395000000000001</v>
      </c>
      <c r="N453" s="19">
        <f t="shared" si="42"/>
        <v>15</v>
      </c>
      <c r="O453" s="26">
        <f t="shared" si="43"/>
        <v>13.395000000000001</v>
      </c>
    </row>
    <row r="454" spans="1:15" x14ac:dyDescent="0.15">
      <c r="A454" s="19">
        <f>+'CPT data reduction'!A454</f>
        <v>9.02</v>
      </c>
      <c r="B454" s="19">
        <f>+'CPT data reduction'!M454</f>
        <v>398.80000000000007</v>
      </c>
      <c r="C454" s="25">
        <f ca="1">IF(A454&gt;$H$1,AVERAGE(OFFSET(B454,$F$1,0,1,1):OFFSET(B454,-$F$1,0,1,1)),0)</f>
        <v>999.77857142857181</v>
      </c>
      <c r="K454" s="25">
        <f>+'CPT data reduction'!S454</f>
        <v>4.5198310132904131</v>
      </c>
      <c r="L454" s="19">
        <f t="shared" si="40"/>
        <v>30</v>
      </c>
      <c r="M454" s="19">
        <f t="shared" si="41"/>
        <v>13.293333333333335</v>
      </c>
      <c r="N454" s="19">
        <f t="shared" si="42"/>
        <v>15</v>
      </c>
      <c r="O454" s="26">
        <f t="shared" si="43"/>
        <v>13.293333333333335</v>
      </c>
    </row>
    <row r="455" spans="1:15" x14ac:dyDescent="0.15">
      <c r="A455" s="19">
        <f>+'CPT data reduction'!A455</f>
        <v>9.0399999999999991</v>
      </c>
      <c r="B455" s="19">
        <f>+'CPT data reduction'!M455</f>
        <v>392.2</v>
      </c>
      <c r="C455" s="25">
        <f ca="1">IF(A455&gt;$H$1,AVERAGE(OFFSET(B455,$F$1,0,1,1):OFFSET(B455,-$F$1,0,1,1)),0)</f>
        <v>983.99610389610405</v>
      </c>
      <c r="K455" s="25">
        <f>+'CPT data reduction'!S455</f>
        <v>4.5360081047431988</v>
      </c>
      <c r="L455" s="19">
        <f t="shared" si="40"/>
        <v>30</v>
      </c>
      <c r="M455" s="19">
        <f t="shared" si="41"/>
        <v>13.073333333333332</v>
      </c>
      <c r="N455" s="19">
        <f t="shared" si="42"/>
        <v>15</v>
      </c>
      <c r="O455" s="26">
        <f t="shared" si="43"/>
        <v>13.073333333333332</v>
      </c>
    </row>
    <row r="456" spans="1:15" x14ac:dyDescent="0.15">
      <c r="A456" s="19">
        <f>+'CPT data reduction'!A456</f>
        <v>9.06</v>
      </c>
      <c r="B456" s="19">
        <f>+'CPT data reduction'!M456</f>
        <v>383</v>
      </c>
      <c r="C456" s="25">
        <f ca="1">IF(A456&gt;$H$1,AVERAGE(OFFSET(B456,$F$1,0,1,1):OFFSET(B456,-$F$1,0,1,1)),0)</f>
        <v>972.28701298701287</v>
      </c>
      <c r="K456" s="25">
        <f>+'CPT data reduction'!S456</f>
        <v>4.5587338461303011</v>
      </c>
      <c r="L456" s="19">
        <f t="shared" si="40"/>
        <v>30</v>
      </c>
      <c r="M456" s="19">
        <f t="shared" si="41"/>
        <v>12.766666666666667</v>
      </c>
      <c r="N456" s="19">
        <f t="shared" si="42"/>
        <v>15</v>
      </c>
      <c r="O456" s="26">
        <f t="shared" si="43"/>
        <v>12.766666666666667</v>
      </c>
    </row>
    <row r="457" spans="1:15" x14ac:dyDescent="0.15">
      <c r="A457" s="19">
        <f>+'CPT data reduction'!A457</f>
        <v>9.08</v>
      </c>
      <c r="B457" s="19">
        <f>+'CPT data reduction'!M457</f>
        <v>361.95</v>
      </c>
      <c r="C457" s="25">
        <f ca="1">IF(A457&gt;$H$1,AVERAGE(OFFSET(B457,$F$1,0,1,1):OFFSET(B457,-$F$1,0,1,1)),0)</f>
        <v>965.11883116883109</v>
      </c>
      <c r="K457" s="25">
        <f>+'CPT data reduction'!S457</f>
        <v>4.6117047286068686</v>
      </c>
      <c r="L457" s="19">
        <f t="shared" si="40"/>
        <v>30</v>
      </c>
      <c r="M457" s="19">
        <f t="shared" si="41"/>
        <v>12.065</v>
      </c>
      <c r="N457" s="19">
        <f t="shared" si="42"/>
        <v>15</v>
      </c>
      <c r="O457" s="26">
        <f t="shared" si="43"/>
        <v>12.065</v>
      </c>
    </row>
    <row r="458" spans="1:15" x14ac:dyDescent="0.15">
      <c r="A458" s="19">
        <f>+'CPT data reduction'!A458</f>
        <v>9.1</v>
      </c>
      <c r="B458" s="19">
        <f>+'CPT data reduction'!M458</f>
        <v>347</v>
      </c>
      <c r="C458" s="25">
        <f ca="1">IF(A458&gt;$H$1,AVERAGE(OFFSET(B458,$F$1,0,1,1):OFFSET(B458,-$F$1,0,1,1)),0)</f>
        <v>960.92532467532453</v>
      </c>
      <c r="K458" s="25">
        <f>+'CPT data reduction'!S458</f>
        <v>4.6526250985658963</v>
      </c>
      <c r="L458" s="19">
        <f t="shared" si="40"/>
        <v>30</v>
      </c>
      <c r="M458" s="19">
        <f t="shared" si="41"/>
        <v>11.566666666666666</v>
      </c>
      <c r="N458" s="19">
        <f t="shared" si="42"/>
        <v>15</v>
      </c>
      <c r="O458" s="26">
        <f t="shared" si="43"/>
        <v>11.566666666666666</v>
      </c>
    </row>
    <row r="459" spans="1:15" x14ac:dyDescent="0.15">
      <c r="A459" s="19">
        <f>+'CPT data reduction'!A459</f>
        <v>9.1199999999999992</v>
      </c>
      <c r="B459" s="19">
        <f>+'CPT data reduction'!M459</f>
        <v>343.5</v>
      </c>
      <c r="C459" s="25">
        <f ca="1">IF(A459&gt;$H$1,AVERAGE(OFFSET(B459,$F$1,0,1,1):OFFSET(B459,-$F$1,0,1,1)),0)</f>
        <v>958.93181818181802</v>
      </c>
      <c r="K459" s="25">
        <f>+'CPT data reduction'!S459</f>
        <v>4.6637849445102999</v>
      </c>
      <c r="L459" s="19">
        <f t="shared" si="40"/>
        <v>30</v>
      </c>
      <c r="M459" s="19">
        <f t="shared" si="41"/>
        <v>11.45</v>
      </c>
      <c r="N459" s="19">
        <f t="shared" si="42"/>
        <v>15</v>
      </c>
      <c r="O459" s="26">
        <f t="shared" si="43"/>
        <v>11.45</v>
      </c>
    </row>
    <row r="460" spans="1:15" x14ac:dyDescent="0.15">
      <c r="A460" s="19">
        <f>+'CPT data reduction'!A460</f>
        <v>9.14</v>
      </c>
      <c r="B460" s="19">
        <f>+'CPT data reduction'!M460</f>
        <v>342.2</v>
      </c>
      <c r="C460" s="25">
        <f ca="1">IF(A460&gt;$H$1,AVERAGE(OFFSET(B460,$F$1,0,1,1):OFFSET(B460,-$F$1,0,1,1)),0)</f>
        <v>958.29999999999973</v>
      </c>
      <c r="K460" s="25">
        <f>+'CPT data reduction'!S460</f>
        <v>4.6689432169206251</v>
      </c>
      <c r="L460" s="19">
        <f t="shared" si="40"/>
        <v>30</v>
      </c>
      <c r="M460" s="19">
        <f t="shared" si="41"/>
        <v>11.406666666666666</v>
      </c>
      <c r="N460" s="19">
        <f t="shared" si="42"/>
        <v>15</v>
      </c>
      <c r="O460" s="26">
        <f t="shared" si="43"/>
        <v>11.406666666666666</v>
      </c>
    </row>
    <row r="461" spans="1:15" x14ac:dyDescent="0.15">
      <c r="A461" s="19">
        <f>+'CPT data reduction'!A461</f>
        <v>9.16</v>
      </c>
      <c r="B461" s="19">
        <f>+'CPT data reduction'!M461</f>
        <v>341.3</v>
      </c>
      <c r="C461" s="25">
        <f ca="1">IF(A461&gt;$H$1,AVERAGE(OFFSET(B461,$F$1,0,1,1):OFFSET(B461,-$F$1,0,1,1)),0)</f>
        <v>958.254545454545</v>
      </c>
      <c r="K461" s="25">
        <f>+'CPT data reduction'!S461</f>
        <v>4.6677412149744359</v>
      </c>
      <c r="L461" s="19">
        <f t="shared" si="40"/>
        <v>30</v>
      </c>
      <c r="M461" s="19">
        <f t="shared" si="41"/>
        <v>11.376666666666667</v>
      </c>
      <c r="N461" s="19">
        <f t="shared" si="42"/>
        <v>15</v>
      </c>
      <c r="O461" s="26">
        <f t="shared" si="43"/>
        <v>11.376666666666667</v>
      </c>
    </row>
    <row r="462" spans="1:15" x14ac:dyDescent="0.15">
      <c r="A462" s="19">
        <f>+'CPT data reduction'!A462</f>
        <v>9.18</v>
      </c>
      <c r="B462" s="19">
        <f>+'CPT data reduction'!M462</f>
        <v>336.5</v>
      </c>
      <c r="C462" s="25">
        <f ca="1">IF(A462&gt;$H$1,AVERAGE(OFFSET(B462,$F$1,0,1,1):OFFSET(B462,-$F$1,0,1,1)),0)</f>
        <v>958.74999999999966</v>
      </c>
      <c r="K462" s="25">
        <f>+'CPT data reduction'!S462</f>
        <v>4.6770245866967421</v>
      </c>
      <c r="L462" s="19">
        <f t="shared" si="40"/>
        <v>30</v>
      </c>
      <c r="M462" s="19">
        <f t="shared" si="41"/>
        <v>11.216666666666667</v>
      </c>
      <c r="N462" s="19">
        <f t="shared" si="42"/>
        <v>15</v>
      </c>
      <c r="O462" s="26">
        <f t="shared" si="43"/>
        <v>11.216666666666667</v>
      </c>
    </row>
    <row r="463" spans="1:15" x14ac:dyDescent="0.15">
      <c r="A463" s="19">
        <f>+'CPT data reduction'!A463</f>
        <v>9.1999999999999993</v>
      </c>
      <c r="B463" s="19">
        <f>+'CPT data reduction'!M463</f>
        <v>329.95</v>
      </c>
      <c r="C463" s="25">
        <f ca="1">IF(A463&gt;$H$1,AVERAGE(OFFSET(B463,$F$1,0,1,1):OFFSET(B463,-$F$1,0,1,1)),0)</f>
        <v>962.47597402597353</v>
      </c>
      <c r="K463" s="25">
        <f>+'CPT data reduction'!S463</f>
        <v>4.6965474842563806</v>
      </c>
      <c r="L463" s="19">
        <f t="shared" si="40"/>
        <v>30</v>
      </c>
      <c r="M463" s="19">
        <f t="shared" si="41"/>
        <v>10.998333333333333</v>
      </c>
      <c r="N463" s="19">
        <f t="shared" si="42"/>
        <v>15</v>
      </c>
      <c r="O463" s="26">
        <f t="shared" si="43"/>
        <v>10.998333333333333</v>
      </c>
    </row>
    <row r="464" spans="1:15" x14ac:dyDescent="0.15">
      <c r="A464" s="19">
        <f>+'CPT data reduction'!A464</f>
        <v>9.2200000000000006</v>
      </c>
      <c r="B464" s="19">
        <f>+'CPT data reduction'!M464</f>
        <v>325.10000000000002</v>
      </c>
      <c r="C464" s="25">
        <f ca="1">IF(A464&gt;$H$1,AVERAGE(OFFSET(B464,$F$1,0,1,1):OFFSET(B464,-$F$1,0,1,1)),0)</f>
        <v>969.76298701298663</v>
      </c>
      <c r="K464" s="25">
        <f>+'CPT data reduction'!S464</f>
        <v>4.7118088816300183</v>
      </c>
      <c r="L464" s="19">
        <f t="shared" si="40"/>
        <v>30</v>
      </c>
      <c r="M464" s="19">
        <f t="shared" si="41"/>
        <v>10.836666666666668</v>
      </c>
      <c r="N464" s="19">
        <f t="shared" si="42"/>
        <v>15</v>
      </c>
      <c r="O464" s="26">
        <f t="shared" si="43"/>
        <v>10.836666666666668</v>
      </c>
    </row>
    <row r="465" spans="1:15" x14ac:dyDescent="0.15">
      <c r="A465" s="19">
        <f>+'CPT data reduction'!A465</f>
        <v>9.24</v>
      </c>
      <c r="B465" s="19">
        <f>+'CPT data reduction'!M465</f>
        <v>323.79999999999995</v>
      </c>
      <c r="C465" s="25">
        <f ca="1">IF(A465&gt;$H$1,AVERAGE(OFFSET(B465,$F$1,0,1,1):OFFSET(B465,-$F$1,0,1,1)),0)</f>
        <v>957.08506493506479</v>
      </c>
      <c r="K465" s="25">
        <f>+'CPT data reduction'!S465</f>
        <v>4.7164665441518663</v>
      </c>
      <c r="L465" s="19">
        <f t="shared" si="40"/>
        <v>30</v>
      </c>
      <c r="M465" s="19">
        <f t="shared" si="41"/>
        <v>10.793333333333331</v>
      </c>
      <c r="N465" s="19">
        <f t="shared" si="42"/>
        <v>15</v>
      </c>
      <c r="O465" s="26">
        <f t="shared" si="43"/>
        <v>10.793333333333331</v>
      </c>
    </row>
    <row r="466" spans="1:15" x14ac:dyDescent="0.15">
      <c r="A466" s="19">
        <f>+'CPT data reduction'!A466</f>
        <v>9.26</v>
      </c>
      <c r="B466" s="19">
        <f>+'CPT data reduction'!M466</f>
        <v>325.99999999999994</v>
      </c>
      <c r="C466" s="25">
        <f ca="1">IF(A466&gt;$H$1,AVERAGE(OFFSET(B466,$F$1,0,1,1):OFFSET(B466,-$F$1,0,1,1)),0)</f>
        <v>915.16688311688301</v>
      </c>
      <c r="K466" s="25">
        <f>+'CPT data reduction'!S466</f>
        <v>4.7108138351884232</v>
      </c>
      <c r="L466" s="19">
        <f t="shared" si="40"/>
        <v>30</v>
      </c>
      <c r="M466" s="19">
        <f t="shared" si="41"/>
        <v>10.866666666666665</v>
      </c>
      <c r="N466" s="19">
        <f t="shared" si="42"/>
        <v>15</v>
      </c>
      <c r="O466" s="26">
        <f t="shared" si="43"/>
        <v>10.866666666666665</v>
      </c>
    </row>
    <row r="467" spans="1:15" x14ac:dyDescent="0.15">
      <c r="A467" s="19">
        <f>+'CPT data reduction'!A467</f>
        <v>9.2799999999999994</v>
      </c>
      <c r="B467" s="19">
        <f>+'CPT data reduction'!M467</f>
        <v>328.15</v>
      </c>
      <c r="C467" s="25">
        <f ca="1">IF(A467&gt;$H$1,AVERAGE(OFFSET(B467,$F$1,0,1,1):OFFSET(B467,-$F$1,0,1,1)),0)</f>
        <v>864.95909090909061</v>
      </c>
      <c r="K467" s="25">
        <f>+'CPT data reduction'!S467</f>
        <v>4.7057487648514238</v>
      </c>
      <c r="L467" s="19">
        <f t="shared" si="40"/>
        <v>30</v>
      </c>
      <c r="M467" s="19">
        <f t="shared" si="41"/>
        <v>10.938333333333333</v>
      </c>
      <c r="N467" s="19">
        <f t="shared" si="42"/>
        <v>15</v>
      </c>
      <c r="O467" s="26">
        <f t="shared" si="43"/>
        <v>10.938333333333333</v>
      </c>
    </row>
    <row r="468" spans="1:15" x14ac:dyDescent="0.15">
      <c r="A468" s="19">
        <f>+'CPT data reduction'!A468</f>
        <v>9.3000000000000007</v>
      </c>
      <c r="B468" s="19">
        <f>+'CPT data reduction'!M468</f>
        <v>328.6</v>
      </c>
      <c r="C468" s="25">
        <f ca="1">IF(A468&gt;$H$1,AVERAGE(OFFSET(B468,$F$1,0,1,1):OFFSET(B468,-$F$1,0,1,1)),0)</f>
        <v>816.96168831168814</v>
      </c>
      <c r="K468" s="25">
        <f>+'CPT data reduction'!S468</f>
        <v>4.7057037992864403</v>
      </c>
      <c r="L468" s="19">
        <f t="shared" si="40"/>
        <v>30</v>
      </c>
      <c r="M468" s="19">
        <f t="shared" si="41"/>
        <v>10.953333333333335</v>
      </c>
      <c r="N468" s="19">
        <f t="shared" si="42"/>
        <v>15</v>
      </c>
      <c r="O468" s="26">
        <f t="shared" si="43"/>
        <v>10.953333333333335</v>
      </c>
    </row>
    <row r="469" spans="1:15" x14ac:dyDescent="0.15">
      <c r="A469" s="19">
        <f>+'CPT data reduction'!A469</f>
        <v>9.32</v>
      </c>
      <c r="B469" s="19">
        <f>+'CPT data reduction'!M469</f>
        <v>329.5</v>
      </c>
      <c r="C469" s="25">
        <f ca="1">IF(A469&gt;$H$1,AVERAGE(OFFSET(B469,$F$1,0,1,1):OFFSET(B469,-$F$1,0,1,1)),0)</f>
        <v>773.25974025974006</v>
      </c>
      <c r="K469" s="25">
        <f>+'CPT data reduction'!S469</f>
        <v>4.7043747672519265</v>
      </c>
      <c r="L469" s="19">
        <f t="shared" si="40"/>
        <v>30</v>
      </c>
      <c r="M469" s="19">
        <f t="shared" si="41"/>
        <v>10.983333333333333</v>
      </c>
      <c r="N469" s="19">
        <f t="shared" si="42"/>
        <v>15</v>
      </c>
      <c r="O469" s="26">
        <f t="shared" si="43"/>
        <v>10.983333333333333</v>
      </c>
    </row>
    <row r="470" spans="1:15" x14ac:dyDescent="0.15">
      <c r="A470" s="19">
        <f>+'CPT data reduction'!A470</f>
        <v>9.34</v>
      </c>
      <c r="B470" s="19">
        <f>+'CPT data reduction'!M470</f>
        <v>334.3</v>
      </c>
      <c r="C470" s="25">
        <f ca="1">IF(A470&gt;$H$1,AVERAGE(OFFSET(B470,$F$1,0,1,1):OFFSET(B470,-$F$1,0,1,1)),0)</f>
        <v>734.81688311688299</v>
      </c>
      <c r="K470" s="25">
        <f>+'CPT data reduction'!S470</f>
        <v>4.6918501189501916</v>
      </c>
      <c r="L470" s="19">
        <f t="shared" si="40"/>
        <v>30</v>
      </c>
      <c r="M470" s="19">
        <f t="shared" si="41"/>
        <v>11.143333333333334</v>
      </c>
      <c r="N470" s="19">
        <f t="shared" si="42"/>
        <v>15</v>
      </c>
      <c r="O470" s="26">
        <f t="shared" si="43"/>
        <v>11.143333333333334</v>
      </c>
    </row>
    <row r="471" spans="1:15" x14ac:dyDescent="0.15">
      <c r="A471" s="19">
        <f>+'CPT data reduction'!A471</f>
        <v>9.36</v>
      </c>
      <c r="B471" s="19">
        <f>+'CPT data reduction'!M471</f>
        <v>336.95</v>
      </c>
      <c r="C471" s="25">
        <f ca="1">IF(A471&gt;$H$1,AVERAGE(OFFSET(B471,$F$1,0,1,1):OFFSET(B471,-$F$1,0,1,1)),0)</f>
        <v>700.16948051948032</v>
      </c>
      <c r="K471" s="25">
        <f>+'CPT data reduction'!S471</f>
        <v>4.6856538362878037</v>
      </c>
      <c r="L471" s="19">
        <f t="shared" si="40"/>
        <v>30</v>
      </c>
      <c r="M471" s="19">
        <f t="shared" si="41"/>
        <v>11.231666666666666</v>
      </c>
      <c r="N471" s="19">
        <f t="shared" si="42"/>
        <v>15</v>
      </c>
      <c r="O471" s="26">
        <f t="shared" si="43"/>
        <v>11.231666666666666</v>
      </c>
    </row>
    <row r="472" spans="1:15" x14ac:dyDescent="0.15">
      <c r="A472" s="19">
        <f>+'CPT data reduction'!A472</f>
        <v>9.3800000000000008</v>
      </c>
      <c r="B472" s="19">
        <f>+'CPT data reduction'!M472</f>
        <v>336.95</v>
      </c>
      <c r="C472" s="25">
        <f ca="1">IF(A472&gt;$H$1,AVERAGE(OFFSET(B472,$F$1,0,1,1):OFFSET(B472,-$F$1,0,1,1)),0)</f>
        <v>668.718831168831</v>
      </c>
      <c r="K472" s="25">
        <f>+'CPT data reduction'!S472</f>
        <v>4.68682281072374</v>
      </c>
      <c r="L472" s="19">
        <f t="shared" si="40"/>
        <v>30</v>
      </c>
      <c r="M472" s="19">
        <f t="shared" si="41"/>
        <v>11.231666666666666</v>
      </c>
      <c r="N472" s="19">
        <f t="shared" si="42"/>
        <v>15</v>
      </c>
      <c r="O472" s="26">
        <f t="shared" si="43"/>
        <v>11.231666666666666</v>
      </c>
    </row>
    <row r="473" spans="1:15" x14ac:dyDescent="0.15">
      <c r="A473" s="19">
        <f>+'CPT data reduction'!A473</f>
        <v>9.4</v>
      </c>
      <c r="B473" s="19">
        <f>+'CPT data reduction'!M473</f>
        <v>339.09999999999997</v>
      </c>
      <c r="C473" s="25">
        <f ca="1">IF(A473&gt;$H$1,AVERAGE(OFFSET(B473,$F$1,0,1,1):OFFSET(B473,-$F$1,0,1,1)),0)</f>
        <v>642.28181818181804</v>
      </c>
      <c r="K473" s="25">
        <f>+'CPT data reduction'!S473</f>
        <v>4.6819608163149162</v>
      </c>
      <c r="L473" s="19">
        <f t="shared" si="40"/>
        <v>30</v>
      </c>
      <c r="M473" s="19">
        <f t="shared" si="41"/>
        <v>11.303333333333333</v>
      </c>
      <c r="N473" s="19">
        <f t="shared" si="42"/>
        <v>15</v>
      </c>
      <c r="O473" s="26">
        <f t="shared" si="43"/>
        <v>11.303333333333333</v>
      </c>
    </row>
    <row r="474" spans="1:15" x14ac:dyDescent="0.15">
      <c r="A474" s="19">
        <f>+'CPT data reduction'!A474</f>
        <v>9.42</v>
      </c>
      <c r="B474" s="19">
        <f>+'CPT data reduction'!M474</f>
        <v>341.75</v>
      </c>
      <c r="C474" s="25">
        <f ca="1">IF(A474&gt;$H$1,AVERAGE(OFFSET(B474,$F$1,0,1,1):OFFSET(B474,-$F$1,0,1,1)),0)</f>
        <v>618.83051948051934</v>
      </c>
      <c r="K474" s="25">
        <f>+'CPT data reduction'!S474</f>
        <v>4.675852013733695</v>
      </c>
      <c r="L474" s="19">
        <f t="shared" si="40"/>
        <v>30</v>
      </c>
      <c r="M474" s="19">
        <f t="shared" si="41"/>
        <v>11.391666666666667</v>
      </c>
      <c r="N474" s="19">
        <f t="shared" si="42"/>
        <v>15</v>
      </c>
      <c r="O474" s="26">
        <f t="shared" si="43"/>
        <v>11.391666666666667</v>
      </c>
    </row>
    <row r="475" spans="1:15" x14ac:dyDescent="0.15">
      <c r="A475" s="19">
        <f>+'CPT data reduction'!A475</f>
        <v>9.44</v>
      </c>
      <c r="B475" s="19">
        <f>+'CPT data reduction'!M475</f>
        <v>343.1</v>
      </c>
      <c r="C475" s="25">
        <f ca="1">IF(A475&gt;$H$1,AVERAGE(OFFSET(B475,$F$1,0,1,1):OFFSET(B475,-$F$1,0,1,1)),0)</f>
        <v>595.73246753246724</v>
      </c>
      <c r="K475" s="25">
        <f>+'CPT data reduction'!S475</f>
        <v>4.6730420571933085</v>
      </c>
      <c r="L475" s="19">
        <f t="shared" si="40"/>
        <v>30</v>
      </c>
      <c r="M475" s="19">
        <f t="shared" si="41"/>
        <v>11.436666666666667</v>
      </c>
      <c r="N475" s="19">
        <f t="shared" si="42"/>
        <v>15</v>
      </c>
      <c r="O475" s="26">
        <f t="shared" si="43"/>
        <v>11.436666666666667</v>
      </c>
    </row>
    <row r="476" spans="1:15" x14ac:dyDescent="0.15">
      <c r="A476" s="19">
        <f>+'CPT data reduction'!A476</f>
        <v>9.4600000000000009</v>
      </c>
      <c r="B476" s="19">
        <f>+'CPT data reduction'!M476</f>
        <v>346.6</v>
      </c>
      <c r="C476" s="25">
        <f ca="1">IF(A476&gt;$H$1,AVERAGE(OFFSET(B476,$F$1,0,1,1):OFFSET(B476,-$F$1,0,1,1)),0)</f>
        <v>575.66493506493498</v>
      </c>
      <c r="K476" s="25">
        <f>+'CPT data reduction'!S476</f>
        <v>4.6644704144633451</v>
      </c>
      <c r="L476" s="19">
        <f t="shared" si="40"/>
        <v>30</v>
      </c>
      <c r="M476" s="19">
        <f t="shared" si="41"/>
        <v>11.553333333333335</v>
      </c>
      <c r="N476" s="19">
        <f t="shared" si="42"/>
        <v>15</v>
      </c>
      <c r="O476" s="26">
        <f t="shared" si="43"/>
        <v>11.553333333333335</v>
      </c>
    </row>
    <row r="477" spans="1:15" x14ac:dyDescent="0.15">
      <c r="A477" s="19">
        <f>+'CPT data reduction'!A477</f>
        <v>9.48</v>
      </c>
      <c r="B477" s="19">
        <f>+'CPT data reduction'!M477</f>
        <v>351</v>
      </c>
      <c r="C477" s="25">
        <f ca="1">IF(A477&gt;$H$1,AVERAGE(OFFSET(B477,$F$1,0,1,1):OFFSET(B477,-$F$1,0,1,1)),0)</f>
        <v>559.92207792207796</v>
      </c>
      <c r="K477" s="25">
        <f>+'CPT data reduction'!S477</f>
        <v>4.6539629972240615</v>
      </c>
      <c r="L477" s="19">
        <f t="shared" si="40"/>
        <v>30</v>
      </c>
      <c r="M477" s="19">
        <f t="shared" si="41"/>
        <v>11.7</v>
      </c>
      <c r="N477" s="19">
        <f t="shared" si="42"/>
        <v>15</v>
      </c>
      <c r="O477" s="26">
        <f t="shared" si="43"/>
        <v>11.7</v>
      </c>
    </row>
    <row r="478" spans="1:15" x14ac:dyDescent="0.15">
      <c r="A478" s="19">
        <f>+'CPT data reduction'!A478</f>
        <v>9.5</v>
      </c>
      <c r="B478" s="19">
        <f>+'CPT data reduction'!M478</f>
        <v>352.3</v>
      </c>
      <c r="C478" s="25">
        <f ca="1">IF(A478&gt;$H$1,AVERAGE(OFFSET(B478,$F$1,0,1,1):OFFSET(B478,-$F$1,0,1,1)),0)</f>
        <v>546.70324675324673</v>
      </c>
      <c r="K478" s="25">
        <f>+'CPT data reduction'!S478</f>
        <v>4.6517260509752427</v>
      </c>
      <c r="L478" s="19">
        <f t="shared" si="40"/>
        <v>30</v>
      </c>
      <c r="M478" s="19">
        <f t="shared" si="41"/>
        <v>11.743333333333334</v>
      </c>
      <c r="N478" s="19">
        <f t="shared" si="42"/>
        <v>15</v>
      </c>
      <c r="O478" s="26">
        <f t="shared" si="43"/>
        <v>11.743333333333334</v>
      </c>
    </row>
    <row r="479" spans="1:15" x14ac:dyDescent="0.15">
      <c r="A479" s="19">
        <f>+'CPT data reduction'!A479</f>
        <v>9.52</v>
      </c>
      <c r="B479" s="19">
        <f>+'CPT data reduction'!M479</f>
        <v>355.8</v>
      </c>
      <c r="C479" s="25">
        <f ca="1">IF(A479&gt;$H$1,AVERAGE(OFFSET(B479,$F$1,0,1,1):OFFSET(B479,-$F$1,0,1,1)),0)</f>
        <v>536.13896103896104</v>
      </c>
      <c r="K479" s="25">
        <f>+'CPT data reduction'!S479</f>
        <v>4.6436391857403274</v>
      </c>
      <c r="L479" s="19">
        <f t="shared" si="40"/>
        <v>30</v>
      </c>
      <c r="M479" s="19">
        <f t="shared" si="41"/>
        <v>11.860000000000001</v>
      </c>
      <c r="N479" s="19">
        <f t="shared" si="42"/>
        <v>15</v>
      </c>
      <c r="O479" s="26">
        <f t="shared" si="43"/>
        <v>11.860000000000001</v>
      </c>
    </row>
    <row r="480" spans="1:15" x14ac:dyDescent="0.15">
      <c r="A480" s="19">
        <f>+'CPT data reduction'!A480</f>
        <v>9.5399999999999991</v>
      </c>
      <c r="B480" s="19">
        <f>+'CPT data reduction'!M480</f>
        <v>360.2</v>
      </c>
      <c r="C480" s="25">
        <f ca="1">IF(A480&gt;$H$1,AVERAGE(OFFSET(B480,$F$1,0,1,1):OFFSET(B480,-$F$1,0,1,1)),0)</f>
        <v>527.44935064935078</v>
      </c>
      <c r="K480" s="25">
        <f>+'CPT data reduction'!S480</f>
        <v>4.6334657875235514</v>
      </c>
      <c r="L480" s="19">
        <f t="shared" si="40"/>
        <v>30</v>
      </c>
      <c r="M480" s="19">
        <f t="shared" si="41"/>
        <v>12.006666666666666</v>
      </c>
      <c r="N480" s="19">
        <f t="shared" si="42"/>
        <v>15</v>
      </c>
      <c r="O480" s="26">
        <f t="shared" si="43"/>
        <v>12.006666666666666</v>
      </c>
    </row>
    <row r="481" spans="1:15" x14ac:dyDescent="0.15">
      <c r="A481" s="19">
        <f>+'CPT data reduction'!A481</f>
        <v>9.56</v>
      </c>
      <c r="B481" s="19">
        <f>+'CPT data reduction'!M481</f>
        <v>458.9</v>
      </c>
      <c r="C481" s="25">
        <f ca="1">IF(A481&gt;$H$1,AVERAGE(OFFSET(B481,$F$1,0,1,1):OFFSET(B481,-$F$1,0,1,1)),0)</f>
        <v>518.74285714285713</v>
      </c>
      <c r="K481" s="25">
        <f>+'CPT data reduction'!S481</f>
        <v>4.4246854568652942</v>
      </c>
      <c r="L481" s="19">
        <f t="shared" si="40"/>
        <v>30</v>
      </c>
      <c r="M481" s="19">
        <f t="shared" si="41"/>
        <v>15.296666666666665</v>
      </c>
      <c r="N481" s="19">
        <f t="shared" si="42"/>
        <v>15</v>
      </c>
      <c r="O481" s="26">
        <f t="shared" si="43"/>
        <v>15</v>
      </c>
    </row>
    <row r="482" spans="1:15" x14ac:dyDescent="0.15">
      <c r="A482" s="19">
        <f>+'CPT data reduction'!A482</f>
        <v>9.58</v>
      </c>
      <c r="B482" s="19">
        <f>+'CPT data reduction'!M482</f>
        <v>572.95000000000005</v>
      </c>
      <c r="C482" s="25">
        <f ca="1">IF(A482&gt;$H$1,AVERAGE(OFFSET(B482,$F$1,0,1,1):OFFSET(B482,-$F$1,0,1,1)),0)</f>
        <v>510.64610389610391</v>
      </c>
      <c r="K482" s="25">
        <f>+'CPT data reduction'!S482</f>
        <v>4.2486606544980479</v>
      </c>
      <c r="L482" s="19">
        <f t="shared" si="40"/>
        <v>30</v>
      </c>
      <c r="M482" s="19">
        <f t="shared" si="41"/>
        <v>19.098333333333336</v>
      </c>
      <c r="N482" s="19">
        <f t="shared" si="42"/>
        <v>15</v>
      </c>
      <c r="O482" s="26">
        <f t="shared" si="43"/>
        <v>15</v>
      </c>
    </row>
    <row r="483" spans="1:15" x14ac:dyDescent="0.15">
      <c r="A483" s="19">
        <f>+'CPT data reduction'!A483</f>
        <v>9.6</v>
      </c>
      <c r="B483" s="19">
        <f>+'CPT data reduction'!M483</f>
        <v>547.05000000000007</v>
      </c>
      <c r="C483" s="25">
        <f ca="1">IF(A483&gt;$H$1,AVERAGE(OFFSET(B483,$F$1,0,1,1):OFFSET(B483,-$F$1,0,1,1)),0)</f>
        <v>504.62922077922082</v>
      </c>
      <c r="K483" s="25">
        <f>+'CPT data reduction'!S483</f>
        <v>4.2878814848595637</v>
      </c>
      <c r="L483" s="19">
        <f t="shared" si="40"/>
        <v>30</v>
      </c>
      <c r="M483" s="19">
        <f t="shared" si="41"/>
        <v>18.235000000000003</v>
      </c>
      <c r="N483" s="19">
        <f t="shared" si="42"/>
        <v>15</v>
      </c>
      <c r="O483" s="26">
        <f t="shared" si="43"/>
        <v>15</v>
      </c>
    </row>
    <row r="484" spans="1:15" x14ac:dyDescent="0.15">
      <c r="A484" s="19">
        <f>+'CPT data reduction'!A484</f>
        <v>9.6199999999999992</v>
      </c>
      <c r="B484" s="19">
        <f>+'CPT data reduction'!M484</f>
        <v>465.9</v>
      </c>
      <c r="C484" s="25">
        <f ca="1">IF(A484&gt;$H$1,AVERAGE(OFFSET(B484,$F$1,0,1,1):OFFSET(B484,-$F$1,0,1,1)),0)</f>
        <v>498.561038961039</v>
      </c>
      <c r="K484" s="25">
        <f>+'CPT data reduction'!S484</f>
        <v>4.4230442926697959</v>
      </c>
      <c r="L484" s="19">
        <f t="shared" si="40"/>
        <v>30</v>
      </c>
      <c r="M484" s="19">
        <f t="shared" si="41"/>
        <v>15.53</v>
      </c>
      <c r="N484" s="19">
        <f t="shared" si="42"/>
        <v>15</v>
      </c>
      <c r="O484" s="26">
        <f t="shared" si="43"/>
        <v>15</v>
      </c>
    </row>
    <row r="485" spans="1:15" x14ac:dyDescent="0.15">
      <c r="A485" s="19">
        <f>+'CPT data reduction'!A485</f>
        <v>9.64</v>
      </c>
      <c r="B485" s="19">
        <f>+'CPT data reduction'!M485</f>
        <v>412.85</v>
      </c>
      <c r="C485" s="25">
        <f ca="1">IF(A485&gt;$H$1,AVERAGE(OFFSET(B485,$F$1,0,1,1):OFFSET(B485,-$F$1,0,1,1)),0)</f>
        <v>486.4649350649351</v>
      </c>
      <c r="K485" s="25">
        <f>+'CPT data reduction'!S485</f>
        <v>4.5290457159055286</v>
      </c>
      <c r="L485" s="19">
        <f t="shared" si="40"/>
        <v>30</v>
      </c>
      <c r="M485" s="19">
        <f t="shared" si="41"/>
        <v>13.761666666666667</v>
      </c>
      <c r="N485" s="19">
        <f t="shared" si="42"/>
        <v>15</v>
      </c>
      <c r="O485" s="26">
        <f t="shared" si="43"/>
        <v>13.761666666666667</v>
      </c>
    </row>
    <row r="486" spans="1:15" x14ac:dyDescent="0.15">
      <c r="A486" s="19">
        <f>+'CPT data reduction'!A486</f>
        <v>9.66</v>
      </c>
      <c r="B486" s="19">
        <f>+'CPT data reduction'!M486</f>
        <v>396.64999999999992</v>
      </c>
      <c r="C486" s="25">
        <f ca="1">IF(A486&gt;$H$1,AVERAGE(OFFSET(B486,$F$1,0,1,1):OFFSET(B486,-$F$1,0,1,1)),0)</f>
        <v>468.22727272727275</v>
      </c>
      <c r="K486" s="25">
        <f>+'CPT data reduction'!S486</f>
        <v>4.5641766644941493</v>
      </c>
      <c r="L486" s="19">
        <f t="shared" si="40"/>
        <v>30</v>
      </c>
      <c r="M486" s="19">
        <f t="shared" si="41"/>
        <v>13.221666666666664</v>
      </c>
      <c r="N486" s="19">
        <f t="shared" si="42"/>
        <v>15</v>
      </c>
      <c r="O486" s="26">
        <f t="shared" si="43"/>
        <v>13.221666666666664</v>
      </c>
    </row>
    <row r="487" spans="1:15" x14ac:dyDescent="0.15">
      <c r="A487" s="19">
        <f>+'CPT data reduction'!A487</f>
        <v>9.68</v>
      </c>
      <c r="B487" s="19">
        <f>+'CPT data reduction'!M487</f>
        <v>397.05</v>
      </c>
      <c r="C487" s="25">
        <f ca="1">IF(A487&gt;$H$1,AVERAGE(OFFSET(B487,$F$1,0,1,1):OFFSET(B487,-$F$1,0,1,1)),0)</f>
        <v>454.290909090909</v>
      </c>
      <c r="K487" s="25">
        <f>+'CPT data reduction'!S487</f>
        <v>4.5634999648139907</v>
      </c>
      <c r="L487" s="19">
        <f t="shared" si="40"/>
        <v>30</v>
      </c>
      <c r="M487" s="19">
        <f t="shared" si="41"/>
        <v>13.235000000000001</v>
      </c>
      <c r="N487" s="19">
        <f t="shared" si="42"/>
        <v>15</v>
      </c>
      <c r="O487" s="26">
        <f t="shared" si="43"/>
        <v>13.235000000000001</v>
      </c>
    </row>
    <row r="488" spans="1:15" x14ac:dyDescent="0.15">
      <c r="A488" s="19">
        <f>+'CPT data reduction'!A488</f>
        <v>9.6999999999999993</v>
      </c>
      <c r="B488" s="19">
        <f>+'CPT data reduction'!M488</f>
        <v>386.05</v>
      </c>
      <c r="C488" s="25">
        <f ca="1">IF(A488&gt;$H$1,AVERAGE(OFFSET(B488,$F$1,0,1,1):OFFSET(B488,-$F$1,0,1,1)),0)</f>
        <v>447.57272727272726</v>
      </c>
      <c r="K488" s="25">
        <f>+'CPT data reduction'!S488</f>
        <v>4.5895724821100208</v>
      </c>
      <c r="L488" s="19">
        <f t="shared" si="40"/>
        <v>30</v>
      </c>
      <c r="M488" s="19">
        <f t="shared" si="41"/>
        <v>12.868333333333334</v>
      </c>
      <c r="N488" s="19">
        <f t="shared" si="42"/>
        <v>15</v>
      </c>
      <c r="O488" s="26">
        <f t="shared" si="43"/>
        <v>12.868333333333334</v>
      </c>
    </row>
    <row r="489" spans="1:15" x14ac:dyDescent="0.15">
      <c r="A489" s="19">
        <f>+'CPT data reduction'!A489</f>
        <v>9.7200000000000006</v>
      </c>
      <c r="B489" s="19">
        <f>+'CPT data reduction'!M489</f>
        <v>369.40000000000003</v>
      </c>
      <c r="C489" s="25">
        <f ca="1">IF(A489&gt;$H$1,AVERAGE(OFFSET(B489,$F$1,0,1,1):OFFSET(B489,-$F$1,0,1,1)),0)</f>
        <v>444.22792207792202</v>
      </c>
      <c r="K489" s="25">
        <f>+'CPT data reduction'!S489</f>
        <v>4.6310881133901605</v>
      </c>
      <c r="L489" s="19">
        <f t="shared" si="40"/>
        <v>30</v>
      </c>
      <c r="M489" s="19">
        <f t="shared" si="41"/>
        <v>12.313333333333334</v>
      </c>
      <c r="N489" s="19">
        <f t="shared" si="42"/>
        <v>15</v>
      </c>
      <c r="O489" s="26">
        <f t="shared" si="43"/>
        <v>12.313333333333334</v>
      </c>
    </row>
    <row r="490" spans="1:15" x14ac:dyDescent="0.15">
      <c r="A490" s="19">
        <f>+'CPT data reduction'!A490</f>
        <v>9.74</v>
      </c>
      <c r="B490" s="19">
        <f>+'CPT data reduction'!M490</f>
        <v>362.85</v>
      </c>
      <c r="C490" s="25">
        <f ca="1">IF(A490&gt;$H$1,AVERAGE(OFFSET(B490,$F$1,0,1,1):OFFSET(B490,-$F$1,0,1,1)),0)</f>
        <v>443.32207792207788</v>
      </c>
      <c r="K490" s="25">
        <f>+'CPT data reduction'!S490</f>
        <v>4.6491576033149391</v>
      </c>
      <c r="L490" s="19">
        <f t="shared" si="40"/>
        <v>30</v>
      </c>
      <c r="M490" s="19">
        <f t="shared" si="41"/>
        <v>12.095000000000001</v>
      </c>
      <c r="N490" s="19">
        <f t="shared" si="42"/>
        <v>15</v>
      </c>
      <c r="O490" s="26">
        <f t="shared" si="43"/>
        <v>12.095000000000001</v>
      </c>
    </row>
    <row r="491" spans="1:15" x14ac:dyDescent="0.15">
      <c r="A491" s="19">
        <f>+'CPT data reduction'!A491</f>
        <v>9.76</v>
      </c>
      <c r="B491" s="19">
        <f>+'CPT data reduction'!M491</f>
        <v>353.2</v>
      </c>
      <c r="C491" s="25">
        <f ca="1">IF(A491&gt;$H$1,AVERAGE(OFFSET(B491,$F$1,0,1,1):OFFSET(B491,-$F$1,0,1,1)),0)</f>
        <v>443.13441558441565</v>
      </c>
      <c r="K491" s="25">
        <f>+'CPT data reduction'!S491</f>
        <v>4.6757620501803947</v>
      </c>
      <c r="L491" s="19">
        <f t="shared" si="40"/>
        <v>30</v>
      </c>
      <c r="M491" s="19">
        <f t="shared" si="41"/>
        <v>11.773333333333333</v>
      </c>
      <c r="N491" s="19">
        <f t="shared" si="42"/>
        <v>15</v>
      </c>
      <c r="O491" s="26">
        <f t="shared" si="43"/>
        <v>11.773333333333333</v>
      </c>
    </row>
    <row r="492" spans="1:15" x14ac:dyDescent="0.15">
      <c r="A492" s="19">
        <f>+'CPT data reduction'!A492</f>
        <v>9.7799999999999994</v>
      </c>
      <c r="B492" s="19">
        <f>+'CPT data reduction'!M492</f>
        <v>352.75</v>
      </c>
      <c r="C492" s="25">
        <f ca="1">IF(A492&gt;$H$1,AVERAGE(OFFSET(B492,$F$1,0,1,1):OFFSET(B492,-$F$1,0,1,1)),0)</f>
        <v>443.48246753246752</v>
      </c>
      <c r="K492" s="25">
        <f>+'CPT data reduction'!S492</f>
        <v>4.6783432334538935</v>
      </c>
      <c r="L492" s="19">
        <f t="shared" si="40"/>
        <v>30</v>
      </c>
      <c r="M492" s="19">
        <f t="shared" si="41"/>
        <v>11.758333333333333</v>
      </c>
      <c r="N492" s="19">
        <f t="shared" si="42"/>
        <v>15</v>
      </c>
      <c r="O492" s="26">
        <f t="shared" si="43"/>
        <v>11.758333333333333</v>
      </c>
    </row>
    <row r="493" spans="1:15" x14ac:dyDescent="0.15">
      <c r="A493" s="19">
        <f>+'CPT data reduction'!A493</f>
        <v>9.8000000000000007</v>
      </c>
      <c r="B493" s="19">
        <f>+'CPT data reduction'!M493</f>
        <v>361.95</v>
      </c>
      <c r="C493" s="25">
        <f ca="1">IF(A493&gt;$H$1,AVERAGE(OFFSET(B493,$F$1,0,1,1):OFFSET(B493,-$F$1,0,1,1)),0)</f>
        <v>444.70779220779218</v>
      </c>
      <c r="K493" s="25">
        <f>+'CPT data reduction'!S493</f>
        <v>4.6555067630441833</v>
      </c>
      <c r="L493" s="19">
        <f t="shared" si="40"/>
        <v>30</v>
      </c>
      <c r="M493" s="19">
        <f t="shared" si="41"/>
        <v>12.065</v>
      </c>
      <c r="N493" s="19">
        <f t="shared" si="42"/>
        <v>15</v>
      </c>
      <c r="O493" s="26">
        <f t="shared" si="43"/>
        <v>12.065</v>
      </c>
    </row>
    <row r="494" spans="1:15" x14ac:dyDescent="0.15">
      <c r="A494" s="19">
        <f>+'CPT data reduction'!A494</f>
        <v>9.82</v>
      </c>
      <c r="B494" s="19">
        <f>+'CPT data reduction'!M494</f>
        <v>367.2</v>
      </c>
      <c r="C494" s="25">
        <f ca="1">IF(A494&gt;$H$1,AVERAGE(OFFSET(B494,$F$1,0,1,1):OFFSET(B494,-$F$1,0,1,1)),0)</f>
        <v>446.52597402597411</v>
      </c>
      <c r="K494" s="25">
        <f>+'CPT data reduction'!S494</f>
        <v>4.6432465670493581</v>
      </c>
      <c r="L494" s="19">
        <f t="shared" si="40"/>
        <v>30</v>
      </c>
      <c r="M494" s="19">
        <f t="shared" si="41"/>
        <v>12.24</v>
      </c>
      <c r="N494" s="19">
        <f t="shared" si="42"/>
        <v>15</v>
      </c>
      <c r="O494" s="26">
        <f t="shared" si="43"/>
        <v>12.24</v>
      </c>
    </row>
    <row r="495" spans="1:15" x14ac:dyDescent="0.15">
      <c r="A495" s="19">
        <f>+'CPT data reduction'!A495</f>
        <v>9.84</v>
      </c>
      <c r="B495" s="19">
        <f>+'CPT data reduction'!M495</f>
        <v>372.90000000000003</v>
      </c>
      <c r="C495" s="25">
        <f ca="1">IF(A495&gt;$H$1,AVERAGE(OFFSET(B495,$F$1,0,1,1):OFFSET(B495,-$F$1,0,1,1)),0)</f>
        <v>448.05909090909097</v>
      </c>
      <c r="D495" s="26"/>
      <c r="E495" s="26"/>
      <c r="K495" s="25">
        <f>+'CPT data reduction'!S495</f>
        <v>4.6302692861692538</v>
      </c>
      <c r="L495" s="19">
        <f t="shared" si="40"/>
        <v>30</v>
      </c>
      <c r="M495" s="19">
        <f t="shared" si="41"/>
        <v>12.430000000000001</v>
      </c>
      <c r="N495" s="19">
        <f t="shared" si="42"/>
        <v>15</v>
      </c>
      <c r="O495" s="26">
        <f t="shared" si="43"/>
        <v>12.430000000000001</v>
      </c>
    </row>
    <row r="496" spans="1:15" x14ac:dyDescent="0.15">
      <c r="A496" s="19">
        <f>+'CPT data reduction'!A496</f>
        <v>9.86</v>
      </c>
      <c r="B496" s="19">
        <f>+'CPT data reduction'!M496</f>
        <v>381.70000000000005</v>
      </c>
      <c r="C496" s="25">
        <f ca="1">IF(A496&gt;$H$1,AVERAGE(OFFSET(B496,$F$1,0,1,1):OFFSET(B496,-$F$1,0,1,1)),0)</f>
        <v>448.72597402597415</v>
      </c>
      <c r="D496" s="26"/>
      <c r="E496" s="26"/>
      <c r="K496" s="25">
        <f>+'CPT data reduction'!S496</f>
        <v>4.6102250217903826</v>
      </c>
      <c r="L496" s="19">
        <f t="shared" si="40"/>
        <v>30</v>
      </c>
      <c r="M496" s="19">
        <f t="shared" si="41"/>
        <v>12.723333333333334</v>
      </c>
      <c r="N496" s="19">
        <f t="shared" si="42"/>
        <v>15</v>
      </c>
      <c r="O496" s="26">
        <f t="shared" si="43"/>
        <v>12.723333333333334</v>
      </c>
    </row>
    <row r="497" spans="1:15" x14ac:dyDescent="0.15">
      <c r="A497" s="19">
        <f>+'CPT data reduction'!A497</f>
        <v>9.8800000000000008</v>
      </c>
      <c r="B497" s="19">
        <f>+'CPT data reduction'!M497</f>
        <v>400.6</v>
      </c>
      <c r="C497" s="25">
        <f ca="1">IF(A497&gt;$H$1,AVERAGE(OFFSET(B497,$F$1,0,1,1):OFFSET(B497,-$F$1,0,1,1)),0)</f>
        <v>449.02857142857158</v>
      </c>
      <c r="D497" s="26"/>
      <c r="E497" s="26"/>
      <c r="K497" s="25">
        <f>+'CPT data reduction'!S497</f>
        <v>4.5679696633512101</v>
      </c>
      <c r="L497" s="19">
        <f t="shared" si="40"/>
        <v>30</v>
      </c>
      <c r="M497" s="19">
        <f t="shared" si="41"/>
        <v>13.353333333333333</v>
      </c>
      <c r="N497" s="19">
        <f t="shared" si="42"/>
        <v>15</v>
      </c>
      <c r="O497" s="26">
        <f t="shared" si="43"/>
        <v>13.353333333333333</v>
      </c>
    </row>
    <row r="498" spans="1:15" x14ac:dyDescent="0.15">
      <c r="A498" s="19">
        <f>+'CPT data reduction'!A498</f>
        <v>9.9</v>
      </c>
      <c r="B498" s="19">
        <f>+'CPT data reduction'!M498</f>
        <v>424.7</v>
      </c>
      <c r="C498" s="25">
        <f ca="1">IF(A498&gt;$H$1,AVERAGE(OFFSET(B498,$F$1,0,1,1):OFFSET(B498,-$F$1,0,1,1)),0)</f>
        <v>449.31948051948069</v>
      </c>
      <c r="D498" s="26"/>
      <c r="E498" s="26"/>
      <c r="K498" s="25">
        <f>+'CPT data reduction'!S498</f>
        <v>4.5175471741207698</v>
      </c>
      <c r="L498" s="19">
        <f t="shared" si="40"/>
        <v>30</v>
      </c>
      <c r="M498" s="19">
        <f t="shared" si="41"/>
        <v>14.156666666666666</v>
      </c>
      <c r="N498" s="19">
        <f t="shared" si="42"/>
        <v>15</v>
      </c>
      <c r="O498" s="26">
        <f t="shared" si="43"/>
        <v>14.156666666666666</v>
      </c>
    </row>
    <row r="499" spans="1:15" x14ac:dyDescent="0.15">
      <c r="A499" s="19">
        <f>+'CPT data reduction'!A499</f>
        <v>9.92</v>
      </c>
      <c r="B499" s="19">
        <f>+'CPT data reduction'!M499</f>
        <v>435.2</v>
      </c>
      <c r="C499" s="25">
        <f ca="1">IF(A499&gt;$H$1,AVERAGE(OFFSET(B499,$F$1,0,1,1):OFFSET(B499,-$F$1,0,1,1)),0)</f>
        <v>449.59870129870149</v>
      </c>
      <c r="D499" s="26"/>
      <c r="E499" s="26"/>
      <c r="K499" s="25">
        <f>+'CPT data reduction'!S499</f>
        <v>4.4970268095682959</v>
      </c>
      <c r="L499" s="19">
        <f t="shared" si="40"/>
        <v>30</v>
      </c>
      <c r="M499" s="19">
        <f t="shared" si="41"/>
        <v>14.506666666666666</v>
      </c>
      <c r="N499" s="19">
        <f t="shared" si="42"/>
        <v>15</v>
      </c>
      <c r="O499" s="26">
        <f t="shared" si="43"/>
        <v>14.506666666666666</v>
      </c>
    </row>
    <row r="500" spans="1:15" x14ac:dyDescent="0.15">
      <c r="A500" s="19">
        <f>+'CPT data reduction'!A500</f>
        <v>9.94</v>
      </c>
      <c r="B500" s="19">
        <f>+'CPT data reduction'!M500</f>
        <v>440.45</v>
      </c>
      <c r="C500" s="25">
        <f ca="1">IF(A500&gt;$H$1,AVERAGE(OFFSET(B500,$F$1,0,1,1):OFFSET(B500,-$F$1,0,1,1)),0)</f>
        <v>449.86103896103907</v>
      </c>
      <c r="D500" s="26"/>
      <c r="E500" s="26"/>
      <c r="K500" s="25">
        <f>+'CPT data reduction'!S500</f>
        <v>4.4873685902459615</v>
      </c>
      <c r="L500" s="19">
        <f t="shared" si="40"/>
        <v>30</v>
      </c>
      <c r="M500" s="19">
        <f t="shared" si="41"/>
        <v>14.681666666666667</v>
      </c>
      <c r="N500" s="19">
        <f t="shared" si="42"/>
        <v>15</v>
      </c>
      <c r="O500" s="26">
        <f t="shared" si="43"/>
        <v>14.681666666666667</v>
      </c>
    </row>
    <row r="501" spans="1:15" x14ac:dyDescent="0.15">
      <c r="A501" s="19">
        <f>+'CPT data reduction'!A501</f>
        <v>9.9600000000000009</v>
      </c>
      <c r="B501" s="19">
        <f>+'CPT data reduction'!M501</f>
        <v>698</v>
      </c>
      <c r="C501" s="25">
        <f ca="1">IF(A501&gt;$H$1,AVERAGE(OFFSET(B501,$F$1,0,1,1):OFFSET(B501,-$F$1,0,1,1)),0)</f>
        <v>450.18571428571443</v>
      </c>
      <c r="D501" s="26"/>
      <c r="E501" s="26"/>
      <c r="K501" s="25">
        <f>+'CPT data reduction'!S501</f>
        <v>4.1246672826940172</v>
      </c>
      <c r="L501" s="19">
        <f t="shared" si="40"/>
        <v>30</v>
      </c>
      <c r="M501" s="19">
        <f t="shared" si="41"/>
        <v>23.266666666666666</v>
      </c>
      <c r="N501" s="19">
        <f t="shared" si="42"/>
        <v>15</v>
      </c>
      <c r="O501" s="26">
        <f t="shared" si="43"/>
        <v>15</v>
      </c>
    </row>
    <row r="502" spans="1:15" x14ac:dyDescent="0.15">
      <c r="A502" s="19">
        <f>+'CPT data reduction'!A502</f>
        <v>9.98</v>
      </c>
      <c r="B502" s="19">
        <f>+'CPT data reduction'!M502</f>
        <v>1408.75</v>
      </c>
      <c r="C502" s="25">
        <f ca="1">IF(A502&gt;$H$1,AVERAGE(OFFSET(B502,$F$1,0,1,1):OFFSET(B502,-$F$1,0,1,1)),0)</f>
        <v>450.60129870129873</v>
      </c>
      <c r="D502" s="26"/>
      <c r="E502" s="26"/>
      <c r="K502" s="25">
        <f>+'CPT data reduction'!S502</f>
        <v>3.6342498769349585</v>
      </c>
      <c r="L502" s="19">
        <f t="shared" si="40"/>
        <v>80</v>
      </c>
      <c r="M502" s="19">
        <f t="shared" si="41"/>
        <v>17.609375</v>
      </c>
      <c r="N502" s="19">
        <f t="shared" si="42"/>
        <v>35</v>
      </c>
      <c r="O502" s="26">
        <f t="shared" si="43"/>
        <v>17.609375</v>
      </c>
    </row>
    <row r="503" spans="1:15" x14ac:dyDescent="0.15">
      <c r="A503" s="19">
        <f>+'CPT data reduction'!A503</f>
        <v>10</v>
      </c>
      <c r="B503" s="19">
        <f>+'CPT data reduction'!M503</f>
        <v>1769.35</v>
      </c>
      <c r="C503" s="25">
        <f ca="1">IF(A503&gt;$H$1,AVERAGE(OFFSET(B503,$F$1,0,1,1):OFFSET(B503,-$F$1,0,1,1)),0)</f>
        <v>451.10259740259733</v>
      </c>
      <c r="D503" s="26"/>
      <c r="E503" s="26"/>
      <c r="K503" s="25">
        <f>+'CPT data reduction'!S503</f>
        <v>3.4852473529427392</v>
      </c>
      <c r="L503" s="19">
        <f t="shared" si="40"/>
        <v>80</v>
      </c>
      <c r="M503" s="19">
        <f t="shared" si="41"/>
        <v>22.116875</v>
      </c>
      <c r="N503" s="19">
        <f t="shared" si="42"/>
        <v>35</v>
      </c>
      <c r="O503" s="26">
        <f t="shared" si="43"/>
        <v>22.116875</v>
      </c>
    </row>
    <row r="504" spans="1:15" x14ac:dyDescent="0.15">
      <c r="A504" s="19">
        <f>+'CPT data reduction'!A504</f>
        <v>10.02</v>
      </c>
      <c r="B504" s="19">
        <f>+'CPT data reduction'!M504</f>
        <v>1352.55</v>
      </c>
      <c r="C504" s="25">
        <f ca="1">IF(A504&gt;$H$1,AVERAGE(OFFSET(B504,$F$1,0,1,1):OFFSET(B504,-$F$1,0,1,1)),0)</f>
        <v>451.64935064935065</v>
      </c>
      <c r="D504" s="26"/>
      <c r="E504" s="26"/>
      <c r="K504" s="25">
        <f>+'CPT data reduction'!S504</f>
        <v>3.6665784428450654</v>
      </c>
      <c r="L504" s="19">
        <f t="shared" si="40"/>
        <v>80</v>
      </c>
      <c r="M504" s="19">
        <f t="shared" si="41"/>
        <v>16.906874999999999</v>
      </c>
      <c r="N504" s="19">
        <f t="shared" si="42"/>
        <v>35</v>
      </c>
      <c r="O504" s="26">
        <f t="shared" si="43"/>
        <v>16.906874999999999</v>
      </c>
    </row>
    <row r="505" spans="1:15" x14ac:dyDescent="0.15">
      <c r="A505" s="19">
        <f>+'CPT data reduction'!A505</f>
        <v>10.039999999999999</v>
      </c>
      <c r="B505" s="19">
        <f>+'CPT data reduction'!M505</f>
        <v>911.65000000000009</v>
      </c>
      <c r="C505" s="25">
        <f ca="1">IF(A505&gt;$H$1,AVERAGE(OFFSET(B505,$F$1,0,1,1):OFFSET(B505,-$F$1,0,1,1)),0)</f>
        <v>452.19025974025988</v>
      </c>
      <c r="D505" s="26"/>
      <c r="E505" s="26"/>
      <c r="K505" s="25">
        <f>+'CPT data reduction'!S505</f>
        <v>3.9422572046764404</v>
      </c>
      <c r="L505" s="19">
        <f t="shared" si="40"/>
        <v>30</v>
      </c>
      <c r="M505" s="19">
        <f t="shared" si="41"/>
        <v>30.388333333333335</v>
      </c>
      <c r="N505" s="19">
        <f t="shared" si="42"/>
        <v>15</v>
      </c>
      <c r="O505" s="26">
        <f t="shared" si="43"/>
        <v>15</v>
      </c>
    </row>
    <row r="506" spans="1:15" x14ac:dyDescent="0.15">
      <c r="A506" s="19">
        <f>+'CPT data reduction'!A506</f>
        <v>10.06</v>
      </c>
      <c r="B506" s="19">
        <f>+'CPT data reduction'!M506</f>
        <v>681.75</v>
      </c>
      <c r="C506" s="25">
        <f ca="1">IF(A506&gt;$H$1,AVERAGE(OFFSET(B506,$F$1,0,1,1):OFFSET(B506,-$F$1,0,1,1)),0)</f>
        <v>452.75454545454551</v>
      </c>
      <c r="D506" s="26"/>
      <c r="E506" s="26"/>
      <c r="I506" s="19">
        <f>A495-A533</f>
        <v>-0.75999999999999979</v>
      </c>
      <c r="K506" s="25">
        <f>+'CPT data reduction'!S506</f>
        <v>4.1598822534919293</v>
      </c>
      <c r="L506" s="19">
        <f t="shared" si="40"/>
        <v>30</v>
      </c>
      <c r="M506" s="19">
        <f t="shared" si="41"/>
        <v>22.725000000000001</v>
      </c>
      <c r="N506" s="19">
        <f t="shared" si="42"/>
        <v>15</v>
      </c>
      <c r="O506" s="26">
        <f t="shared" si="43"/>
        <v>15</v>
      </c>
    </row>
    <row r="507" spans="1:15" x14ac:dyDescent="0.15">
      <c r="A507" s="19">
        <f>+'CPT data reduction'!A507</f>
        <v>10.08</v>
      </c>
      <c r="B507" s="19">
        <f>+'CPT data reduction'!M507</f>
        <v>515.9</v>
      </c>
      <c r="C507" s="25">
        <f ca="1">IF(A507&gt;$H$1,AVERAGE(OFFSET(B507,$F$1,0,1,1):OFFSET(B507,-$F$1,0,1,1)),0)</f>
        <v>453.37012987012997</v>
      </c>
      <c r="D507" s="26"/>
      <c r="E507" s="26"/>
      <c r="I507" s="19">
        <f>I506/C1</f>
        <v>-1.4960629921259838</v>
      </c>
      <c r="K507" s="25">
        <f>+'CPT data reduction'!S507</f>
        <v>4.3875693527022213</v>
      </c>
      <c r="L507" s="19">
        <f t="shared" si="40"/>
        <v>30</v>
      </c>
      <c r="M507" s="19">
        <f t="shared" si="41"/>
        <v>17.196666666666665</v>
      </c>
      <c r="N507" s="19">
        <f t="shared" si="42"/>
        <v>15</v>
      </c>
      <c r="O507" s="26">
        <f t="shared" si="43"/>
        <v>15</v>
      </c>
    </row>
    <row r="508" spans="1:15" x14ac:dyDescent="0.15">
      <c r="A508" s="19">
        <f>+'CPT data reduction'!A508</f>
        <v>10.1</v>
      </c>
      <c r="B508" s="19">
        <f>+'CPT data reduction'!M508</f>
        <v>454.5</v>
      </c>
      <c r="C508" s="25">
        <f ca="1">IF(A508&gt;$H$1,AVERAGE(OFFSET(B508,$F$1,0,1,1):OFFSET(B508,-$F$1,0,1,1)),0)</f>
        <v>453.96233766233775</v>
      </c>
      <c r="D508" s="26"/>
      <c r="E508" s="26"/>
      <c r="K508" s="25">
        <f>+'CPT data reduction'!S508</f>
        <v>4.4965356742868705</v>
      </c>
      <c r="L508" s="19">
        <f t="shared" si="40"/>
        <v>30</v>
      </c>
      <c r="M508" s="19">
        <f t="shared" si="41"/>
        <v>15.15</v>
      </c>
      <c r="N508" s="19">
        <f t="shared" si="42"/>
        <v>15</v>
      </c>
      <c r="O508" s="26">
        <f t="shared" si="43"/>
        <v>15</v>
      </c>
    </row>
    <row r="509" spans="1:15" x14ac:dyDescent="0.15">
      <c r="A509" s="19">
        <f>+'CPT data reduction'!A509</f>
        <v>10.119999999999999</v>
      </c>
      <c r="B509" s="19">
        <f>+'CPT data reduction'!M509</f>
        <v>451.45000000000005</v>
      </c>
      <c r="C509" s="25">
        <f ca="1">IF(A509&gt;$H$1,AVERAGE(OFFSET(B509,$F$1,0,1,1):OFFSET(B509,-$F$1,0,1,1)),0)</f>
        <v>454.46948051948061</v>
      </c>
      <c r="D509" s="26"/>
      <c r="E509" s="26"/>
      <c r="K509" s="25">
        <f>+'CPT data reduction'!S509</f>
        <v>4.4987381040829089</v>
      </c>
      <c r="L509" s="19">
        <f t="shared" si="40"/>
        <v>30</v>
      </c>
      <c r="M509" s="19">
        <f t="shared" si="41"/>
        <v>15.048333333333336</v>
      </c>
      <c r="N509" s="19">
        <f t="shared" si="42"/>
        <v>15</v>
      </c>
      <c r="O509" s="26">
        <f t="shared" si="43"/>
        <v>15</v>
      </c>
    </row>
    <row r="510" spans="1:15" x14ac:dyDescent="0.15">
      <c r="A510" s="19">
        <f>+'CPT data reduction'!A510</f>
        <v>10.14</v>
      </c>
      <c r="B510" s="19">
        <f>+'CPT data reduction'!M510</f>
        <v>437.85</v>
      </c>
      <c r="C510" s="25">
        <f ca="1">IF(A510&gt;$H$1,AVERAGE(OFFSET(B510,$F$1,0,1,1):OFFSET(B510,-$F$1,0,1,1)),0)</f>
        <v>455.01103896103911</v>
      </c>
      <c r="D510" s="26"/>
      <c r="E510" s="26"/>
      <c r="K510" s="25">
        <f>+'CPT data reduction'!S510</f>
        <v>4.5169666467635166</v>
      </c>
      <c r="L510" s="19">
        <f t="shared" si="40"/>
        <v>30</v>
      </c>
      <c r="M510" s="19">
        <f t="shared" si="41"/>
        <v>14.595000000000001</v>
      </c>
      <c r="N510" s="19">
        <f t="shared" si="42"/>
        <v>15</v>
      </c>
      <c r="O510" s="26">
        <f t="shared" si="43"/>
        <v>14.595000000000001</v>
      </c>
    </row>
    <row r="511" spans="1:15" x14ac:dyDescent="0.15">
      <c r="A511" s="19">
        <f>+'CPT data reduction'!A511</f>
        <v>10.16</v>
      </c>
      <c r="B511" s="19">
        <f>+'CPT data reduction'!M511</f>
        <v>423.8</v>
      </c>
      <c r="C511" s="25">
        <f ca="1">IF(A511&gt;$H$1,AVERAGE(OFFSET(B511,$F$1,0,1,1):OFFSET(B511,-$F$1,0,1,1)),0)</f>
        <v>455.66623376623392</v>
      </c>
      <c r="D511" s="26"/>
      <c r="E511" s="26"/>
      <c r="K511" s="25">
        <f>+'CPT data reduction'!S511</f>
        <v>4.5385198602443655</v>
      </c>
      <c r="L511" s="19">
        <f t="shared" si="40"/>
        <v>30</v>
      </c>
      <c r="M511" s="19">
        <f t="shared" si="41"/>
        <v>14.126666666666667</v>
      </c>
      <c r="N511" s="19">
        <f t="shared" si="42"/>
        <v>15</v>
      </c>
      <c r="O511" s="26">
        <f t="shared" si="43"/>
        <v>14.126666666666667</v>
      </c>
    </row>
    <row r="512" spans="1:15" x14ac:dyDescent="0.15">
      <c r="A512" s="19">
        <f>+'CPT data reduction'!A512</f>
        <v>10.18</v>
      </c>
      <c r="B512" s="19">
        <f>+'CPT data reduction'!M512</f>
        <v>401</v>
      </c>
      <c r="C512" s="25">
        <f ca="1">IF(A512&gt;$H$1,AVERAGE(OFFSET(B512,$F$1,0,1,1):OFFSET(B512,-$F$1,0,1,1)),0)</f>
        <v>456.43571428571443</v>
      </c>
      <c r="D512" s="26"/>
      <c r="E512" s="26"/>
      <c r="K512" s="25">
        <f>+'CPT data reduction'!S512</f>
        <v>4.5709468640886124</v>
      </c>
      <c r="L512" s="19">
        <f t="shared" si="40"/>
        <v>30</v>
      </c>
      <c r="M512" s="19">
        <f t="shared" si="41"/>
        <v>13.366666666666667</v>
      </c>
      <c r="N512" s="19">
        <f t="shared" si="42"/>
        <v>15</v>
      </c>
      <c r="O512" s="26">
        <f t="shared" si="43"/>
        <v>13.366666666666667</v>
      </c>
    </row>
    <row r="513" spans="1:15" x14ac:dyDescent="0.15">
      <c r="A513" s="19">
        <f>+'CPT data reduction'!A513</f>
        <v>10.199999999999999</v>
      </c>
      <c r="B513" s="19">
        <f>+'CPT data reduction'!M513</f>
        <v>372.5</v>
      </c>
      <c r="C513" s="25">
        <f ca="1">IF(A513&gt;$H$1,AVERAGE(OFFSET(B513,$F$1,0,1,1):OFFSET(B513,-$F$1,0,1,1)),0)</f>
        <v>457.42142857142875</v>
      </c>
      <c r="D513" s="26"/>
      <c r="E513" s="26"/>
      <c r="K513" s="25">
        <f>+'CPT data reduction'!S513</f>
        <v>4.6173337526914597</v>
      </c>
      <c r="L513" s="19">
        <f t="shared" si="40"/>
        <v>30</v>
      </c>
      <c r="M513" s="19">
        <f t="shared" si="41"/>
        <v>12.416666666666666</v>
      </c>
      <c r="N513" s="19">
        <f t="shared" si="42"/>
        <v>15</v>
      </c>
      <c r="O513" s="26">
        <f t="shared" si="43"/>
        <v>12.416666666666666</v>
      </c>
    </row>
    <row r="514" spans="1:15" x14ac:dyDescent="0.15">
      <c r="A514" s="19">
        <f>+'CPT data reduction'!A514</f>
        <v>10.220000000000001</v>
      </c>
      <c r="B514" s="19">
        <f>+'CPT data reduction'!M514</f>
        <v>365.45</v>
      </c>
      <c r="C514" s="25">
        <f ca="1">IF(A514&gt;$H$1,AVERAGE(OFFSET(B514,$F$1,0,1,1):OFFSET(B514,-$F$1,0,1,1)),0)</f>
        <v>458.62922077922082</v>
      </c>
      <c r="D514" s="26"/>
      <c r="E514" s="26"/>
      <c r="K514" s="25">
        <f>+'CPT data reduction'!S514</f>
        <v>4.6340360018242883</v>
      </c>
      <c r="L514" s="19">
        <f t="shared" si="40"/>
        <v>30</v>
      </c>
      <c r="M514" s="19">
        <f t="shared" si="41"/>
        <v>12.181666666666667</v>
      </c>
      <c r="N514" s="19">
        <f t="shared" si="42"/>
        <v>15</v>
      </c>
      <c r="O514" s="26">
        <f t="shared" si="43"/>
        <v>12.181666666666667</v>
      </c>
    </row>
    <row r="515" spans="1:15" x14ac:dyDescent="0.15">
      <c r="A515" s="19">
        <f>+'CPT data reduction'!A515</f>
        <v>10.24</v>
      </c>
      <c r="B515" s="19">
        <f>+'CPT data reduction'!M515</f>
        <v>365</v>
      </c>
      <c r="C515" s="25">
        <f ca="1">IF(A515&gt;$H$1,AVERAGE(OFFSET(B515,$F$1,0,1,1):OFFSET(B515,-$F$1,0,1,1)),0)</f>
        <v>459.87142857142862</v>
      </c>
      <c r="D515" s="26"/>
      <c r="E515" s="26"/>
      <c r="K515" s="25">
        <f>+'CPT data reduction'!S515</f>
        <v>4.635694690598017</v>
      </c>
      <c r="L515" s="19">
        <f t="shared" si="40"/>
        <v>30</v>
      </c>
      <c r="M515" s="19">
        <f t="shared" si="41"/>
        <v>12.166666666666666</v>
      </c>
      <c r="N515" s="19">
        <f t="shared" si="42"/>
        <v>15</v>
      </c>
      <c r="O515" s="26">
        <f t="shared" si="43"/>
        <v>12.166666666666666</v>
      </c>
    </row>
    <row r="516" spans="1:15" x14ac:dyDescent="0.15">
      <c r="A516" s="19">
        <f>+'CPT data reduction'!A516</f>
        <v>10.26</v>
      </c>
      <c r="B516" s="19">
        <f>+'CPT data reduction'!M516</f>
        <v>366.75</v>
      </c>
      <c r="C516" s="25">
        <f ca="1">IF(A516&gt;$H$1,AVERAGE(OFFSET(B516,$F$1,0,1,1):OFFSET(B516,-$F$1,0,1,1)),0)</f>
        <v>460.99350649350652</v>
      </c>
      <c r="D516" s="26"/>
      <c r="E516" s="26"/>
      <c r="K516" s="25">
        <f>+'CPT data reduction'!S516</f>
        <v>4.6321450801045225</v>
      </c>
      <c r="L516" s="19">
        <f t="shared" ref="L516:L579" si="44">IF(K516&lt;2.6, IF(B516&lt;5000, 120, 200),IF(B516&lt;1000,30,IF(B516&lt;5000,80,120)))</f>
        <v>30</v>
      </c>
      <c r="M516" s="19">
        <f t="shared" ref="M516:M579" si="45">B516/L516</f>
        <v>12.225</v>
      </c>
      <c r="N516" s="19">
        <f t="shared" ref="N516:N579" si="46">IF(K516&lt;2.6, IF(B516&lt;5000, 35,IF(B516&lt;1200, 80, 120)),IF(B516&lt;1000,15,IF(B516&lt;5000,35,35)))</f>
        <v>15</v>
      </c>
      <c r="O516" s="26">
        <f t="shared" ref="O516:O579" si="47">+IF(M516&gt;N516,N516,M516)</f>
        <v>12.225</v>
      </c>
    </row>
    <row r="517" spans="1:15" x14ac:dyDescent="0.15">
      <c r="A517" s="19">
        <f>+'CPT data reduction'!A517</f>
        <v>10.28</v>
      </c>
      <c r="B517" s="19">
        <f>+'CPT data reduction'!M517</f>
        <v>371.55</v>
      </c>
      <c r="C517" s="25">
        <f ca="1">IF(A517&gt;$H$1,AVERAGE(OFFSET(B517,$F$1,0,1,1):OFFSET(B517,-$F$1,0,1,1)),0)</f>
        <v>462.68571428571431</v>
      </c>
      <c r="D517" s="26"/>
      <c r="E517" s="26"/>
      <c r="K517" s="25">
        <f>+'CPT data reduction'!S517</f>
        <v>4.6210289640398363</v>
      </c>
      <c r="L517" s="19">
        <f t="shared" si="44"/>
        <v>30</v>
      </c>
      <c r="M517" s="19">
        <f t="shared" si="45"/>
        <v>12.385</v>
      </c>
      <c r="N517" s="19">
        <f t="shared" si="46"/>
        <v>15</v>
      </c>
      <c r="O517" s="26">
        <f t="shared" si="47"/>
        <v>12.385</v>
      </c>
    </row>
    <row r="518" spans="1:15" x14ac:dyDescent="0.15">
      <c r="A518" s="19">
        <f>+'CPT data reduction'!A518</f>
        <v>10.3</v>
      </c>
      <c r="B518" s="19">
        <f>+'CPT data reduction'!M518</f>
        <v>393.49999999999994</v>
      </c>
      <c r="C518" s="25">
        <f ca="1">IF(A518&gt;$H$1,AVERAGE(OFFSET(B518,$F$1,0,1,1):OFFSET(B518,-$F$1,0,1,1)),0)</f>
        <v>470.95324675324679</v>
      </c>
      <c r="D518" s="26"/>
      <c r="E518" s="26"/>
      <c r="K518" s="25">
        <f>+'CPT data reduction'!S518</f>
        <v>4.5722992503428816</v>
      </c>
      <c r="L518" s="19">
        <f t="shared" si="44"/>
        <v>30</v>
      </c>
      <c r="M518" s="19">
        <f t="shared" si="45"/>
        <v>13.116666666666665</v>
      </c>
      <c r="N518" s="19">
        <f t="shared" si="46"/>
        <v>15</v>
      </c>
      <c r="O518" s="26">
        <f t="shared" si="47"/>
        <v>13.116666666666665</v>
      </c>
    </row>
    <row r="519" spans="1:15" x14ac:dyDescent="0.15">
      <c r="A519" s="19">
        <f>+'CPT data reduction'!A519</f>
        <v>10.32</v>
      </c>
      <c r="B519" s="19">
        <f>+'CPT data reduction'!M519</f>
        <v>418.95</v>
      </c>
      <c r="C519" s="25">
        <f ca="1">IF(A519&gt;$H$1,AVERAGE(OFFSET(B519,$F$1,0,1,1):OFFSET(B519,-$F$1,0,1,1)),0)</f>
        <v>484.58766233766232</v>
      </c>
      <c r="D519" s="26"/>
      <c r="E519" s="26"/>
      <c r="K519" s="25">
        <f>+'CPT data reduction'!S519</f>
        <v>4.5201058533859886</v>
      </c>
      <c r="L519" s="19">
        <f t="shared" si="44"/>
        <v>30</v>
      </c>
      <c r="M519" s="19">
        <f t="shared" si="45"/>
        <v>13.965</v>
      </c>
      <c r="N519" s="19">
        <f t="shared" si="46"/>
        <v>15</v>
      </c>
      <c r="O519" s="26">
        <f t="shared" si="47"/>
        <v>13.965</v>
      </c>
    </row>
    <row r="520" spans="1:15" x14ac:dyDescent="0.15">
      <c r="A520" s="19">
        <f>+'CPT data reduction'!A520</f>
        <v>10.34</v>
      </c>
      <c r="B520" s="19">
        <f>+'CPT data reduction'!M520</f>
        <v>433</v>
      </c>
      <c r="C520" s="25">
        <f ca="1">IF(A520&gt;$H$1,AVERAGE(OFFSET(B520,$F$1,0,1,1):OFFSET(B520,-$F$1,0,1,1)),0)</f>
        <v>494.92337662337673</v>
      </c>
      <c r="D520" s="26"/>
      <c r="E520" s="26"/>
      <c r="K520" s="25">
        <f>+'CPT data reduction'!S520</f>
        <v>4.5001194477547415</v>
      </c>
      <c r="L520" s="19">
        <f t="shared" si="44"/>
        <v>30</v>
      </c>
      <c r="M520" s="19">
        <f t="shared" si="45"/>
        <v>14.433333333333334</v>
      </c>
      <c r="N520" s="19">
        <f t="shared" si="46"/>
        <v>15</v>
      </c>
      <c r="O520" s="26">
        <f t="shared" si="47"/>
        <v>14.433333333333334</v>
      </c>
    </row>
    <row r="521" spans="1:15" x14ac:dyDescent="0.15">
      <c r="A521" s="19">
        <f>+'CPT data reduction'!A521</f>
        <v>10.36</v>
      </c>
      <c r="B521" s="19">
        <f>+'CPT data reduction'!M521</f>
        <v>429.5</v>
      </c>
      <c r="C521" s="25">
        <f ca="1">IF(A521&gt;$H$1,AVERAGE(OFFSET(B521,$F$1,0,1,1):OFFSET(B521,-$F$1,0,1,1)),0)</f>
        <v>504.12012987012997</v>
      </c>
      <c r="D521" s="26"/>
      <c r="E521" s="26"/>
      <c r="K521" s="25">
        <f>+'CPT data reduction'!S521</f>
        <v>4.5274771205564868</v>
      </c>
      <c r="L521" s="19">
        <f t="shared" si="44"/>
        <v>30</v>
      </c>
      <c r="M521" s="19">
        <f t="shared" si="45"/>
        <v>14.316666666666666</v>
      </c>
      <c r="N521" s="19">
        <f t="shared" si="46"/>
        <v>15</v>
      </c>
      <c r="O521" s="26">
        <f t="shared" si="47"/>
        <v>14.316666666666666</v>
      </c>
    </row>
    <row r="522" spans="1:15" x14ac:dyDescent="0.15">
      <c r="A522" s="19">
        <f>+'CPT data reduction'!A522</f>
        <v>10.38</v>
      </c>
      <c r="B522" s="19">
        <f>+'CPT data reduction'!M522</f>
        <v>391.75</v>
      </c>
      <c r="C522" s="25">
        <f ca="1">IF(A522&gt;$H$1,AVERAGE(OFFSET(B522,$F$1,0,1,1):OFFSET(B522,-$F$1,0,1,1)),0)</f>
        <v>519.70389610389611</v>
      </c>
      <c r="D522" s="26"/>
      <c r="E522" s="26"/>
      <c r="K522" s="25">
        <f>+'CPT data reduction'!S522</f>
        <v>4.6251905880812201</v>
      </c>
      <c r="L522" s="19">
        <f t="shared" si="44"/>
        <v>30</v>
      </c>
      <c r="M522" s="19">
        <f t="shared" si="45"/>
        <v>13.058333333333334</v>
      </c>
      <c r="N522" s="19">
        <f t="shared" si="46"/>
        <v>15</v>
      </c>
      <c r="O522" s="26">
        <f t="shared" si="47"/>
        <v>13.058333333333334</v>
      </c>
    </row>
    <row r="523" spans="1:15" x14ac:dyDescent="0.15">
      <c r="A523" s="19">
        <f>+'CPT data reduction'!A523</f>
        <v>10.4</v>
      </c>
      <c r="B523" s="19">
        <f>+'CPT data reduction'!M523</f>
        <v>365.45</v>
      </c>
      <c r="C523" s="25">
        <f ca="1">IF(A523&gt;$H$1,AVERAGE(OFFSET(B523,$F$1,0,1,1):OFFSET(B523,-$F$1,0,1,1)),0)</f>
        <v>540.09610389610395</v>
      </c>
      <c r="D523" s="26"/>
      <c r="E523" s="26"/>
      <c r="K523" s="25">
        <f>+'CPT data reduction'!S523</f>
        <v>4.6916491262483362</v>
      </c>
      <c r="L523" s="19">
        <f t="shared" si="44"/>
        <v>30</v>
      </c>
      <c r="M523" s="19">
        <f t="shared" si="45"/>
        <v>12.181666666666667</v>
      </c>
      <c r="N523" s="19">
        <f t="shared" si="46"/>
        <v>15</v>
      </c>
      <c r="O523" s="26">
        <f t="shared" si="47"/>
        <v>12.181666666666667</v>
      </c>
    </row>
    <row r="524" spans="1:15" x14ac:dyDescent="0.15">
      <c r="A524" s="19">
        <f>+'CPT data reduction'!A524</f>
        <v>10.42</v>
      </c>
      <c r="B524" s="19">
        <f>+'CPT data reduction'!M524</f>
        <v>370.75</v>
      </c>
      <c r="C524" s="25">
        <f ca="1">IF(A524&gt;$H$1,AVERAGE(OFFSET(B524,$F$1,0,1,1):OFFSET(B524,-$F$1,0,1,1)),0)</f>
        <v>557.58766233766232</v>
      </c>
      <c r="D524" s="26"/>
      <c r="E524" s="26"/>
      <c r="K524" s="25">
        <f>+'CPT data reduction'!S524</f>
        <v>4.6779544027141204</v>
      </c>
      <c r="L524" s="19">
        <f t="shared" si="44"/>
        <v>30</v>
      </c>
      <c r="M524" s="19">
        <f t="shared" si="45"/>
        <v>12.358333333333333</v>
      </c>
      <c r="N524" s="19">
        <f t="shared" si="46"/>
        <v>15</v>
      </c>
      <c r="O524" s="26">
        <f t="shared" si="47"/>
        <v>12.358333333333333</v>
      </c>
    </row>
    <row r="525" spans="1:15" x14ac:dyDescent="0.15">
      <c r="A525" s="19">
        <f>+'CPT data reduction'!A525</f>
        <v>10.44</v>
      </c>
      <c r="B525" s="19">
        <f>+'CPT data reduction'!M525</f>
        <v>386.95</v>
      </c>
      <c r="C525" s="25">
        <f ca="1">IF(A525&gt;$H$1,AVERAGE(OFFSET(B525,$F$1,0,1,1):OFFSET(B525,-$F$1,0,1,1)),0)</f>
        <v>570.08181818181811</v>
      </c>
      <c r="D525" s="26"/>
      <c r="E525" s="26"/>
      <c r="K525" s="25">
        <f>+'CPT data reduction'!S525</f>
        <v>4.6389111273152563</v>
      </c>
      <c r="L525" s="19">
        <f t="shared" si="44"/>
        <v>30</v>
      </c>
      <c r="M525" s="19">
        <f t="shared" si="45"/>
        <v>12.898333333333333</v>
      </c>
      <c r="N525" s="19">
        <f t="shared" si="46"/>
        <v>15</v>
      </c>
      <c r="O525" s="26">
        <f t="shared" si="47"/>
        <v>12.898333333333333</v>
      </c>
    </row>
    <row r="526" spans="1:15" x14ac:dyDescent="0.15">
      <c r="A526" s="19">
        <f>+'CPT data reduction'!A526</f>
        <v>10.46</v>
      </c>
      <c r="B526" s="19">
        <f>+'CPT data reduction'!M526</f>
        <v>405.34999999999997</v>
      </c>
      <c r="C526" s="25">
        <f ca="1">IF(A526&gt;$H$1,AVERAGE(OFFSET(B526,$F$1,0,1,1):OFFSET(B526,-$F$1,0,1,1)),0)</f>
        <v>577.02727272727259</v>
      </c>
      <c r="D526" s="26"/>
      <c r="E526" s="26"/>
      <c r="K526" s="25">
        <f>+'CPT data reduction'!S526</f>
        <v>4.5975496953107085</v>
      </c>
      <c r="L526" s="19">
        <f t="shared" si="44"/>
        <v>30</v>
      </c>
      <c r="M526" s="19">
        <f t="shared" si="45"/>
        <v>13.511666666666665</v>
      </c>
      <c r="N526" s="19">
        <f t="shared" si="46"/>
        <v>15</v>
      </c>
      <c r="O526" s="26">
        <f t="shared" si="47"/>
        <v>13.511666666666665</v>
      </c>
    </row>
    <row r="527" spans="1:15" x14ac:dyDescent="0.15">
      <c r="A527" s="19">
        <f>+'CPT data reduction'!A527</f>
        <v>10.48</v>
      </c>
      <c r="B527" s="19">
        <f>+'CPT data reduction'!M527</f>
        <v>403.59999999999997</v>
      </c>
      <c r="C527" s="25">
        <f ca="1">IF(A527&gt;$H$1,AVERAGE(OFFSET(B527,$F$1,0,1,1):OFFSET(B527,-$F$1,0,1,1)),0)</f>
        <v>579.85974025974019</v>
      </c>
      <c r="D527" s="26"/>
      <c r="E527" s="26"/>
      <c r="K527" s="25">
        <f>+'CPT data reduction'!S527</f>
        <v>4.602448645916458</v>
      </c>
      <c r="L527" s="19">
        <f t="shared" si="44"/>
        <v>30</v>
      </c>
      <c r="M527" s="19">
        <f t="shared" si="45"/>
        <v>13.453333333333331</v>
      </c>
      <c r="N527" s="19">
        <f t="shared" si="46"/>
        <v>15</v>
      </c>
      <c r="O527" s="26">
        <f t="shared" si="47"/>
        <v>13.453333333333331</v>
      </c>
    </row>
    <row r="528" spans="1:15" x14ac:dyDescent="0.15">
      <c r="A528" s="19">
        <f>+'CPT data reduction'!A528</f>
        <v>10.5</v>
      </c>
      <c r="B528" s="19">
        <f>+'CPT data reduction'!M528</f>
        <v>390.90000000000003</v>
      </c>
      <c r="C528" s="25">
        <f ca="1">IF(A528&gt;$H$1,AVERAGE(OFFSET(B528,$F$1,0,1,1):OFFSET(B528,-$F$1,0,1,1)),0)</f>
        <v>582.00259740259742</v>
      </c>
      <c r="D528" s="26"/>
      <c r="E528" s="26"/>
      <c r="K528" s="25">
        <f>+'CPT data reduction'!S528</f>
        <v>4.6311696382801966</v>
      </c>
      <c r="L528" s="19">
        <f t="shared" si="44"/>
        <v>30</v>
      </c>
      <c r="M528" s="19">
        <f t="shared" si="45"/>
        <v>13.030000000000001</v>
      </c>
      <c r="N528" s="19">
        <f t="shared" si="46"/>
        <v>15</v>
      </c>
      <c r="O528" s="26">
        <f t="shared" si="47"/>
        <v>13.030000000000001</v>
      </c>
    </row>
    <row r="529" spans="1:18" x14ac:dyDescent="0.15">
      <c r="A529" s="19">
        <f>+'CPT data reduction'!A529</f>
        <v>10.52</v>
      </c>
      <c r="B529" s="19">
        <f>+'CPT data reduction'!M529</f>
        <v>386.1</v>
      </c>
      <c r="C529" s="25">
        <f ca="1">IF(A529&gt;$H$1,AVERAGE(OFFSET(B529,$F$1,0,1,1):OFFSET(B529,-$F$1,0,1,1)),0)</f>
        <v>584.30974025974024</v>
      </c>
      <c r="D529" s="26"/>
      <c r="E529" s="26"/>
      <c r="K529" s="25">
        <f>+'CPT data reduction'!S529</f>
        <v>4.6420172249902443</v>
      </c>
      <c r="L529" s="19">
        <f t="shared" si="44"/>
        <v>30</v>
      </c>
      <c r="M529" s="19">
        <f t="shared" si="45"/>
        <v>12.870000000000001</v>
      </c>
      <c r="N529" s="19">
        <f t="shared" si="46"/>
        <v>15</v>
      </c>
      <c r="O529" s="26">
        <f t="shared" si="47"/>
        <v>12.870000000000001</v>
      </c>
    </row>
    <row r="530" spans="1:18" x14ac:dyDescent="0.15">
      <c r="A530" s="19">
        <f>+'CPT data reduction'!A530</f>
        <v>10.54</v>
      </c>
      <c r="B530" s="19">
        <f>+'CPT data reduction'!M530</f>
        <v>428.65</v>
      </c>
      <c r="C530" s="25">
        <f ca="1">IF(A530&gt;$H$1,AVERAGE(OFFSET(B530,$F$1,0,1,1):OFFSET(B530,-$F$1,0,1,1)),0)</f>
        <v>587.07272727272721</v>
      </c>
      <c r="D530" s="26"/>
      <c r="E530" s="26"/>
      <c r="K530" s="25">
        <f>+'CPT data reduction'!S530</f>
        <v>4.5498089533708299</v>
      </c>
      <c r="L530" s="19">
        <f t="shared" si="44"/>
        <v>30</v>
      </c>
      <c r="M530" s="19">
        <f t="shared" si="45"/>
        <v>14.288333333333332</v>
      </c>
      <c r="N530" s="19">
        <f t="shared" si="46"/>
        <v>15</v>
      </c>
      <c r="O530" s="26">
        <f t="shared" si="47"/>
        <v>14.288333333333332</v>
      </c>
    </row>
    <row r="531" spans="1:18" x14ac:dyDescent="0.15">
      <c r="A531" s="19">
        <f>+'CPT data reduction'!A531</f>
        <v>10.56</v>
      </c>
      <c r="B531" s="19">
        <f>+'CPT data reduction'!M531</f>
        <v>493.15</v>
      </c>
      <c r="C531" s="25">
        <f ca="1">IF(A531&gt;$H$1,AVERAGE(OFFSET(B531,$F$1,0,1,1):OFFSET(B531,-$F$1,0,1,1)),0)</f>
        <v>589.88181818181806</v>
      </c>
      <c r="D531" s="26"/>
      <c r="E531" s="26"/>
      <c r="K531" s="25">
        <f>+'CPT data reduction'!S531</f>
        <v>4.4324000371348129</v>
      </c>
      <c r="L531" s="19">
        <f t="shared" si="44"/>
        <v>30</v>
      </c>
      <c r="M531" s="19">
        <f t="shared" si="45"/>
        <v>16.438333333333333</v>
      </c>
      <c r="N531" s="19">
        <f t="shared" si="46"/>
        <v>15</v>
      </c>
      <c r="O531" s="26">
        <f t="shared" si="47"/>
        <v>15</v>
      </c>
    </row>
    <row r="532" spans="1:18" x14ac:dyDescent="0.15">
      <c r="A532" s="19">
        <f>+'CPT data reduction'!A532</f>
        <v>10.58</v>
      </c>
      <c r="B532" s="19">
        <f>+'CPT data reduction'!M532</f>
        <v>532.20000000000005</v>
      </c>
      <c r="C532" s="25">
        <f ca="1">IF(A532&gt;$H$1,AVERAGE(OFFSET(B532,$F$1,0,1,1):OFFSET(B532,-$F$1,0,1,1)),0)</f>
        <v>593.04415584415574</v>
      </c>
      <c r="D532" s="26"/>
      <c r="E532" s="26"/>
      <c r="K532" s="25">
        <f>+'CPT data reduction'!S532</f>
        <v>4.3724692034320318</v>
      </c>
      <c r="L532" s="19">
        <f t="shared" si="44"/>
        <v>30</v>
      </c>
      <c r="M532" s="19">
        <f t="shared" si="45"/>
        <v>17.740000000000002</v>
      </c>
      <c r="N532" s="19">
        <f t="shared" si="46"/>
        <v>15</v>
      </c>
      <c r="O532" s="26">
        <f t="shared" si="47"/>
        <v>15</v>
      </c>
    </row>
    <row r="533" spans="1:18" s="28" customFormat="1" x14ac:dyDescent="0.15">
      <c r="A533" s="28">
        <f>+'CPT data reduction'!A533</f>
        <v>10.6</v>
      </c>
      <c r="B533" s="28">
        <f>+'CPT data reduction'!M533</f>
        <v>501.05</v>
      </c>
      <c r="C533" s="29">
        <f ca="1">IF(A533&gt;$H$1,AVERAGE(OFFSET(B533,$F$1,0,1,1):OFFSET(B533,-$F$1,0,1,1)),0)</f>
        <v>599.16363636363633</v>
      </c>
      <c r="D533" s="30"/>
      <c r="E533" s="30"/>
      <c r="K533" s="29">
        <f>+'CPT data reduction'!S533</f>
        <v>4.4282778954796678</v>
      </c>
      <c r="L533" s="28">
        <f t="shared" si="44"/>
        <v>30</v>
      </c>
      <c r="M533" s="28">
        <f t="shared" si="45"/>
        <v>16.701666666666668</v>
      </c>
      <c r="N533" s="28">
        <f t="shared" si="46"/>
        <v>15</v>
      </c>
      <c r="O533" s="30">
        <f t="shared" si="47"/>
        <v>15</v>
      </c>
      <c r="R533" s="19"/>
    </row>
    <row r="534" spans="1:18" x14ac:dyDescent="0.15">
      <c r="A534" s="19">
        <f>+'CPT data reduction'!A534</f>
        <v>10.62</v>
      </c>
      <c r="B534" s="19">
        <f>+'CPT data reduction'!M534</f>
        <v>413.3</v>
      </c>
      <c r="C534" s="25">
        <f ca="1">IF(A534&gt;$H$1,AVERAGE(OFFSET(B534,$F$1,0,1,1):OFFSET(B534,-$F$1,0,1,1)),0)</f>
        <v>608.35974025974019</v>
      </c>
      <c r="D534" s="26"/>
      <c r="E534" s="26"/>
      <c r="K534" s="25">
        <f>+'CPT data reduction'!S534</f>
        <v>4.6002608693360756</v>
      </c>
      <c r="L534" s="19">
        <f t="shared" si="44"/>
        <v>30</v>
      </c>
      <c r="M534" s="19">
        <f t="shared" si="45"/>
        <v>13.776666666666667</v>
      </c>
      <c r="N534" s="19">
        <f t="shared" si="46"/>
        <v>15</v>
      </c>
      <c r="O534" s="26">
        <f t="shared" si="47"/>
        <v>13.776666666666667</v>
      </c>
    </row>
    <row r="535" spans="1:18" x14ac:dyDescent="0.15">
      <c r="A535" s="19">
        <f>+'CPT data reduction'!A535</f>
        <v>10.64</v>
      </c>
      <c r="B535" s="19">
        <f>+'CPT data reduction'!M535</f>
        <v>370.3</v>
      </c>
      <c r="C535" s="25">
        <f ca="1">IF(A535&gt;$H$1,AVERAGE(OFFSET(B535,$F$1,0,1,1):OFFSET(B535,-$F$1,0,1,1)),0)</f>
        <v>616.71233766233763</v>
      </c>
      <c r="D535" s="26"/>
      <c r="E535" s="26"/>
      <c r="K535" s="25">
        <f>+'CPT data reduction'!S535</f>
        <v>4.7019291595383601</v>
      </c>
      <c r="L535" s="19">
        <f t="shared" si="44"/>
        <v>30</v>
      </c>
      <c r="M535" s="19">
        <f t="shared" si="45"/>
        <v>12.343333333333334</v>
      </c>
      <c r="N535" s="19">
        <f t="shared" si="46"/>
        <v>15</v>
      </c>
      <c r="O535" s="26">
        <f t="shared" si="47"/>
        <v>12.343333333333334</v>
      </c>
    </row>
    <row r="536" spans="1:18" x14ac:dyDescent="0.15">
      <c r="A536" s="19">
        <f>+'CPT data reduction'!A536</f>
        <v>10.66</v>
      </c>
      <c r="B536" s="19">
        <f>+'CPT data reduction'!M536</f>
        <v>365.9</v>
      </c>
      <c r="C536" s="25">
        <f ca="1">IF(A536&gt;$H$1,AVERAGE(OFFSET(B536,$F$1,0,1,1):OFFSET(B536,-$F$1,0,1,1)),0)</f>
        <v>621.83961038961036</v>
      </c>
      <c r="D536" s="26"/>
      <c r="E536" s="26"/>
      <c r="K536" s="25">
        <f>+'CPT data reduction'!S536</f>
        <v>4.7141260684083397</v>
      </c>
      <c r="L536" s="19">
        <f t="shared" si="44"/>
        <v>30</v>
      </c>
      <c r="M536" s="19">
        <f t="shared" si="45"/>
        <v>12.196666666666665</v>
      </c>
      <c r="N536" s="19">
        <f t="shared" si="46"/>
        <v>15</v>
      </c>
      <c r="O536" s="26">
        <f t="shared" si="47"/>
        <v>12.196666666666665</v>
      </c>
    </row>
    <row r="537" spans="1:18" x14ac:dyDescent="0.15">
      <c r="A537" s="19">
        <f>+'CPT data reduction'!A537</f>
        <v>10.68</v>
      </c>
      <c r="B537" s="19">
        <f>+'CPT data reduction'!M537</f>
        <v>363.70000000000005</v>
      </c>
      <c r="C537" s="25">
        <f ca="1">IF(A537&gt;$H$1,AVERAGE(OFFSET(B537,$F$1,0,1,1):OFFSET(B537,-$F$1,0,1,1)),0)</f>
        <v>624.30064935064934</v>
      </c>
      <c r="D537" s="26"/>
      <c r="E537" s="26"/>
      <c r="K537" s="25">
        <f>+'CPT data reduction'!S537</f>
        <v>4.7209374888974951</v>
      </c>
      <c r="L537" s="19">
        <f t="shared" si="44"/>
        <v>30</v>
      </c>
      <c r="M537" s="19">
        <f t="shared" si="45"/>
        <v>12.123333333333335</v>
      </c>
      <c r="N537" s="19">
        <f t="shared" si="46"/>
        <v>15</v>
      </c>
      <c r="O537" s="26">
        <f t="shared" si="47"/>
        <v>12.123333333333335</v>
      </c>
    </row>
    <row r="538" spans="1:18" x14ac:dyDescent="0.15">
      <c r="A538" s="19">
        <f>+'CPT data reduction'!A538</f>
        <v>10.7</v>
      </c>
      <c r="B538" s="19">
        <f>+'CPT data reduction'!M538</f>
        <v>361.5</v>
      </c>
      <c r="C538" s="25">
        <f ca="1">IF(A538&gt;$H$1,AVERAGE(OFFSET(B538,$F$1,0,1,1):OFFSET(B538,-$F$1,0,1,1)),0)</f>
        <v>627.22922077922067</v>
      </c>
      <c r="D538" s="26"/>
      <c r="E538" s="26"/>
      <c r="K538" s="25">
        <f>+'CPT data reduction'!S538</f>
        <v>4.7280038900691199</v>
      </c>
      <c r="L538" s="19">
        <f t="shared" si="44"/>
        <v>30</v>
      </c>
      <c r="M538" s="19">
        <f t="shared" si="45"/>
        <v>12.05</v>
      </c>
      <c r="N538" s="19">
        <f t="shared" si="46"/>
        <v>15</v>
      </c>
      <c r="O538" s="26">
        <f t="shared" si="47"/>
        <v>12.05</v>
      </c>
    </row>
    <row r="539" spans="1:18" x14ac:dyDescent="0.15">
      <c r="A539" s="19">
        <f>+'CPT data reduction'!A539</f>
        <v>10.72</v>
      </c>
      <c r="B539" s="19">
        <f>+'CPT data reduction'!M539</f>
        <v>361.5</v>
      </c>
      <c r="C539" s="25">
        <f ca="1">IF(A539&gt;$H$1,AVERAGE(OFFSET(B539,$F$1,0,1,1):OFFSET(B539,-$F$1,0,1,1)),0)</f>
        <v>636.42532467532453</v>
      </c>
      <c r="D539" s="26"/>
      <c r="E539" s="26"/>
      <c r="K539" s="25">
        <f>+'CPT data reduction'!S539</f>
        <v>4.729069990254283</v>
      </c>
      <c r="L539" s="19">
        <f t="shared" si="44"/>
        <v>30</v>
      </c>
      <c r="M539" s="19">
        <f t="shared" si="45"/>
        <v>12.05</v>
      </c>
      <c r="N539" s="19">
        <f t="shared" si="46"/>
        <v>15</v>
      </c>
      <c r="O539" s="26">
        <f t="shared" si="47"/>
        <v>12.05</v>
      </c>
    </row>
    <row r="540" spans="1:18" x14ac:dyDescent="0.15">
      <c r="A540" s="19">
        <f>+'CPT data reduction'!A540</f>
        <v>10.74</v>
      </c>
      <c r="B540" s="19">
        <f>+'CPT data reduction'!M540</f>
        <v>361.95</v>
      </c>
      <c r="C540" s="25">
        <f ca="1">IF(A540&gt;$H$1,AVERAGE(OFFSET(B540,$F$1,0,1,1):OFFSET(B540,-$F$1,0,1,1)),0)</f>
        <v>650.37337662337654</v>
      </c>
      <c r="D540" s="26"/>
      <c r="E540" s="26"/>
      <c r="K540" s="25">
        <f>+'CPT data reduction'!S540</f>
        <v>4.7281846332874444</v>
      </c>
      <c r="L540" s="19">
        <f t="shared" si="44"/>
        <v>30</v>
      </c>
      <c r="M540" s="19">
        <f t="shared" si="45"/>
        <v>12.065</v>
      </c>
      <c r="N540" s="19">
        <f t="shared" si="46"/>
        <v>15</v>
      </c>
      <c r="O540" s="26">
        <f t="shared" si="47"/>
        <v>12.065</v>
      </c>
    </row>
    <row r="541" spans="1:18" x14ac:dyDescent="0.15">
      <c r="A541" s="19">
        <f>+'CPT data reduction'!A541</f>
        <v>10.76</v>
      </c>
      <c r="B541" s="19">
        <f>+'CPT data reduction'!M541</f>
        <v>363.70000000000005</v>
      </c>
      <c r="C541" s="25">
        <f ca="1">IF(A541&gt;$H$1,AVERAGE(OFFSET(B541,$F$1,0,1,1):OFFSET(B541,-$F$1,0,1,1)),0)</f>
        <v>658.264935064935</v>
      </c>
      <c r="D541" s="26"/>
      <c r="E541" s="26"/>
      <c r="K541" s="25">
        <f>+'CPT data reduction'!S541</f>
        <v>4.7238238974822329</v>
      </c>
      <c r="L541" s="19">
        <f t="shared" si="44"/>
        <v>30</v>
      </c>
      <c r="M541" s="19">
        <f t="shared" si="45"/>
        <v>12.123333333333335</v>
      </c>
      <c r="N541" s="19">
        <f t="shared" si="46"/>
        <v>15</v>
      </c>
      <c r="O541" s="26">
        <f t="shared" si="47"/>
        <v>12.123333333333335</v>
      </c>
    </row>
    <row r="542" spans="1:18" x14ac:dyDescent="0.15">
      <c r="A542" s="19">
        <f>+'CPT data reduction'!A542</f>
        <v>10.78</v>
      </c>
      <c r="B542" s="19">
        <f>+'CPT data reduction'!M542</f>
        <v>365.9</v>
      </c>
      <c r="C542" s="25">
        <f ca="1">IF(A542&gt;$H$1,AVERAGE(OFFSET(B542,$F$1,0,1,1):OFFSET(B542,-$F$1,0,1,1)),0)</f>
        <v>661.47337662337657</v>
      </c>
      <c r="D542" s="26"/>
      <c r="E542" s="26"/>
      <c r="K542" s="25">
        <f>+'CPT data reduction'!S542</f>
        <v>4.7189531695919973</v>
      </c>
      <c r="L542" s="19">
        <f t="shared" si="44"/>
        <v>30</v>
      </c>
      <c r="M542" s="19">
        <f t="shared" si="45"/>
        <v>12.196666666666665</v>
      </c>
      <c r="N542" s="19">
        <f t="shared" si="46"/>
        <v>15</v>
      </c>
      <c r="O542" s="26">
        <f t="shared" si="47"/>
        <v>12.196666666666665</v>
      </c>
    </row>
    <row r="543" spans="1:18" x14ac:dyDescent="0.15">
      <c r="A543" s="19">
        <f>+'CPT data reduction'!A543</f>
        <v>10.8</v>
      </c>
      <c r="B543" s="19">
        <f>+'CPT data reduction'!M543</f>
        <v>367.65000000000003</v>
      </c>
      <c r="C543" s="25">
        <f ca="1">IF(A543&gt;$H$1,AVERAGE(OFFSET(B543,$F$1,0,1,1):OFFSET(B543,-$F$1,0,1,1)),0)</f>
        <v>670.09480519480519</v>
      </c>
      <c r="D543" s="26"/>
      <c r="E543" s="26"/>
      <c r="K543" s="25">
        <f>+'CPT data reduction'!S543</f>
        <v>4.7153050660040803</v>
      </c>
      <c r="L543" s="19">
        <f t="shared" si="44"/>
        <v>30</v>
      </c>
      <c r="M543" s="19">
        <f t="shared" si="45"/>
        <v>12.255000000000001</v>
      </c>
      <c r="N543" s="19">
        <f t="shared" si="46"/>
        <v>15</v>
      </c>
      <c r="O543" s="26">
        <f t="shared" si="47"/>
        <v>12.255000000000001</v>
      </c>
    </row>
    <row r="544" spans="1:18" x14ac:dyDescent="0.15">
      <c r="A544" s="19">
        <f>+'CPT data reduction'!A544</f>
        <v>10.82</v>
      </c>
      <c r="B544" s="19">
        <f>+'CPT data reduction'!M544</f>
        <v>371.6</v>
      </c>
      <c r="C544" s="25">
        <f ca="1">IF(A544&gt;$H$1,AVERAGE(OFFSET(B544,$F$1,0,1,1):OFFSET(B544,-$F$1,0,1,1)),0)</f>
        <v>684.4422077922078</v>
      </c>
      <c r="D544" s="26"/>
      <c r="E544" s="26"/>
      <c r="K544" s="25">
        <f>+'CPT data reduction'!S544</f>
        <v>4.7060573695488834</v>
      </c>
      <c r="L544" s="19">
        <f t="shared" si="44"/>
        <v>30</v>
      </c>
      <c r="M544" s="19">
        <f t="shared" si="45"/>
        <v>12.386666666666667</v>
      </c>
      <c r="N544" s="19">
        <f t="shared" si="46"/>
        <v>15</v>
      </c>
      <c r="O544" s="26">
        <f t="shared" si="47"/>
        <v>12.386666666666667</v>
      </c>
    </row>
    <row r="545" spans="1:15" x14ac:dyDescent="0.15">
      <c r="A545" s="19">
        <f>+'CPT data reduction'!A545</f>
        <v>10.84</v>
      </c>
      <c r="B545" s="19">
        <f>+'CPT data reduction'!M545</f>
        <v>376</v>
      </c>
      <c r="C545" s="25">
        <f ca="1">IF(A545&gt;$H$1,AVERAGE(OFFSET(B545,$F$1,0,1,1):OFFSET(B545,-$F$1,0,1,1)),0)</f>
        <v>701.77532467532478</v>
      </c>
      <c r="D545" s="26"/>
      <c r="E545" s="26"/>
      <c r="K545" s="25">
        <f>+'CPT data reduction'!S545</f>
        <v>4.6958673747111748</v>
      </c>
      <c r="L545" s="19">
        <f t="shared" si="44"/>
        <v>30</v>
      </c>
      <c r="M545" s="19">
        <f t="shared" si="45"/>
        <v>12.533333333333333</v>
      </c>
      <c r="N545" s="19">
        <f t="shared" si="46"/>
        <v>15</v>
      </c>
      <c r="O545" s="26">
        <f t="shared" si="47"/>
        <v>12.533333333333333</v>
      </c>
    </row>
    <row r="546" spans="1:15" x14ac:dyDescent="0.15">
      <c r="A546" s="19">
        <f>+'CPT data reduction'!A546</f>
        <v>10.86</v>
      </c>
      <c r="B546" s="19">
        <f>+'CPT data reduction'!M546</f>
        <v>375.09999999999997</v>
      </c>
      <c r="C546" s="25">
        <f ca="1">IF(A546&gt;$H$1,AVERAGE(OFFSET(B546,$F$1,0,1,1):OFFSET(B546,-$F$1,0,1,1)),0)</f>
        <v>721.2623376623377</v>
      </c>
      <c r="D546" s="26"/>
      <c r="E546" s="26"/>
      <c r="K546" s="25">
        <f>+'CPT data reduction'!S546</f>
        <v>4.6990319429513914</v>
      </c>
      <c r="L546" s="19">
        <f t="shared" si="44"/>
        <v>30</v>
      </c>
      <c r="M546" s="19">
        <f t="shared" si="45"/>
        <v>12.503333333333332</v>
      </c>
      <c r="N546" s="19">
        <f t="shared" si="46"/>
        <v>15</v>
      </c>
      <c r="O546" s="26">
        <f t="shared" si="47"/>
        <v>12.503333333333332</v>
      </c>
    </row>
    <row r="547" spans="1:15" x14ac:dyDescent="0.15">
      <c r="A547" s="19">
        <f>+'CPT data reduction'!A547</f>
        <v>10.88</v>
      </c>
      <c r="B547" s="19">
        <f>+'CPT data reduction'!M547</f>
        <v>373.34999999999997</v>
      </c>
      <c r="C547" s="25">
        <f ca="1">IF(A547&gt;$H$1,AVERAGE(OFFSET(B547,$F$1,0,1,1):OFFSET(B547,-$F$1,0,1,1)),0)</f>
        <v>741.54675324675327</v>
      </c>
      <c r="D547" s="26"/>
      <c r="E547" s="26"/>
      <c r="K547" s="25">
        <f>+'CPT data reduction'!S547</f>
        <v>4.7042925582644415</v>
      </c>
      <c r="L547" s="19">
        <f t="shared" si="44"/>
        <v>30</v>
      </c>
      <c r="M547" s="19">
        <f t="shared" si="45"/>
        <v>12.444999999999999</v>
      </c>
      <c r="N547" s="19">
        <f t="shared" si="46"/>
        <v>15</v>
      </c>
      <c r="O547" s="26">
        <f t="shared" si="47"/>
        <v>12.444999999999999</v>
      </c>
    </row>
    <row r="548" spans="1:15" x14ac:dyDescent="0.15">
      <c r="A548" s="19">
        <f>+'CPT data reduction'!A548</f>
        <v>10.9</v>
      </c>
      <c r="B548" s="19">
        <f>+'CPT data reduction'!M548</f>
        <v>378.65</v>
      </c>
      <c r="C548" s="25">
        <f ca="1">IF(A548&gt;$H$1,AVERAGE(OFFSET(B548,$F$1,0,1,1):OFFSET(B548,-$F$1,0,1,1)),0)</f>
        <v>761.87077922077935</v>
      </c>
      <c r="D548" s="26"/>
      <c r="E548" s="26"/>
      <c r="K548" s="25">
        <f>+'CPT data reduction'!S548</f>
        <v>4.6918402706710367</v>
      </c>
      <c r="L548" s="19">
        <f t="shared" si="44"/>
        <v>30</v>
      </c>
      <c r="M548" s="19">
        <f t="shared" si="45"/>
        <v>12.621666666666666</v>
      </c>
      <c r="N548" s="19">
        <f t="shared" si="46"/>
        <v>15</v>
      </c>
      <c r="O548" s="26">
        <f t="shared" si="47"/>
        <v>12.621666666666666</v>
      </c>
    </row>
    <row r="549" spans="1:15" x14ac:dyDescent="0.15">
      <c r="A549" s="19">
        <f>+'CPT data reduction'!A549</f>
        <v>10.92</v>
      </c>
      <c r="B549" s="19">
        <f>+'CPT data reduction'!M549</f>
        <v>387.4</v>
      </c>
      <c r="C549" s="25">
        <f ca="1">IF(A549&gt;$H$1,AVERAGE(OFFSET(B549,$F$1,0,1,1):OFFSET(B549,-$F$1,0,1,1)),0)</f>
        <v>782.37142857142874</v>
      </c>
      <c r="D549" s="26"/>
      <c r="E549" s="26"/>
      <c r="K549" s="25">
        <f>+'CPT data reduction'!S549</f>
        <v>4.6712040561925932</v>
      </c>
      <c r="L549" s="19">
        <f t="shared" si="44"/>
        <v>30</v>
      </c>
      <c r="M549" s="19">
        <f t="shared" si="45"/>
        <v>12.913333333333332</v>
      </c>
      <c r="N549" s="19">
        <f t="shared" si="46"/>
        <v>15</v>
      </c>
      <c r="O549" s="26">
        <f t="shared" si="47"/>
        <v>12.913333333333332</v>
      </c>
    </row>
    <row r="550" spans="1:15" x14ac:dyDescent="0.15">
      <c r="A550" s="19">
        <f>+'CPT data reduction'!A550</f>
        <v>10.94</v>
      </c>
      <c r="B550" s="19">
        <f>+'CPT data reduction'!M550</f>
        <v>398.34999999999997</v>
      </c>
      <c r="C550" s="25">
        <f ca="1">IF(A550&gt;$H$1,AVERAGE(OFFSET(B550,$F$1,0,1,1):OFFSET(B550,-$F$1,0,1,1)),0)</f>
        <v>803.05454545454563</v>
      </c>
      <c r="D550" s="26"/>
      <c r="E550" s="26"/>
      <c r="K550" s="25">
        <f>+'CPT data reduction'!S550</f>
        <v>4.6461305416717105</v>
      </c>
      <c r="L550" s="19">
        <f t="shared" si="44"/>
        <v>30</v>
      </c>
      <c r="M550" s="19">
        <f t="shared" si="45"/>
        <v>13.278333333333332</v>
      </c>
      <c r="N550" s="19">
        <f t="shared" si="46"/>
        <v>15</v>
      </c>
      <c r="O550" s="26">
        <f t="shared" si="47"/>
        <v>13.278333333333332</v>
      </c>
    </row>
    <row r="551" spans="1:15" x14ac:dyDescent="0.15">
      <c r="A551" s="19">
        <f>+'CPT data reduction'!A551</f>
        <v>10.96</v>
      </c>
      <c r="B551" s="19">
        <f>+'CPT data reduction'!M551</f>
        <v>417.65000000000003</v>
      </c>
      <c r="C551" s="25">
        <f ca="1">IF(A551&gt;$H$1,AVERAGE(OFFSET(B551,$F$1,0,1,1):OFFSET(B551,-$F$1,0,1,1)),0)</f>
        <v>824.03376623376641</v>
      </c>
      <c r="D551" s="26"/>
      <c r="E551" s="26"/>
      <c r="K551" s="25">
        <f>+'CPT data reduction'!S551</f>
        <v>4.6034479186174124</v>
      </c>
      <c r="L551" s="19">
        <f t="shared" si="44"/>
        <v>30</v>
      </c>
      <c r="M551" s="19">
        <f t="shared" si="45"/>
        <v>13.921666666666669</v>
      </c>
      <c r="N551" s="19">
        <f t="shared" si="46"/>
        <v>15</v>
      </c>
      <c r="O551" s="26">
        <f t="shared" si="47"/>
        <v>13.921666666666669</v>
      </c>
    </row>
    <row r="552" spans="1:15" x14ac:dyDescent="0.15">
      <c r="A552" s="19">
        <f>+'CPT data reduction'!A552</f>
        <v>10.98</v>
      </c>
      <c r="B552" s="19">
        <f>+'CPT data reduction'!M552</f>
        <v>436.1</v>
      </c>
      <c r="C552" s="25">
        <f ca="1">IF(A552&gt;$H$1,AVERAGE(OFFSET(B552,$F$1,0,1,1):OFFSET(B552,-$F$1,0,1,1)),0)</f>
        <v>845.38311688311705</v>
      </c>
      <c r="D552" s="26"/>
      <c r="E552" s="26"/>
      <c r="K552" s="25">
        <f>+'CPT data reduction'!S552</f>
        <v>4.5654309798732617</v>
      </c>
      <c r="L552" s="19">
        <f t="shared" si="44"/>
        <v>30</v>
      </c>
      <c r="M552" s="19">
        <f t="shared" si="45"/>
        <v>14.536666666666667</v>
      </c>
      <c r="N552" s="19">
        <f t="shared" si="46"/>
        <v>15</v>
      </c>
      <c r="O552" s="26">
        <f t="shared" si="47"/>
        <v>14.536666666666667</v>
      </c>
    </row>
    <row r="553" spans="1:15" x14ac:dyDescent="0.15">
      <c r="A553" s="19">
        <f>+'CPT data reduction'!A553</f>
        <v>11</v>
      </c>
      <c r="B553" s="19">
        <f>+'CPT data reduction'!M553</f>
        <v>442.25000000000006</v>
      </c>
      <c r="C553" s="25">
        <f ca="1">IF(A553&gt;$H$1,AVERAGE(OFFSET(B553,$F$1,0,1,1):OFFSET(B553,-$F$1,0,1,1)),0)</f>
        <v>866.82402597402609</v>
      </c>
      <c r="D553" s="26"/>
      <c r="E553" s="26"/>
      <c r="K553" s="25">
        <f>+'CPT data reduction'!S553</f>
        <v>4.5534215721614677</v>
      </c>
      <c r="L553" s="19">
        <f t="shared" si="44"/>
        <v>30</v>
      </c>
      <c r="M553" s="19">
        <f t="shared" si="45"/>
        <v>14.741666666666669</v>
      </c>
      <c r="N553" s="19">
        <f t="shared" si="46"/>
        <v>15</v>
      </c>
      <c r="O553" s="26">
        <f t="shared" si="47"/>
        <v>14.741666666666669</v>
      </c>
    </row>
    <row r="554" spans="1:15" x14ac:dyDescent="0.15">
      <c r="A554" s="19">
        <f>+'CPT data reduction'!A554</f>
        <v>11.02</v>
      </c>
      <c r="B554" s="19">
        <f>+'CPT data reduction'!M554</f>
        <v>437.40000000000003</v>
      </c>
      <c r="C554" s="25">
        <f ca="1">IF(A554&gt;$H$1,AVERAGE(OFFSET(B554,$F$1,0,1,1):OFFSET(B554,-$F$1,0,1,1)),0)</f>
        <v>888.27077922077933</v>
      </c>
      <c r="D554" s="26"/>
      <c r="E554" s="26"/>
      <c r="K554" s="25">
        <f>+'CPT data reduction'!S554</f>
        <v>4.5631840552746095</v>
      </c>
      <c r="L554" s="19">
        <f t="shared" si="44"/>
        <v>30</v>
      </c>
      <c r="M554" s="19">
        <f t="shared" si="45"/>
        <v>14.580000000000002</v>
      </c>
      <c r="N554" s="19">
        <f t="shared" si="46"/>
        <v>15</v>
      </c>
      <c r="O554" s="26">
        <f t="shared" si="47"/>
        <v>14.580000000000002</v>
      </c>
    </row>
    <row r="555" spans="1:15" x14ac:dyDescent="0.15">
      <c r="A555" s="19">
        <f>+'CPT data reduction'!A555</f>
        <v>11.04</v>
      </c>
      <c r="B555" s="19">
        <f>+'CPT data reduction'!M555</f>
        <v>482.59999999999997</v>
      </c>
      <c r="C555" s="25">
        <f ca="1">IF(A555&gt;$H$1,AVERAGE(OFFSET(B555,$F$1,0,1,1):OFFSET(B555,-$F$1,0,1,1)),0)</f>
        <v>909.69480519480521</v>
      </c>
      <c r="D555" s="26"/>
      <c r="E555" s="26"/>
      <c r="K555" s="25">
        <f>+'CPT data reduction'!S555</f>
        <v>4.4795548335092032</v>
      </c>
      <c r="L555" s="19">
        <f t="shared" si="44"/>
        <v>30</v>
      </c>
      <c r="M555" s="19">
        <f t="shared" si="45"/>
        <v>16.086666666666666</v>
      </c>
      <c r="N555" s="19">
        <f t="shared" si="46"/>
        <v>15</v>
      </c>
      <c r="O555" s="26">
        <f t="shared" si="47"/>
        <v>15</v>
      </c>
    </row>
    <row r="556" spans="1:15" x14ac:dyDescent="0.15">
      <c r="A556" s="19">
        <f>+'CPT data reduction'!A556</f>
        <v>11.06</v>
      </c>
      <c r="B556" s="19">
        <f>+'CPT data reduction'!M556</f>
        <v>992.4</v>
      </c>
      <c r="C556" s="25">
        <f ca="1">IF(A556&gt;$H$1,AVERAGE(OFFSET(B556,$F$1,0,1,1):OFFSET(B556,-$F$1,0,1,1)),0)</f>
        <v>931.05649350649344</v>
      </c>
      <c r="D556" s="26"/>
      <c r="E556" s="26"/>
      <c r="K556" s="25">
        <f>+'CPT data reduction'!S556</f>
        <v>3.9329768996750767</v>
      </c>
      <c r="L556" s="19">
        <f t="shared" si="44"/>
        <v>30</v>
      </c>
      <c r="M556" s="19">
        <f t="shared" si="45"/>
        <v>33.08</v>
      </c>
      <c r="N556" s="19">
        <f t="shared" si="46"/>
        <v>15</v>
      </c>
      <c r="O556" s="26">
        <f t="shared" si="47"/>
        <v>15</v>
      </c>
    </row>
    <row r="557" spans="1:15" x14ac:dyDescent="0.15">
      <c r="A557" s="19">
        <f>+'CPT data reduction'!A557</f>
        <v>11.08</v>
      </c>
      <c r="B557" s="19">
        <f>+'CPT data reduction'!M557</f>
        <v>1410.05</v>
      </c>
      <c r="C557" s="25">
        <f ca="1">IF(A557&gt;$H$1,AVERAGE(OFFSET(B557,$F$1,0,1,1):OFFSET(B557,-$F$1,0,1,1)),0)</f>
        <v>952.13311688311683</v>
      </c>
      <c r="D557" s="26"/>
      <c r="E557" s="26"/>
      <c r="K557" s="25">
        <f>+'CPT data reduction'!S557</f>
        <v>3.6946097928181922</v>
      </c>
      <c r="L557" s="19">
        <f t="shared" si="44"/>
        <v>80</v>
      </c>
      <c r="M557" s="19">
        <f t="shared" si="45"/>
        <v>17.625624999999999</v>
      </c>
      <c r="N557" s="19">
        <f t="shared" si="46"/>
        <v>35</v>
      </c>
      <c r="O557" s="26">
        <f t="shared" si="47"/>
        <v>17.625624999999999</v>
      </c>
    </row>
    <row r="558" spans="1:15" x14ac:dyDescent="0.15">
      <c r="A558" s="19">
        <f>+'CPT data reduction'!A558</f>
        <v>11.1</v>
      </c>
      <c r="B558" s="19">
        <f>+'CPT data reduction'!M558</f>
        <v>1254.75</v>
      </c>
      <c r="C558" s="25">
        <f ca="1">IF(A558&gt;$H$1,AVERAGE(OFFSET(B558,$F$1,0,1,1):OFFSET(B558,-$F$1,0,1,1)),0)</f>
        <v>972.87922077922076</v>
      </c>
      <c r="D558" s="26"/>
      <c r="E558" s="26"/>
      <c r="K558" s="25">
        <f>+'CPT data reduction'!S558</f>
        <v>3.7820673611555717</v>
      </c>
      <c r="L558" s="19">
        <f t="shared" si="44"/>
        <v>80</v>
      </c>
      <c r="M558" s="19">
        <f t="shared" si="45"/>
        <v>15.684374999999999</v>
      </c>
      <c r="N558" s="19">
        <f t="shared" si="46"/>
        <v>35</v>
      </c>
      <c r="O558" s="26">
        <f t="shared" si="47"/>
        <v>15.684374999999999</v>
      </c>
    </row>
    <row r="559" spans="1:15" x14ac:dyDescent="0.15">
      <c r="A559" s="19">
        <f>+'CPT data reduction'!A559</f>
        <v>11.12</v>
      </c>
      <c r="B559" s="19">
        <f>+'CPT data reduction'!M559</f>
        <v>1281.0999999999999</v>
      </c>
      <c r="C559" s="25">
        <f ca="1">IF(A559&gt;$H$1,AVERAGE(OFFSET(B559,$F$1,0,1,1):OFFSET(B559,-$F$1,0,1,1)),0)</f>
        <v>993.44285714285706</v>
      </c>
      <c r="D559" s="26"/>
      <c r="E559" s="26"/>
      <c r="K559" s="25">
        <f>+'CPT data reduction'!S559</f>
        <v>3.7736832923909591</v>
      </c>
      <c r="L559" s="19">
        <f t="shared" si="44"/>
        <v>80</v>
      </c>
      <c r="M559" s="19">
        <f t="shared" si="45"/>
        <v>16.013749999999998</v>
      </c>
      <c r="N559" s="19">
        <f t="shared" si="46"/>
        <v>35</v>
      </c>
      <c r="O559" s="26">
        <f t="shared" si="47"/>
        <v>16.013749999999998</v>
      </c>
    </row>
    <row r="560" spans="1:15" x14ac:dyDescent="0.15">
      <c r="A560" s="19">
        <f>+'CPT data reduction'!A560</f>
        <v>11.14</v>
      </c>
      <c r="B560" s="19">
        <f>+'CPT data reduction'!M560</f>
        <v>1747</v>
      </c>
      <c r="C560" s="25">
        <f ca="1">IF(A560&gt;$H$1,AVERAGE(OFFSET(B560,$F$1,0,1,1):OFFSET(B560,-$F$1,0,1,1)),0)</f>
        <v>1014.0519480519476</v>
      </c>
      <c r="D560" s="26"/>
      <c r="E560" s="26"/>
      <c r="K560" s="25">
        <f>+'CPT data reduction'!S560</f>
        <v>3.5631800254476347</v>
      </c>
      <c r="L560" s="19">
        <f t="shared" si="44"/>
        <v>80</v>
      </c>
      <c r="M560" s="19">
        <f t="shared" si="45"/>
        <v>21.837499999999999</v>
      </c>
      <c r="N560" s="19">
        <f t="shared" si="46"/>
        <v>35</v>
      </c>
      <c r="O560" s="26">
        <f t="shared" si="47"/>
        <v>21.837499999999999</v>
      </c>
    </row>
    <row r="561" spans="1:15" x14ac:dyDescent="0.15">
      <c r="A561" s="19">
        <f>+'CPT data reduction'!A561</f>
        <v>11.16</v>
      </c>
      <c r="B561" s="19">
        <f>+'CPT data reduction'!M561</f>
        <v>2036.1</v>
      </c>
      <c r="C561" s="25">
        <f ca="1">IF(A561&gt;$H$1,AVERAGE(OFFSET(B561,$F$1,0,1,1):OFFSET(B561,-$F$1,0,1,1)),0)</f>
        <v>1035.1512987012982</v>
      </c>
      <c r="D561" s="26"/>
      <c r="E561" s="26"/>
      <c r="K561" s="25">
        <f>+'CPT data reduction'!S561</f>
        <v>3.4615529006492327</v>
      </c>
      <c r="L561" s="19">
        <f t="shared" si="44"/>
        <v>80</v>
      </c>
      <c r="M561" s="19">
        <f t="shared" si="45"/>
        <v>25.451249999999998</v>
      </c>
      <c r="N561" s="19">
        <f t="shared" si="46"/>
        <v>35</v>
      </c>
      <c r="O561" s="26">
        <f t="shared" si="47"/>
        <v>25.451249999999998</v>
      </c>
    </row>
    <row r="562" spans="1:15" x14ac:dyDescent="0.15">
      <c r="A562" s="19">
        <f>+'CPT data reduction'!A562</f>
        <v>11.18</v>
      </c>
      <c r="B562" s="19">
        <f>+'CPT data reduction'!M562</f>
        <v>1759.7</v>
      </c>
      <c r="C562" s="25">
        <f ca="1">IF(A562&gt;$H$1,AVERAGE(OFFSET(B562,$F$1,0,1,1):OFFSET(B562,-$F$1,0,1,1)),0)</f>
        <v>1056.5922077922075</v>
      </c>
      <c r="D562" s="26"/>
      <c r="E562" s="26"/>
      <c r="K562" s="25">
        <f>+'CPT data reduction'!S562</f>
        <v>3.55911936599423</v>
      </c>
      <c r="L562" s="19">
        <f t="shared" si="44"/>
        <v>80</v>
      </c>
      <c r="M562" s="19">
        <f t="shared" si="45"/>
        <v>21.99625</v>
      </c>
      <c r="N562" s="19">
        <f t="shared" si="46"/>
        <v>35</v>
      </c>
      <c r="O562" s="26">
        <f t="shared" si="47"/>
        <v>21.99625</v>
      </c>
    </row>
    <row r="563" spans="1:15" x14ac:dyDescent="0.15">
      <c r="A563" s="19">
        <f>+'CPT data reduction'!A563</f>
        <v>11.2</v>
      </c>
      <c r="B563" s="19">
        <f>+'CPT data reduction'!M563</f>
        <v>1358.7</v>
      </c>
      <c r="C563" s="25">
        <f ca="1">IF(A563&gt;$H$1,AVERAGE(OFFSET(B563,$F$1,0,1,1):OFFSET(B563,-$F$1,0,1,1)),0)</f>
        <v>1065.6164473684207</v>
      </c>
      <c r="D563" s="26"/>
      <c r="E563" s="26"/>
      <c r="K563" s="25">
        <f>+'CPT data reduction'!S563</f>
        <v>3.7363741905392094</v>
      </c>
      <c r="L563" s="19">
        <f t="shared" si="44"/>
        <v>80</v>
      </c>
      <c r="M563" s="19">
        <f t="shared" si="45"/>
        <v>16.983750000000001</v>
      </c>
      <c r="N563" s="19">
        <f t="shared" si="46"/>
        <v>35</v>
      </c>
      <c r="O563" s="26">
        <f t="shared" si="47"/>
        <v>16.983750000000001</v>
      </c>
    </row>
    <row r="564" spans="1:15" x14ac:dyDescent="0.15">
      <c r="A564" s="19">
        <f>+'CPT data reduction'!A564</f>
        <v>11.22</v>
      </c>
      <c r="B564" s="19">
        <f>+'CPT data reduction'!M564</f>
        <v>931.85</v>
      </c>
      <c r="C564" s="25">
        <f ca="1">IF(A564&gt;$H$1,AVERAGE(OFFSET(B564,$F$1,0,1,1):OFFSET(B564,-$F$1,0,1,1)),0)</f>
        <v>1074.6653333333331</v>
      </c>
      <c r="D564" s="26"/>
      <c r="E564" s="26"/>
      <c r="K564" s="25">
        <f>+'CPT data reduction'!S564</f>
        <v>4.0063431218631855</v>
      </c>
      <c r="L564" s="19">
        <f t="shared" si="44"/>
        <v>30</v>
      </c>
      <c r="M564" s="19">
        <f t="shared" si="45"/>
        <v>31.061666666666667</v>
      </c>
      <c r="N564" s="19">
        <f t="shared" si="46"/>
        <v>15</v>
      </c>
      <c r="O564" s="26">
        <f t="shared" si="47"/>
        <v>15</v>
      </c>
    </row>
    <row r="565" spans="1:15" x14ac:dyDescent="0.15">
      <c r="A565" s="19">
        <f>+'CPT data reduction'!A565</f>
        <v>11.24</v>
      </c>
      <c r="B565" s="19">
        <f>+'CPT data reduction'!M565</f>
        <v>604.15</v>
      </c>
      <c r="C565" s="25">
        <f ca="1">IF(A565&gt;$H$1,AVERAGE(OFFSET(B565,$F$1,0,1,1):OFFSET(B565,-$F$1,0,1,1)),0)</f>
        <v>1083.710135135135</v>
      </c>
      <c r="D565" s="26"/>
      <c r="E565" s="26"/>
      <c r="K565" s="25">
        <f>+'CPT data reduction'!S565</f>
        <v>4.3439512114024748</v>
      </c>
      <c r="L565" s="19">
        <f t="shared" si="44"/>
        <v>30</v>
      </c>
      <c r="M565" s="19">
        <f t="shared" si="45"/>
        <v>20.138333333333332</v>
      </c>
      <c r="N565" s="19">
        <f t="shared" si="46"/>
        <v>15</v>
      </c>
      <c r="O565" s="26">
        <f t="shared" si="47"/>
        <v>15</v>
      </c>
    </row>
    <row r="566" spans="1:15" x14ac:dyDescent="0.15">
      <c r="A566" s="19">
        <f>+'CPT data reduction'!A566</f>
        <v>11.26</v>
      </c>
      <c r="B566" s="19">
        <f>+'CPT data reduction'!M566</f>
        <v>534.4</v>
      </c>
      <c r="C566" s="25">
        <f ca="1">IF(A566&gt;$H$1,AVERAGE(OFFSET(B566,$F$1,0,1,1):OFFSET(B566,-$F$1,0,1,1)),0)</f>
        <v>1093.026712328767</v>
      </c>
      <c r="D566" s="26"/>
      <c r="E566" s="26"/>
      <c r="K566" s="25">
        <f>+'CPT data reduction'!S566</f>
        <v>4.4450113533058095</v>
      </c>
      <c r="L566" s="19">
        <f t="shared" si="44"/>
        <v>30</v>
      </c>
      <c r="M566" s="19">
        <f t="shared" si="45"/>
        <v>17.813333333333333</v>
      </c>
      <c r="N566" s="19">
        <f t="shared" si="46"/>
        <v>15</v>
      </c>
      <c r="O566" s="26">
        <f t="shared" si="47"/>
        <v>15</v>
      </c>
    </row>
    <row r="567" spans="1:15" x14ac:dyDescent="0.15">
      <c r="A567" s="19">
        <f>+'CPT data reduction'!A567</f>
        <v>11.28</v>
      </c>
      <c r="B567" s="19">
        <f>+'CPT data reduction'!M567</f>
        <v>540.5</v>
      </c>
      <c r="C567" s="25">
        <f ca="1">IF(A567&gt;$H$1,AVERAGE(OFFSET(B567,$F$1,0,1,1):OFFSET(B567,-$F$1,0,1,1)),0)</f>
        <v>1102.778472222222</v>
      </c>
      <c r="D567" s="26"/>
      <c r="E567" s="26"/>
      <c r="K567" s="25">
        <f>+'CPT data reduction'!S567</f>
        <v>4.4323501338973967</v>
      </c>
      <c r="L567" s="19">
        <f t="shared" si="44"/>
        <v>30</v>
      </c>
      <c r="M567" s="19">
        <f t="shared" si="45"/>
        <v>18.016666666666666</v>
      </c>
      <c r="N567" s="19">
        <f t="shared" si="46"/>
        <v>15</v>
      </c>
      <c r="O567" s="26">
        <f t="shared" si="47"/>
        <v>15</v>
      </c>
    </row>
    <row r="568" spans="1:15" x14ac:dyDescent="0.15">
      <c r="A568" s="19">
        <f>+'CPT data reduction'!A568</f>
        <v>11.3</v>
      </c>
      <c r="B568" s="19">
        <f>+'CPT data reduction'!M568</f>
        <v>565.94999999999993</v>
      </c>
      <c r="C568" s="25">
        <f ca="1">IF(A568&gt;$H$1,AVERAGE(OFFSET(B568,$F$1,0,1,1):OFFSET(B568,-$F$1,0,1,1)),0)</f>
        <v>1112.8725352112674</v>
      </c>
      <c r="D568" s="26"/>
      <c r="E568" s="26"/>
      <c r="K568" s="25">
        <f>+'CPT data reduction'!S568</f>
        <v>4.3928286356887805</v>
      </c>
      <c r="L568" s="19">
        <f t="shared" si="44"/>
        <v>30</v>
      </c>
      <c r="M568" s="19">
        <f t="shared" si="45"/>
        <v>18.864999999999998</v>
      </c>
      <c r="N568" s="19">
        <f t="shared" si="46"/>
        <v>15</v>
      </c>
      <c r="O568" s="26">
        <f t="shared" si="47"/>
        <v>15</v>
      </c>
    </row>
    <row r="569" spans="1:15" x14ac:dyDescent="0.15">
      <c r="A569" s="19">
        <f>+'CPT data reduction'!A569</f>
        <v>11.32</v>
      </c>
      <c r="B569" s="19">
        <f>+'CPT data reduction'!M569</f>
        <v>569.05000000000007</v>
      </c>
      <c r="C569" s="25">
        <f ca="1">IF(A569&gt;$H$1,AVERAGE(OFFSET(B569,$F$1,0,1,1):OFFSET(B569,-$F$1,0,1,1)),0)</f>
        <v>1122.6471428571426</v>
      </c>
      <c r="D569" s="26"/>
      <c r="E569" s="26"/>
      <c r="K569" s="25">
        <f>+'CPT data reduction'!S569</f>
        <v>4.3877144395517984</v>
      </c>
      <c r="L569" s="19">
        <f t="shared" si="44"/>
        <v>30</v>
      </c>
      <c r="M569" s="19">
        <f t="shared" si="45"/>
        <v>18.968333333333337</v>
      </c>
      <c r="N569" s="19">
        <f t="shared" si="46"/>
        <v>15</v>
      </c>
      <c r="O569" s="26">
        <f t="shared" si="47"/>
        <v>15</v>
      </c>
    </row>
    <row r="570" spans="1:15" x14ac:dyDescent="0.15">
      <c r="A570" s="19">
        <f>+'CPT data reduction'!A570</f>
        <v>11.34</v>
      </c>
      <c r="B570" s="19">
        <f>+'CPT data reduction'!M570</f>
        <v>605.45000000000005</v>
      </c>
      <c r="C570" s="25">
        <f ca="1">IF(A570&gt;$H$1,AVERAGE(OFFSET(B570,$F$1,0,1,1):OFFSET(B570,-$F$1,0,1,1)),0)</f>
        <v>1131.7702898550724</v>
      </c>
      <c r="D570" s="26"/>
      <c r="E570" s="26"/>
      <c r="K570" s="25">
        <f>+'CPT data reduction'!S570</f>
        <v>4.3355433496815454</v>
      </c>
      <c r="L570" s="19">
        <f t="shared" si="44"/>
        <v>30</v>
      </c>
      <c r="M570" s="19">
        <f t="shared" si="45"/>
        <v>20.181666666666668</v>
      </c>
      <c r="N570" s="19">
        <f t="shared" si="46"/>
        <v>15</v>
      </c>
      <c r="O570" s="26">
        <f t="shared" si="47"/>
        <v>15</v>
      </c>
    </row>
    <row r="571" spans="1:15" x14ac:dyDescent="0.15">
      <c r="A571" s="19">
        <f>+'CPT data reduction'!A571</f>
        <v>11.36</v>
      </c>
      <c r="B571" s="19">
        <f>+'CPT data reduction'!M571</f>
        <v>838.40000000000009</v>
      </c>
      <c r="C571" s="25">
        <f ca="1">IF(A571&gt;$H$1,AVERAGE(OFFSET(B571,$F$1,0,1,1):OFFSET(B571,-$F$1,0,1,1)),0)</f>
        <v>1140.5874999999999</v>
      </c>
      <c r="D571" s="26"/>
      <c r="E571" s="26"/>
      <c r="K571" s="25">
        <f>+'CPT data reduction'!S571</f>
        <v>4.0832919100125054</v>
      </c>
      <c r="L571" s="19">
        <f t="shared" si="44"/>
        <v>30</v>
      </c>
      <c r="M571" s="19">
        <f t="shared" si="45"/>
        <v>27.946666666666669</v>
      </c>
      <c r="N571" s="19">
        <f t="shared" si="46"/>
        <v>15</v>
      </c>
      <c r="O571" s="26">
        <f t="shared" si="47"/>
        <v>15</v>
      </c>
    </row>
    <row r="572" spans="1:15" x14ac:dyDescent="0.15">
      <c r="A572" s="19">
        <f>+'CPT data reduction'!A572</f>
        <v>11.38</v>
      </c>
      <c r="B572" s="19">
        <f>+'CPT data reduction'!M572</f>
        <v>1081</v>
      </c>
      <c r="C572" s="25">
        <f ca="1">IF(A572&gt;$H$1,AVERAGE(OFFSET(B572,$F$1,0,1,1):OFFSET(B572,-$F$1,0,1,1)),0)</f>
        <v>1150.1328358208955</v>
      </c>
      <c r="K572" s="25">
        <f>+'CPT data reduction'!S572</f>
        <v>3.9007327772811511</v>
      </c>
      <c r="L572" s="19">
        <f t="shared" si="44"/>
        <v>80</v>
      </c>
      <c r="M572" s="19">
        <f t="shared" si="45"/>
        <v>13.512499999999999</v>
      </c>
      <c r="N572" s="19">
        <f t="shared" si="46"/>
        <v>35</v>
      </c>
      <c r="O572" s="26">
        <f t="shared" si="47"/>
        <v>13.512499999999999</v>
      </c>
    </row>
    <row r="573" spans="1:15" x14ac:dyDescent="0.15">
      <c r="A573" s="19">
        <f>+'CPT data reduction'!A573</f>
        <v>11.4</v>
      </c>
      <c r="B573" s="19">
        <f>+'CPT data reduction'!M573</f>
        <v>1024.8500000000001</v>
      </c>
      <c r="C573" s="25">
        <f ca="1">IF(A573&gt;$H$1,AVERAGE(OFFSET(B573,$F$1,0,1,1):OFFSET(B573,-$F$1,0,1,1)),0)</f>
        <v>1161.2969696969697</v>
      </c>
      <c r="K573" s="25">
        <f>+'CPT data reduction'!S573</f>
        <v>3.940862296388679</v>
      </c>
      <c r="L573" s="19">
        <f t="shared" si="44"/>
        <v>80</v>
      </c>
      <c r="M573" s="19">
        <f t="shared" si="45"/>
        <v>12.810625000000002</v>
      </c>
      <c r="N573" s="19">
        <f t="shared" si="46"/>
        <v>35</v>
      </c>
      <c r="O573" s="26">
        <f t="shared" si="47"/>
        <v>12.810625000000002</v>
      </c>
    </row>
    <row r="574" spans="1:15" x14ac:dyDescent="0.15">
      <c r="A574" s="19">
        <f>+'CPT data reduction'!A574</f>
        <v>11.42</v>
      </c>
      <c r="B574" s="19">
        <f>+'CPT data reduction'!M574</f>
        <v>795.4</v>
      </c>
      <c r="C574" s="25">
        <f ca="1">IF(A574&gt;$H$1,AVERAGE(OFFSET(B574,$F$1,0,1,1):OFFSET(B574,-$F$1,0,1,1)),0)</f>
        <v>1173.4661538461537</v>
      </c>
      <c r="K574" s="25">
        <f>+'CPT data reduction'!S574</f>
        <v>4.1289004475842441</v>
      </c>
      <c r="L574" s="19">
        <f t="shared" si="44"/>
        <v>30</v>
      </c>
      <c r="M574" s="19">
        <f t="shared" si="45"/>
        <v>26.513333333333332</v>
      </c>
      <c r="N574" s="19">
        <f t="shared" si="46"/>
        <v>15</v>
      </c>
      <c r="O574" s="26">
        <f t="shared" si="47"/>
        <v>15</v>
      </c>
    </row>
    <row r="575" spans="1:15" x14ac:dyDescent="0.15">
      <c r="A575" s="19">
        <f>+'CPT data reduction'!A575</f>
        <v>11.44</v>
      </c>
      <c r="B575" s="19">
        <f>+'CPT data reduction'!M575</f>
        <v>614.19999999999993</v>
      </c>
      <c r="C575" s="25">
        <f ca="1">IF(A575&gt;$H$1,AVERAGE(OFFSET(B575,$F$1,0,1,1):OFFSET(B575,-$F$1,0,1,1)),0)</f>
        <v>1186.0843749999999</v>
      </c>
      <c r="K575" s="25">
        <f>+'CPT data reduction'!S575</f>
        <v>4.3316210418438379</v>
      </c>
      <c r="L575" s="19">
        <f t="shared" si="44"/>
        <v>30</v>
      </c>
      <c r="M575" s="19">
        <f t="shared" si="45"/>
        <v>20.473333333333333</v>
      </c>
      <c r="N575" s="19">
        <f t="shared" si="46"/>
        <v>15</v>
      </c>
      <c r="O575" s="26">
        <f t="shared" si="47"/>
        <v>15</v>
      </c>
    </row>
    <row r="576" spans="1:15" x14ac:dyDescent="0.15">
      <c r="A576" s="19">
        <f>+'CPT data reduction'!A576</f>
        <v>11.46</v>
      </c>
      <c r="B576" s="19">
        <f>+'CPT data reduction'!M576</f>
        <v>660.69999999999993</v>
      </c>
      <c r="C576" s="25">
        <f ca="1">IF(A576&gt;$H$1,AVERAGE(OFFSET(B576,$F$1,0,1,1):OFFSET(B576,-$F$1,0,1,1)),0)</f>
        <v>1199.1380952380953</v>
      </c>
      <c r="K576" s="25">
        <f>+'CPT data reduction'!S576</f>
        <v>4.2728070801546707</v>
      </c>
      <c r="L576" s="19">
        <f t="shared" si="44"/>
        <v>30</v>
      </c>
      <c r="M576" s="19">
        <f t="shared" si="45"/>
        <v>22.02333333333333</v>
      </c>
      <c r="N576" s="19">
        <f t="shared" si="46"/>
        <v>15</v>
      </c>
      <c r="O576" s="26">
        <f t="shared" si="47"/>
        <v>15</v>
      </c>
    </row>
    <row r="577" spans="1:15" x14ac:dyDescent="0.15">
      <c r="A577" s="19">
        <f>+'CPT data reduction'!A577</f>
        <v>11.48</v>
      </c>
      <c r="B577" s="19">
        <f>+'CPT data reduction'!M577</f>
        <v>1148.55</v>
      </c>
      <c r="C577" s="25">
        <f ca="1">IF(A577&gt;$H$1,AVERAGE(OFFSET(B577,$F$1,0,1,1):OFFSET(B577,-$F$1,0,1,1)),0)</f>
        <v>1212.6483870967741</v>
      </c>
      <c r="K577" s="25">
        <f>+'CPT data reduction'!S577</f>
        <v>3.8635882603676959</v>
      </c>
      <c r="L577" s="19">
        <f t="shared" si="44"/>
        <v>80</v>
      </c>
      <c r="M577" s="19">
        <f t="shared" si="45"/>
        <v>14.356874999999999</v>
      </c>
      <c r="N577" s="19">
        <f t="shared" si="46"/>
        <v>35</v>
      </c>
      <c r="O577" s="26">
        <f t="shared" si="47"/>
        <v>14.356874999999999</v>
      </c>
    </row>
    <row r="578" spans="1:15" x14ac:dyDescent="0.15">
      <c r="A578" s="19">
        <f>+'CPT data reduction'!A578</f>
        <v>11.5</v>
      </c>
      <c r="B578" s="19">
        <f>+'CPT data reduction'!M578</f>
        <v>1772</v>
      </c>
      <c r="C578" s="25">
        <f ca="1">IF(A578&gt;$H$1,AVERAGE(OFFSET(B578,$F$1,0,1,1):OFFSET(B578,-$F$1,0,1,1)),0)</f>
        <v>1226.6016393442621</v>
      </c>
      <c r="K578" s="25">
        <f>+'CPT data reduction'!S578</f>
        <v>3.5682524629977035</v>
      </c>
      <c r="L578" s="19">
        <f t="shared" si="44"/>
        <v>80</v>
      </c>
      <c r="M578" s="19">
        <f t="shared" si="45"/>
        <v>22.15</v>
      </c>
      <c r="N578" s="19">
        <f t="shared" si="46"/>
        <v>35</v>
      </c>
      <c r="O578" s="26">
        <f t="shared" si="47"/>
        <v>22.15</v>
      </c>
    </row>
    <row r="579" spans="1:15" x14ac:dyDescent="0.15">
      <c r="A579" s="19">
        <f>+'CPT data reduction'!A579</f>
        <v>11.52</v>
      </c>
      <c r="B579" s="19">
        <f>+'CPT data reduction'!M579</f>
        <v>2016.3999999999999</v>
      </c>
      <c r="C579" s="25">
        <f ca="1">IF(A579&gt;$H$1,AVERAGE(OFFSET(B579,$F$1,0,1,1):OFFSET(B579,-$F$1,0,1,1)),0)</f>
        <v>1241.0125</v>
      </c>
      <c r="K579" s="25">
        <f>+'CPT data reduction'!S579</f>
        <v>3.4836348817150453</v>
      </c>
      <c r="L579" s="19">
        <f t="shared" si="44"/>
        <v>80</v>
      </c>
      <c r="M579" s="19">
        <f t="shared" si="45"/>
        <v>25.204999999999998</v>
      </c>
      <c r="N579" s="19">
        <f t="shared" si="46"/>
        <v>35</v>
      </c>
      <c r="O579" s="26">
        <f t="shared" si="47"/>
        <v>25.204999999999998</v>
      </c>
    </row>
    <row r="580" spans="1:15" x14ac:dyDescent="0.15">
      <c r="A580" s="19">
        <f>+'CPT data reduction'!A580</f>
        <v>11.54</v>
      </c>
      <c r="B580" s="19">
        <f>+'CPT data reduction'!M580</f>
        <v>2016.3999999999999</v>
      </c>
      <c r="C580" s="25">
        <f ca="1">IF(A580&gt;$H$1,AVERAGE(OFFSET(B580,$F$1,0,1,1):OFFSET(B580,-$F$1,0,1,1)),0)</f>
        <v>1255.8822033898305</v>
      </c>
      <c r="K580" s="25">
        <f>+'CPT data reduction'!S580</f>
        <v>3.4848464569308932</v>
      </c>
      <c r="L580" s="19">
        <f t="shared" ref="L580:L600" si="48">IF(K580&lt;2.6, IF(B580&lt;5000, 120, 200),IF(B580&lt;1000,30,IF(B580&lt;5000,80,120)))</f>
        <v>80</v>
      </c>
      <c r="M580" s="19">
        <f t="shared" ref="M580:M600" si="49">B580/L580</f>
        <v>25.204999999999998</v>
      </c>
      <c r="N580" s="19">
        <f t="shared" ref="N580:N600" si="50">IF(K580&lt;2.6, IF(B580&lt;5000, 35,IF(B580&lt;1200, 80, 120)),IF(B580&lt;1000,15,IF(B580&lt;5000,35,35)))</f>
        <v>35</v>
      </c>
      <c r="O580" s="26">
        <f t="shared" ref="O580:O600" si="51">+IF(M580&gt;N580,N580,M580)</f>
        <v>25.204999999999998</v>
      </c>
    </row>
    <row r="581" spans="1:15" x14ac:dyDescent="0.15">
      <c r="A581" s="19">
        <f>+'CPT data reduction'!A581</f>
        <v>11.56</v>
      </c>
      <c r="B581" s="19">
        <f>+'CPT data reduction'!M581</f>
        <v>2016.3999999999999</v>
      </c>
      <c r="C581" s="25">
        <f ca="1">IF(A581&gt;$H$1,AVERAGE(OFFSET(B581,$F$1,0,1,1):OFFSET(B581,-$F$1,0,1,1)),0)</f>
        <v>1271.2267241379311</v>
      </c>
      <c r="K581" s="25">
        <f>+'CPT data reduction'!S581</f>
        <v>3.4859813999726259</v>
      </c>
      <c r="L581" s="19">
        <f t="shared" si="48"/>
        <v>80</v>
      </c>
      <c r="M581" s="19">
        <f t="shared" si="49"/>
        <v>25.204999999999998</v>
      </c>
      <c r="N581" s="19">
        <f t="shared" si="50"/>
        <v>35</v>
      </c>
      <c r="O581" s="26">
        <f t="shared" si="51"/>
        <v>25.204999999999998</v>
      </c>
    </row>
    <row r="582" spans="1:15" x14ac:dyDescent="0.15">
      <c r="A582" s="19">
        <f>+'CPT data reduction'!A582</f>
        <v>11.58</v>
      </c>
      <c r="B582" s="19">
        <f>+'CPT data reduction'!M582</f>
        <v>2016.3999999999999</v>
      </c>
      <c r="C582" s="25">
        <f ca="1">IF(A582&gt;$H$1,AVERAGE(OFFSET(B582,$F$1,0,1,1):OFFSET(B582,-$F$1,0,1,1)),0)</f>
        <v>1287.0789473684213</v>
      </c>
      <c r="K582" s="25">
        <f>+'CPT data reduction'!S582</f>
        <v>3.487114665015413</v>
      </c>
      <c r="L582" s="19">
        <f t="shared" si="48"/>
        <v>80</v>
      </c>
      <c r="M582" s="19">
        <f t="shared" si="49"/>
        <v>25.204999999999998</v>
      </c>
      <c r="N582" s="19">
        <f t="shared" si="50"/>
        <v>35</v>
      </c>
      <c r="O582" s="26">
        <f t="shared" si="51"/>
        <v>25.204999999999998</v>
      </c>
    </row>
    <row r="583" spans="1:15" x14ac:dyDescent="0.15">
      <c r="A583" s="19">
        <f>+'CPT data reduction'!A583</f>
        <v>11.6</v>
      </c>
      <c r="B583" s="19">
        <f>+'CPT data reduction'!M583</f>
        <v>2016.3999999999999</v>
      </c>
      <c r="C583" s="25">
        <f ca="1">IF(A583&gt;$H$1,AVERAGE(OFFSET(B583,$F$1,0,1,1):OFFSET(B583,-$F$1,0,1,1)),0)</f>
        <v>1303.4267857142859</v>
      </c>
      <c r="K583" s="25">
        <f>+'CPT data reduction'!S583</f>
        <v>3.4882462577415074</v>
      </c>
      <c r="L583" s="19">
        <f t="shared" si="48"/>
        <v>80</v>
      </c>
      <c r="M583" s="19">
        <f t="shared" si="49"/>
        <v>25.204999999999998</v>
      </c>
      <c r="N583" s="19">
        <f t="shared" si="50"/>
        <v>35</v>
      </c>
      <c r="O583" s="26">
        <f t="shared" si="51"/>
        <v>25.204999999999998</v>
      </c>
    </row>
    <row r="584" spans="1:15" x14ac:dyDescent="0.15">
      <c r="A584" s="19">
        <f>+'CPT data reduction'!A584</f>
        <v>11.62</v>
      </c>
      <c r="B584" s="19">
        <f>+'CPT data reduction'!M584</f>
        <v>2016.3999999999999</v>
      </c>
      <c r="C584" s="25">
        <f ca="1">IF(A584&gt;$H$1,AVERAGE(OFFSET(B584,$F$1,0,1,1):OFFSET(B584,-$F$1,0,1,1)),0)</f>
        <v>1320.2890909090911</v>
      </c>
      <c r="K584" s="25">
        <f>+'CPT data reduction'!S584</f>
        <v>3.489376183804751</v>
      </c>
      <c r="L584" s="19">
        <f t="shared" si="48"/>
        <v>80</v>
      </c>
      <c r="M584" s="19">
        <f t="shared" si="49"/>
        <v>25.204999999999998</v>
      </c>
      <c r="N584" s="19">
        <f t="shared" si="50"/>
        <v>35</v>
      </c>
      <c r="O584" s="26">
        <f t="shared" si="51"/>
        <v>25.204999999999998</v>
      </c>
    </row>
    <row r="585" spans="1:15" x14ac:dyDescent="0.15">
      <c r="A585" s="19">
        <f>+'CPT data reduction'!A585</f>
        <v>11.64</v>
      </c>
      <c r="B585" s="19">
        <f>+'CPT data reduction'!M585</f>
        <v>2016.3999999999999</v>
      </c>
      <c r="C585" s="25">
        <f ca="1">IF(A585&gt;$H$1,AVERAGE(OFFSET(B585,$F$1,0,1,1):OFFSET(B585,-$F$1,0,1,1)),0)</f>
        <v>1337.7925925925929</v>
      </c>
      <c r="K585" s="25">
        <f>+'CPT data reduction'!S585</f>
        <v>3.4905044488307699</v>
      </c>
      <c r="L585" s="19">
        <f t="shared" si="48"/>
        <v>80</v>
      </c>
      <c r="M585" s="19">
        <f t="shared" si="49"/>
        <v>25.204999999999998</v>
      </c>
      <c r="N585" s="19">
        <f t="shared" si="50"/>
        <v>35</v>
      </c>
      <c r="O585" s="26">
        <f t="shared" si="51"/>
        <v>25.204999999999998</v>
      </c>
    </row>
    <row r="586" spans="1:15" x14ac:dyDescent="0.15">
      <c r="A586" s="19">
        <f>+'CPT data reduction'!A586</f>
        <v>11.66</v>
      </c>
      <c r="B586" s="19">
        <f>+'CPT data reduction'!M586</f>
        <v>2016.3999999999999</v>
      </c>
      <c r="C586" s="25">
        <f ca="1">IF(A586&gt;$H$1,AVERAGE(OFFSET(B586,$F$1,0,1,1):OFFSET(B586,-$F$1,0,1,1)),0)</f>
        <v>1355.9896226415096</v>
      </c>
      <c r="K586" s="25">
        <f>+'CPT data reduction'!S586</f>
        <v>3.4916310584171559</v>
      </c>
      <c r="L586" s="19">
        <f t="shared" si="48"/>
        <v>80</v>
      </c>
      <c r="M586" s="19">
        <f t="shared" si="49"/>
        <v>25.204999999999998</v>
      </c>
      <c r="N586" s="19">
        <f t="shared" si="50"/>
        <v>35</v>
      </c>
      <c r="O586" s="26">
        <f t="shared" si="51"/>
        <v>25.204999999999998</v>
      </c>
    </row>
    <row r="587" spans="1:15" x14ac:dyDescent="0.15">
      <c r="A587" s="19">
        <f>+'CPT data reduction'!A587</f>
        <v>11.68</v>
      </c>
      <c r="B587" s="19">
        <f>+'CPT data reduction'!M587</f>
        <v>2016.3999999999999</v>
      </c>
      <c r="C587" s="25">
        <f ca="1">IF(A587&gt;$H$1,AVERAGE(OFFSET(B587,$F$1,0,1,1):OFFSET(B587,-$F$1,0,1,1)),0)</f>
        <v>1374.7846153846158</v>
      </c>
      <c r="K587" s="25">
        <f>+'CPT data reduction'!S587</f>
        <v>3.4927560181336585</v>
      </c>
      <c r="L587" s="19">
        <f t="shared" si="48"/>
        <v>80</v>
      </c>
      <c r="M587" s="19">
        <f t="shared" si="49"/>
        <v>25.204999999999998</v>
      </c>
      <c r="N587" s="19">
        <f t="shared" si="50"/>
        <v>35</v>
      </c>
      <c r="O587" s="26">
        <f t="shared" si="51"/>
        <v>25.204999999999998</v>
      </c>
    </row>
    <row r="588" spans="1:15" x14ac:dyDescent="0.15">
      <c r="A588" s="19">
        <f>+'CPT data reduction'!A588</f>
        <v>11.7</v>
      </c>
      <c r="B588" s="19">
        <f>+'CPT data reduction'!M588</f>
        <v>2016.3999999999999</v>
      </c>
      <c r="C588" s="25">
        <f ca="1">IF(A588&gt;$H$1,AVERAGE(OFFSET(B588,$F$1,0,1,1):OFFSET(B588,-$F$1,0,1,1)),0)</f>
        <v>1394.1450980392162</v>
      </c>
      <c r="K588" s="25">
        <f>+'CPT data reduction'!S588</f>
        <v>3.4938793335223668</v>
      </c>
      <c r="L588" s="19">
        <f t="shared" si="48"/>
        <v>80</v>
      </c>
      <c r="M588" s="19">
        <f t="shared" si="49"/>
        <v>25.204999999999998</v>
      </c>
      <c r="N588" s="19">
        <f t="shared" si="50"/>
        <v>35</v>
      </c>
      <c r="O588" s="26">
        <f t="shared" si="51"/>
        <v>25.204999999999998</v>
      </c>
    </row>
    <row r="589" spans="1:15" x14ac:dyDescent="0.15">
      <c r="A589" s="19">
        <f>+'CPT data reduction'!A589</f>
        <v>11.72</v>
      </c>
      <c r="B589" s="19">
        <f>+'CPT data reduction'!M589</f>
        <v>2016.3999999999999</v>
      </c>
      <c r="C589" s="25">
        <f ca="1">IF(A589&gt;$H$1,AVERAGE(OFFSET(B589,$F$1,0,1,1):OFFSET(B589,-$F$1,0,1,1)),0)</f>
        <v>1414.0610000000004</v>
      </c>
      <c r="K589" s="25">
        <f>+'CPT data reduction'!S589</f>
        <v>3.4950010100978952</v>
      </c>
      <c r="L589" s="19">
        <f t="shared" si="48"/>
        <v>80</v>
      </c>
      <c r="M589" s="19">
        <f t="shared" si="49"/>
        <v>25.204999999999998</v>
      </c>
      <c r="N589" s="19">
        <f t="shared" si="50"/>
        <v>35</v>
      </c>
      <c r="O589" s="26">
        <f t="shared" si="51"/>
        <v>25.204999999999998</v>
      </c>
    </row>
    <row r="590" spans="1:15" x14ac:dyDescent="0.15">
      <c r="A590" s="19">
        <f>+'CPT data reduction'!A590</f>
        <v>11.74</v>
      </c>
      <c r="B590" s="19">
        <f>+'CPT data reduction'!M590</f>
        <v>2016.3999999999999</v>
      </c>
      <c r="C590" s="25">
        <f ca="1">IF(A590&gt;$H$1,AVERAGE(OFFSET(B590,$F$1,0,1,1):OFFSET(B590,-$F$1,0,1,1)),0)</f>
        <v>1434.3959183673471</v>
      </c>
      <c r="K590" s="25">
        <f>+'CPT data reduction'!S590</f>
        <v>3.496121053347562</v>
      </c>
      <c r="L590" s="19">
        <f t="shared" si="48"/>
        <v>80</v>
      </c>
      <c r="M590" s="19">
        <f t="shared" si="49"/>
        <v>25.204999999999998</v>
      </c>
      <c r="N590" s="19">
        <f t="shared" si="50"/>
        <v>35</v>
      </c>
      <c r="O590" s="26">
        <f t="shared" si="51"/>
        <v>25.204999999999998</v>
      </c>
    </row>
    <row r="591" spans="1:15" x14ac:dyDescent="0.15">
      <c r="A591" s="19">
        <f>+'CPT data reduction'!A591</f>
        <v>11.76</v>
      </c>
      <c r="B591" s="19">
        <f>+'CPT data reduction'!M591</f>
        <v>2016.3999999999999</v>
      </c>
      <c r="C591" s="25">
        <f ca="1">IF(A591&gt;$H$1,AVERAGE(OFFSET(B591,$F$1,0,1,1):OFFSET(B591,-$F$1,0,1,1)),0)</f>
        <v>1455.1937500000004</v>
      </c>
      <c r="K591" s="25">
        <f>+'CPT data reduction'!S591</f>
        <v>3.497239468731574</v>
      </c>
      <c r="L591" s="19">
        <f t="shared" si="48"/>
        <v>80</v>
      </c>
      <c r="M591" s="19">
        <f t="shared" si="49"/>
        <v>25.204999999999998</v>
      </c>
      <c r="N591" s="19">
        <f t="shared" si="50"/>
        <v>35</v>
      </c>
      <c r="O591" s="26">
        <f t="shared" si="51"/>
        <v>25.204999999999998</v>
      </c>
    </row>
    <row r="592" spans="1:15" x14ac:dyDescent="0.15">
      <c r="A592" s="19">
        <f>+'CPT data reduction'!A592</f>
        <v>11.78</v>
      </c>
      <c r="B592" s="19">
        <f>+'CPT data reduction'!M592</f>
        <v>2016.3999999999999</v>
      </c>
      <c r="C592" s="25">
        <f ca="1">IF(A592&gt;$H$1,AVERAGE(OFFSET(B592,$F$1,0,1,1):OFFSET(B592,-$F$1,0,1,1)),0)</f>
        <v>1476.7457446808514</v>
      </c>
      <c r="K592" s="25">
        <f>+'CPT data reduction'!S592</f>
        <v>3.498356261683202</v>
      </c>
      <c r="L592" s="19">
        <f t="shared" si="48"/>
        <v>80</v>
      </c>
      <c r="M592" s="19">
        <f t="shared" si="49"/>
        <v>25.204999999999998</v>
      </c>
      <c r="N592" s="19">
        <f t="shared" si="50"/>
        <v>35</v>
      </c>
      <c r="O592" s="26">
        <f t="shared" si="51"/>
        <v>25.204999999999998</v>
      </c>
    </row>
    <row r="593" spans="1:15" x14ac:dyDescent="0.15">
      <c r="A593" s="19">
        <f>+'CPT data reduction'!A593</f>
        <v>11.8</v>
      </c>
      <c r="B593" s="19">
        <f>+'CPT data reduction'!M593</f>
        <v>2016.3999999999999</v>
      </c>
      <c r="C593" s="25">
        <f ca="1">IF(A593&gt;$H$1,AVERAGE(OFFSET(B593,$F$1,0,1,1):OFFSET(B593,-$F$1,0,1,1)),0)</f>
        <v>1499.3402173913048</v>
      </c>
      <c r="K593" s="25">
        <f>+'CPT data reduction'!S593</f>
        <v>3.4994714376089613</v>
      </c>
      <c r="L593" s="19">
        <f t="shared" si="48"/>
        <v>80</v>
      </c>
      <c r="M593" s="19">
        <f t="shared" si="49"/>
        <v>25.204999999999998</v>
      </c>
      <c r="N593" s="19">
        <f t="shared" si="50"/>
        <v>35</v>
      </c>
      <c r="O593" s="26">
        <f t="shared" si="51"/>
        <v>25.204999999999998</v>
      </c>
    </row>
    <row r="594" spans="1:15" x14ac:dyDescent="0.15">
      <c r="A594" s="19">
        <f>+'CPT data reduction'!A594</f>
        <v>11.82</v>
      </c>
      <c r="B594" s="19">
        <f>+'CPT data reduction'!M594</f>
        <v>2016.3999999999999</v>
      </c>
      <c r="C594" s="25">
        <f ca="1">IF(A594&gt;$H$1,AVERAGE(OFFSET(B594,$F$1,0,1,1):OFFSET(B594,-$F$1,0,1,1)),0)</f>
        <v>1521.9344444444448</v>
      </c>
      <c r="K594" s="25">
        <f>+'CPT data reduction'!S594</f>
        <v>3.5005850018887843</v>
      </c>
      <c r="L594" s="19">
        <f t="shared" si="48"/>
        <v>80</v>
      </c>
      <c r="M594" s="19">
        <f t="shared" si="49"/>
        <v>25.204999999999998</v>
      </c>
      <c r="N594" s="19">
        <f t="shared" si="50"/>
        <v>35</v>
      </c>
      <c r="O594" s="26">
        <f t="shared" si="51"/>
        <v>25.204999999999998</v>
      </c>
    </row>
    <row r="595" spans="1:15" x14ac:dyDescent="0.15">
      <c r="A595" s="19">
        <f>+'CPT data reduction'!A595</f>
        <v>11.84</v>
      </c>
      <c r="B595" s="19">
        <f>+'CPT data reduction'!M595</f>
        <v>2016.3999999999999</v>
      </c>
      <c r="C595" s="25">
        <f ca="1">IF(A595&gt;$H$1,AVERAGE(OFFSET(B595,$F$1,0,1,1):OFFSET(B595,-$F$1,0,1,1)),0)</f>
        <v>1533.9693181818186</v>
      </c>
      <c r="K595" s="25">
        <f>+'CPT data reduction'!S595</f>
        <v>3.501696959876198</v>
      </c>
      <c r="L595" s="19">
        <f t="shared" si="48"/>
        <v>80</v>
      </c>
      <c r="M595" s="19">
        <f t="shared" si="49"/>
        <v>25.204999999999998</v>
      </c>
      <c r="N595" s="19">
        <f t="shared" si="50"/>
        <v>35</v>
      </c>
      <c r="O595" s="26">
        <f t="shared" si="51"/>
        <v>25.204999999999998</v>
      </c>
    </row>
    <row r="596" spans="1:15" x14ac:dyDescent="0.15">
      <c r="A596" s="19">
        <f>+'CPT data reduction'!A596</f>
        <v>11.86</v>
      </c>
      <c r="B596" s="19">
        <f>+'CPT data reduction'!M596</f>
        <v>2016.3999999999999</v>
      </c>
      <c r="C596" s="25">
        <f ca="1">IF(A596&gt;$H$1,AVERAGE(OFFSET(B596,$F$1,0,1,1):OFFSET(B596,-$F$1,0,1,1)),0)</f>
        <v>1536.8511627906985</v>
      </c>
      <c r="K596" s="25">
        <f>+'CPT data reduction'!S596</f>
        <v>3.5028073168984961</v>
      </c>
      <c r="L596" s="19">
        <f t="shared" si="48"/>
        <v>80</v>
      </c>
      <c r="M596" s="19">
        <f t="shared" si="49"/>
        <v>25.204999999999998</v>
      </c>
      <c r="N596" s="19">
        <f t="shared" si="50"/>
        <v>35</v>
      </c>
      <c r="O596" s="26">
        <f t="shared" si="51"/>
        <v>25.204999999999998</v>
      </c>
    </row>
    <row r="597" spans="1:15" x14ac:dyDescent="0.15">
      <c r="A597" s="19">
        <f>+'CPT data reduction'!A597</f>
        <v>11.88</v>
      </c>
      <c r="B597" s="19">
        <f>+'CPT data reduction'!M597</f>
        <v>2016.3999999999999</v>
      </c>
      <c r="C597" s="25">
        <f ca="1">IF(A597&gt;$H$1,AVERAGE(OFFSET(B597,$F$1,0,1,1):OFFSET(B597,-$F$1,0,1,1)),0)</f>
        <v>1543.5678571428577</v>
      </c>
      <c r="K597" s="25">
        <f>+'CPT data reduction'!S597</f>
        <v>3.5039160782569101</v>
      </c>
      <c r="L597" s="19">
        <f t="shared" si="48"/>
        <v>80</v>
      </c>
      <c r="M597" s="19">
        <f t="shared" si="49"/>
        <v>25.204999999999998</v>
      </c>
      <c r="N597" s="19">
        <f t="shared" si="50"/>
        <v>35</v>
      </c>
      <c r="O597" s="26">
        <f t="shared" si="51"/>
        <v>25.204999999999998</v>
      </c>
    </row>
    <row r="598" spans="1:15" x14ac:dyDescent="0.15">
      <c r="A598" s="19">
        <f>+'CPT data reduction'!A598</f>
        <v>11.9</v>
      </c>
      <c r="B598" s="19">
        <f>+'CPT data reduction'!M598</f>
        <v>2016.3999999999999</v>
      </c>
      <c r="C598" s="25">
        <f ca="1">IF(A598&gt;$H$1,AVERAGE(OFFSET(B598,$F$1,0,1,1):OFFSET(B598,-$F$1,0,1,1)),0)</f>
        <v>1549.9695121951227</v>
      </c>
      <c r="K598" s="25">
        <f>+'CPT data reduction'!S598</f>
        <v>3.5050232492267801</v>
      </c>
      <c r="L598" s="19">
        <f t="shared" si="48"/>
        <v>80</v>
      </c>
      <c r="M598" s="19">
        <f t="shared" si="49"/>
        <v>25.204999999999998</v>
      </c>
      <c r="N598" s="19">
        <f t="shared" si="50"/>
        <v>35</v>
      </c>
      <c r="O598" s="26">
        <f t="shared" si="51"/>
        <v>25.204999999999998</v>
      </c>
    </row>
    <row r="599" spans="1:15" x14ac:dyDescent="0.15">
      <c r="A599" s="19">
        <f>+'CPT data reduction'!A599</f>
        <v>11.92</v>
      </c>
      <c r="B599" s="19">
        <f>+'CPT data reduction'!M599</f>
        <v>2016.3999999999999</v>
      </c>
      <c r="C599" s="25">
        <f ca="1">IF(A599&gt;$H$1,AVERAGE(OFFSET(B599,$F$1,0,1,1):OFFSET(B599,-$F$1,0,1,1)),0)</f>
        <v>1545.0437500000007</v>
      </c>
      <c r="K599" s="25">
        <f>+'CPT data reduction'!S599</f>
        <v>3.5061288350577242</v>
      </c>
      <c r="L599" s="19">
        <f t="shared" si="48"/>
        <v>80</v>
      </c>
      <c r="M599" s="19">
        <f t="shared" si="49"/>
        <v>25.204999999999998</v>
      </c>
      <c r="N599" s="19">
        <f t="shared" si="50"/>
        <v>35</v>
      </c>
      <c r="O599" s="26">
        <f t="shared" si="51"/>
        <v>25.204999999999998</v>
      </c>
    </row>
    <row r="600" spans="1:15" x14ac:dyDescent="0.15">
      <c r="A600" s="19">
        <f>+'CPT data reduction'!A600</f>
        <v>11.94</v>
      </c>
      <c r="B600" s="19">
        <f>+'CPT data reduction'!M600</f>
        <v>2016.3999999999999</v>
      </c>
      <c r="C600" s="25">
        <f ca="1">IF(A600&gt;$H$1,AVERAGE(OFFSET(B600,$F$1,0,1,1):OFFSET(B600,-$F$1,0,1,1)),0)</f>
        <v>1532.4525641025648</v>
      </c>
      <c r="K600" s="25">
        <f>+'CPT data reduction'!S600</f>
        <v>3.5069506325610922</v>
      </c>
      <c r="L600" s="19">
        <f t="shared" si="48"/>
        <v>80</v>
      </c>
      <c r="M600" s="19">
        <f t="shared" si="49"/>
        <v>25.204999999999998</v>
      </c>
      <c r="N600" s="19">
        <f t="shared" si="50"/>
        <v>35</v>
      </c>
      <c r="O600" s="26">
        <f t="shared" si="51"/>
        <v>25.204999999999998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50"/>
  <sheetViews>
    <sheetView zoomScale="150" zoomScaleNormal="100" workbookViewId="0">
      <selection activeCell="C10" sqref="C10"/>
    </sheetView>
  </sheetViews>
  <sheetFormatPr baseColWidth="10" defaultColWidth="8.83203125" defaultRowHeight="15" x14ac:dyDescent="0.2"/>
  <cols>
    <col min="1" max="1" width="22.33203125" bestFit="1" customWidth="1"/>
    <col min="2" max="2" width="8" customWidth="1"/>
    <col min="3" max="3" width="12.5" bestFit="1" customWidth="1"/>
    <col min="4" max="4" width="13.33203125" bestFit="1" customWidth="1"/>
    <col min="5" max="5" width="10" bestFit="1" customWidth="1"/>
    <col min="6" max="6" width="7.83203125" bestFit="1" customWidth="1"/>
    <col min="7" max="7" width="24.5" bestFit="1" customWidth="1"/>
    <col min="8" max="9" width="9.1640625" style="11"/>
    <col min="10" max="10" width="9.5" bestFit="1" customWidth="1"/>
    <col min="12" max="12" width="25" bestFit="1" customWidth="1"/>
    <col min="14" max="14" width="8.33203125" customWidth="1"/>
    <col min="17" max="17" width="10.83203125" bestFit="1" customWidth="1"/>
  </cols>
  <sheetData>
    <row r="1" spans="1:17" s="4" customFormat="1" x14ac:dyDescent="0.2">
      <c r="A1" s="32" t="s">
        <v>68</v>
      </c>
      <c r="B1" s="33"/>
      <c r="C1" s="33"/>
      <c r="D1" s="33"/>
      <c r="E1" s="33"/>
      <c r="F1" s="33"/>
      <c r="G1" s="34"/>
      <c r="H1" s="35"/>
      <c r="I1" s="33"/>
      <c r="J1" s="33"/>
      <c r="K1" s="33"/>
      <c r="L1" s="33"/>
      <c r="M1" s="33"/>
      <c r="N1" s="34"/>
      <c r="P1" s="36" t="s">
        <v>66</v>
      </c>
      <c r="Q1" s="36" t="s">
        <v>69</v>
      </c>
    </row>
    <row r="2" spans="1:17" s="4" customFormat="1" x14ac:dyDescent="0.2">
      <c r="A2" s="37" t="s">
        <v>70</v>
      </c>
      <c r="B2" s="38">
        <v>1</v>
      </c>
      <c r="G2" s="39"/>
      <c r="H2" s="40" t="s">
        <v>71</v>
      </c>
      <c r="N2" s="39"/>
      <c r="P2" s="36">
        <v>50</v>
      </c>
      <c r="Q2" s="36">
        <v>2.39</v>
      </c>
    </row>
    <row r="3" spans="1:17" s="4" customFormat="1" ht="17" x14ac:dyDescent="0.25">
      <c r="A3" s="37" t="s">
        <v>72</v>
      </c>
      <c r="B3" s="41" t="s">
        <v>73</v>
      </c>
      <c r="C3" s="42">
        <v>1</v>
      </c>
      <c r="D3" s="42"/>
      <c r="E3" s="43"/>
      <c r="F3" s="44"/>
      <c r="G3" s="39"/>
      <c r="H3" s="37" t="s">
        <v>74</v>
      </c>
      <c r="I3" s="45" t="s">
        <v>75</v>
      </c>
      <c r="J3" s="46">
        <f>AVERAGE(C10:G10)</f>
        <v>0.5</v>
      </c>
      <c r="N3" s="39"/>
      <c r="P3" s="36">
        <v>100</v>
      </c>
      <c r="Q3" s="36">
        <v>4.78</v>
      </c>
    </row>
    <row r="4" spans="1:17" s="4" customFormat="1" ht="17" x14ac:dyDescent="0.25">
      <c r="A4" s="37" t="s">
        <v>76</v>
      </c>
      <c r="B4" s="41" t="s">
        <v>77</v>
      </c>
      <c r="C4" s="42" t="s">
        <v>78</v>
      </c>
      <c r="D4" s="42"/>
      <c r="E4" s="43"/>
      <c r="F4" s="44"/>
      <c r="G4" s="39"/>
      <c r="H4" s="37" t="s">
        <v>79</v>
      </c>
      <c r="I4" s="45" t="s">
        <v>80</v>
      </c>
      <c r="J4" s="47">
        <v>200</v>
      </c>
      <c r="N4" s="39"/>
      <c r="P4" s="36">
        <v>200</v>
      </c>
      <c r="Q4" s="36">
        <v>9.56</v>
      </c>
    </row>
    <row r="5" spans="1:17" s="4" customFormat="1" ht="17" x14ac:dyDescent="0.25">
      <c r="A5" s="37" t="s">
        <v>81</v>
      </c>
      <c r="B5" s="41" t="s">
        <v>82</v>
      </c>
      <c r="C5" s="38">
        <v>7.3</v>
      </c>
      <c r="D5" s="38"/>
      <c r="E5" s="48"/>
      <c r="F5" s="44"/>
      <c r="G5" s="39"/>
      <c r="H5" s="37" t="s">
        <v>83</v>
      </c>
      <c r="I5" s="45" t="s">
        <v>84</v>
      </c>
      <c r="J5" s="47">
        <v>400</v>
      </c>
      <c r="N5" s="39"/>
      <c r="P5" s="36">
        <v>400</v>
      </c>
      <c r="Q5" s="36">
        <v>19.12</v>
      </c>
    </row>
    <row r="6" spans="1:17" s="4" customFormat="1" ht="17" x14ac:dyDescent="0.25">
      <c r="A6" s="37" t="s">
        <v>85</v>
      </c>
      <c r="B6" s="41" t="s">
        <v>86</v>
      </c>
      <c r="C6" s="38"/>
      <c r="D6" s="38"/>
      <c r="E6" s="48"/>
      <c r="F6" s="44"/>
      <c r="G6" s="39"/>
      <c r="H6" s="37" t="s">
        <v>87</v>
      </c>
      <c r="I6" s="45" t="s">
        <v>88</v>
      </c>
      <c r="J6" s="47">
        <v>900</v>
      </c>
      <c r="N6" s="39"/>
      <c r="P6" s="36">
        <v>500</v>
      </c>
      <c r="Q6" s="36">
        <v>23.9</v>
      </c>
    </row>
    <row r="7" spans="1:17" s="4" customFormat="1" ht="17" x14ac:dyDescent="0.25">
      <c r="A7" s="37" t="s">
        <v>89</v>
      </c>
      <c r="B7" s="41" t="s">
        <v>90</v>
      </c>
      <c r="C7" s="38"/>
      <c r="D7" s="38"/>
      <c r="E7" s="48"/>
      <c r="F7" s="44"/>
      <c r="G7" s="39"/>
      <c r="H7" s="37" t="s">
        <v>91</v>
      </c>
      <c r="I7" s="45" t="s">
        <v>92</v>
      </c>
      <c r="J7" s="47">
        <v>900</v>
      </c>
      <c r="N7" s="39"/>
    </row>
    <row r="8" spans="1:17" s="4" customFormat="1" x14ac:dyDescent="0.2">
      <c r="A8" s="37" t="s">
        <v>93</v>
      </c>
      <c r="C8" s="49"/>
      <c r="D8" s="38"/>
      <c r="E8" s="48"/>
      <c r="F8" s="44"/>
      <c r="G8" s="39"/>
      <c r="H8" s="50"/>
      <c r="I8" s="51" t="s">
        <v>94</v>
      </c>
      <c r="J8" s="47">
        <f>+$C$15/$C$17</f>
        <v>1</v>
      </c>
      <c r="N8" s="39"/>
    </row>
    <row r="9" spans="1:17" s="4" customFormat="1" ht="17" x14ac:dyDescent="0.25">
      <c r="A9" s="37" t="s">
        <v>95</v>
      </c>
      <c r="B9" s="52" t="s">
        <v>96</v>
      </c>
      <c r="C9" s="53">
        <v>600</v>
      </c>
      <c r="D9" s="53"/>
      <c r="E9" s="48"/>
      <c r="F9" s="44"/>
      <c r="G9" s="39"/>
      <c r="H9" s="50"/>
      <c r="I9" s="51" t="s">
        <v>26</v>
      </c>
      <c r="J9" s="47">
        <f>+$J$7/$J$6</f>
        <v>1</v>
      </c>
      <c r="N9" s="39"/>
    </row>
    <row r="10" spans="1:17" s="4" customFormat="1" ht="17" x14ac:dyDescent="0.25">
      <c r="A10" s="37" t="s">
        <v>97</v>
      </c>
      <c r="B10" s="52" t="s">
        <v>75</v>
      </c>
      <c r="C10" s="38">
        <v>0.5</v>
      </c>
      <c r="D10" s="54"/>
      <c r="E10" s="55"/>
      <c r="F10" s="44"/>
      <c r="G10" s="39"/>
      <c r="H10" s="50"/>
      <c r="I10" s="51" t="s">
        <v>98</v>
      </c>
      <c r="J10" s="47">
        <f>+$J$5/$J$6</f>
        <v>0.44444444444444442</v>
      </c>
      <c r="N10" s="39"/>
    </row>
    <row r="11" spans="1:17" s="4" customFormat="1" x14ac:dyDescent="0.2">
      <c r="A11" s="40" t="s">
        <v>99</v>
      </c>
      <c r="G11" s="39"/>
      <c r="H11" s="50"/>
      <c r="I11" s="51" t="s">
        <v>100</v>
      </c>
      <c r="J11" s="47">
        <f>2*(1+$J$3)*$C$19/$J$6</f>
        <v>666666.66666666663</v>
      </c>
      <c r="N11" s="39"/>
    </row>
    <row r="12" spans="1:17" s="4" customFormat="1" x14ac:dyDescent="0.2">
      <c r="A12" s="37" t="s">
        <v>101</v>
      </c>
      <c r="B12" s="56" t="s">
        <v>102</v>
      </c>
      <c r="C12" s="43"/>
      <c r="G12" s="39"/>
      <c r="H12" s="50"/>
      <c r="I12" s="51" t="s">
        <v>103</v>
      </c>
      <c r="J12" s="47">
        <f>LN((0.25+(2.5*J10*(1-J3)-0.25)*J9)*2*C13/C17)</f>
        <v>3.1434883481795031</v>
      </c>
      <c r="N12" s="39"/>
    </row>
    <row r="13" spans="1:17" s="4" customFormat="1" x14ac:dyDescent="0.2">
      <c r="A13" s="37" t="s">
        <v>104</v>
      </c>
      <c r="B13" s="43" t="s">
        <v>105</v>
      </c>
      <c r="C13" s="48">
        <v>10.6</v>
      </c>
      <c r="G13" s="39"/>
      <c r="H13" s="50"/>
      <c r="I13" s="51" t="s">
        <v>106</v>
      </c>
      <c r="J13" s="57">
        <f>2*$C$13/$C$17*SQRT(2/$J$12/$J$11)</f>
        <v>4.0768698621459001E-2</v>
      </c>
      <c r="N13" s="39"/>
    </row>
    <row r="14" spans="1:17" s="4" customFormat="1" ht="17" x14ac:dyDescent="0.25">
      <c r="A14" s="37" t="s">
        <v>107</v>
      </c>
      <c r="B14" s="43" t="s">
        <v>108</v>
      </c>
      <c r="C14" s="48"/>
      <c r="G14" s="39"/>
      <c r="H14" s="37" t="s">
        <v>109</v>
      </c>
      <c r="I14" s="43" t="s">
        <v>110</v>
      </c>
      <c r="J14" s="46">
        <f>J15/J16</f>
        <v>0.13319927507943491</v>
      </c>
      <c r="N14" s="39"/>
    </row>
    <row r="15" spans="1:17" s="4" customFormat="1" ht="17" x14ac:dyDescent="0.25">
      <c r="A15" s="37"/>
      <c r="B15" s="43" t="s">
        <v>111</v>
      </c>
      <c r="C15" s="48">
        <f>+LCPC!C1</f>
        <v>0.50800000000000001</v>
      </c>
      <c r="G15" s="39"/>
      <c r="H15" s="50"/>
      <c r="I15" s="4" t="s">
        <v>112</v>
      </c>
      <c r="J15" s="58">
        <f>4*(1+J3)*(1+8*J8*TANH(J13)*C13/(PI()*J11*(1-J3)*J9*J13*C17))</f>
        <v>6.0009559039450195</v>
      </c>
      <c r="N15" s="39"/>
    </row>
    <row r="16" spans="1:17" s="4" customFormat="1" x14ac:dyDescent="0.2">
      <c r="A16" s="37" t="s">
        <v>113</v>
      </c>
      <c r="B16" s="43" t="s">
        <v>114</v>
      </c>
      <c r="C16" s="48">
        <f>+C17*1000</f>
        <v>508</v>
      </c>
      <c r="G16" s="39"/>
      <c r="H16" s="50"/>
      <c r="I16" s="4" t="s">
        <v>115</v>
      </c>
      <c r="J16" s="58">
        <f>4*J8/(1-J3)/J9+4*PI()*J10*TANH(J13)*C13/J12/J13/C17</f>
        <v>45.052466692226972</v>
      </c>
      <c r="N16" s="39"/>
    </row>
    <row r="17" spans="1:14" s="4" customFormat="1" x14ac:dyDescent="0.2">
      <c r="A17" s="37"/>
      <c r="B17" s="43" t="s">
        <v>116</v>
      </c>
      <c r="C17" s="48">
        <f>+C15</f>
        <v>0.50800000000000001</v>
      </c>
      <c r="E17" s="36"/>
      <c r="F17" s="36"/>
      <c r="G17" s="59"/>
      <c r="H17" s="37" t="s">
        <v>117</v>
      </c>
      <c r="I17" s="60" t="s">
        <v>118</v>
      </c>
      <c r="J17" s="55">
        <f>+C24*J14/J6/C17</f>
        <v>7.7752017789150469E-3</v>
      </c>
      <c r="K17" s="61" t="s">
        <v>25</v>
      </c>
      <c r="N17" s="39"/>
    </row>
    <row r="18" spans="1:14" s="4" customFormat="1" ht="17" x14ac:dyDescent="0.25">
      <c r="A18" s="37" t="s">
        <v>119</v>
      </c>
      <c r="B18" s="45" t="s">
        <v>120</v>
      </c>
      <c r="C18" s="62">
        <f>+LCPC!T1</f>
        <v>200</v>
      </c>
      <c r="G18" s="39"/>
      <c r="H18" s="50"/>
      <c r="I18" s="60" t="s">
        <v>118</v>
      </c>
      <c r="J18" s="93">
        <f>+J17*1000</f>
        <v>7.7752017789150472</v>
      </c>
      <c r="K18" s="61" t="s">
        <v>121</v>
      </c>
      <c r="N18" s="39"/>
    </row>
    <row r="19" spans="1:14" s="4" customFormat="1" ht="17" x14ac:dyDescent="0.25">
      <c r="A19" s="37"/>
      <c r="B19" s="45" t="s">
        <v>122</v>
      </c>
      <c r="C19" s="63">
        <f>+C18*10^6</f>
        <v>200000000</v>
      </c>
      <c r="G19" s="39"/>
      <c r="H19" s="50"/>
      <c r="N19" s="39"/>
    </row>
    <row r="20" spans="1:14" s="4" customFormat="1" ht="17" x14ac:dyDescent="0.25">
      <c r="A20" s="37" t="s">
        <v>123</v>
      </c>
      <c r="B20" s="43" t="s">
        <v>124</v>
      </c>
      <c r="C20" s="48">
        <v>0.2</v>
      </c>
      <c r="G20" s="39"/>
      <c r="H20" s="50" t="s">
        <v>125</v>
      </c>
      <c r="I20" s="4" t="s">
        <v>126</v>
      </c>
      <c r="J20" s="64">
        <f>4*J8/((1-J3)*J9*COSH(J13))/(4*J8/(1-J3)/J9+J10*2*PI()*TANH(J13)*2*C13/(J12*J13*C17))</f>
        <v>0.17742327647824024</v>
      </c>
      <c r="N20" s="39"/>
    </row>
    <row r="21" spans="1:14" s="4" customFormat="1" ht="18" thickBot="1" x14ac:dyDescent="0.3">
      <c r="A21" s="65" t="s">
        <v>127</v>
      </c>
      <c r="B21" s="66" t="s">
        <v>128</v>
      </c>
      <c r="C21" s="67">
        <f>C15*PI()</f>
        <v>1.5959290680236149</v>
      </c>
      <c r="G21" s="39"/>
      <c r="H21" s="68" t="s">
        <v>129</v>
      </c>
      <c r="I21" s="69" t="s">
        <v>130</v>
      </c>
      <c r="J21" s="70">
        <f>+J20/(1-J20)</f>
        <v>0.21569207030150886</v>
      </c>
      <c r="K21" s="69"/>
      <c r="L21" s="69"/>
      <c r="M21" s="69"/>
      <c r="N21" s="71"/>
    </row>
    <row r="22" spans="1:14" s="4" customFormat="1" x14ac:dyDescent="0.2">
      <c r="A22" s="65" t="s">
        <v>131</v>
      </c>
      <c r="B22" s="66" t="s">
        <v>132</v>
      </c>
      <c r="C22" s="67">
        <f>+LCPC!N1</f>
        <v>1.9761591684802411E-2</v>
      </c>
      <c r="D22" s="72">
        <f>+C22*C19</f>
        <v>3952318.3369604824</v>
      </c>
      <c r="G22" s="39"/>
      <c r="H22" s="36"/>
      <c r="I22" s="36"/>
    </row>
    <row r="23" spans="1:14" s="4" customFormat="1" x14ac:dyDescent="0.2">
      <c r="A23" s="40" t="s">
        <v>133</v>
      </c>
      <c r="G23" s="39"/>
      <c r="H23" s="36"/>
      <c r="I23" s="36"/>
    </row>
    <row r="24" spans="1:14" s="4" customFormat="1" x14ac:dyDescent="0.2">
      <c r="A24" s="37" t="s">
        <v>134</v>
      </c>
      <c r="B24" s="43" t="s">
        <v>24</v>
      </c>
      <c r="C24" s="89">
        <f>+LCPC!X3</f>
        <v>26.688000000000002</v>
      </c>
      <c r="G24" s="73"/>
      <c r="H24" s="36"/>
      <c r="I24" s="36"/>
      <c r="L24" s="74"/>
    </row>
    <row r="25" spans="1:14" s="4" customFormat="1" ht="16" thickBot="1" x14ac:dyDescent="0.25">
      <c r="A25" s="68"/>
      <c r="B25" s="69"/>
      <c r="C25" s="69"/>
      <c r="D25" s="69"/>
      <c r="E25" s="69"/>
      <c r="F25" s="69"/>
      <c r="G25" s="71"/>
      <c r="H25" s="36"/>
      <c r="I25" s="36"/>
      <c r="M25" s="36"/>
      <c r="N25" s="36"/>
    </row>
    <row r="26" spans="1:14" s="4" customFormat="1" x14ac:dyDescent="0.2">
      <c r="H26" s="36"/>
      <c r="I26" s="36"/>
      <c r="M26" s="36"/>
      <c r="N26" s="75"/>
    </row>
    <row r="27" spans="1:14" s="4" customFormat="1" x14ac:dyDescent="0.2">
      <c r="H27" s="36"/>
      <c r="I27" s="76"/>
      <c r="M27" s="36"/>
      <c r="N27" s="77"/>
    </row>
    <row r="28" spans="1:14" s="4" customFormat="1" x14ac:dyDescent="0.2">
      <c r="H28" s="36"/>
      <c r="I28" s="78"/>
      <c r="M28" s="36"/>
      <c r="N28" s="77"/>
    </row>
    <row r="29" spans="1:14" s="4" customFormat="1" x14ac:dyDescent="0.2">
      <c r="H29" s="36"/>
      <c r="I29" s="78"/>
      <c r="M29" s="36"/>
      <c r="N29" s="77"/>
    </row>
    <row r="30" spans="1:14" s="4" customFormat="1" x14ac:dyDescent="0.2">
      <c r="H30" s="36"/>
      <c r="I30" s="36"/>
      <c r="M30" s="36"/>
      <c r="N30" s="79"/>
    </row>
    <row r="31" spans="1:14" s="4" customFormat="1" x14ac:dyDescent="0.2">
      <c r="H31" s="36"/>
      <c r="I31" s="76"/>
      <c r="M31" s="36"/>
      <c r="N31" s="80"/>
    </row>
    <row r="32" spans="1:14" s="4" customFormat="1" x14ac:dyDescent="0.2">
      <c r="H32" s="36"/>
      <c r="I32" s="36"/>
      <c r="M32" s="36"/>
      <c r="N32" s="36"/>
    </row>
    <row r="33" spans="8:15" s="4" customFormat="1" x14ac:dyDescent="0.2">
      <c r="H33" s="36"/>
      <c r="I33" s="36"/>
      <c r="M33" s="81"/>
      <c r="N33" s="77"/>
    </row>
    <row r="34" spans="8:15" s="4" customFormat="1" x14ac:dyDescent="0.2">
      <c r="H34" s="36"/>
      <c r="I34" s="36"/>
      <c r="M34" s="36"/>
    </row>
    <row r="35" spans="8:15" s="4" customFormat="1" x14ac:dyDescent="0.2">
      <c r="H35" s="36"/>
      <c r="I35" s="36"/>
      <c r="M35" s="36"/>
      <c r="N35" s="82"/>
    </row>
    <row r="36" spans="8:15" s="4" customFormat="1" x14ac:dyDescent="0.2">
      <c r="H36" s="36"/>
      <c r="I36" s="77"/>
      <c r="M36" s="36"/>
    </row>
    <row r="37" spans="8:15" s="4" customFormat="1" x14ac:dyDescent="0.2">
      <c r="H37" s="36"/>
      <c r="I37" s="36"/>
      <c r="M37" s="81"/>
      <c r="N37" s="83"/>
    </row>
    <row r="38" spans="8:15" s="4" customFormat="1" x14ac:dyDescent="0.2">
      <c r="H38" s="36"/>
      <c r="I38" s="36"/>
      <c r="M38" s="36"/>
      <c r="N38" s="58"/>
    </row>
    <row r="39" spans="8:15" s="4" customFormat="1" x14ac:dyDescent="0.2">
      <c r="H39" s="84"/>
      <c r="I39" s="85"/>
      <c r="J39" s="86"/>
      <c r="M39" s="36"/>
      <c r="N39" s="83"/>
    </row>
    <row r="40" spans="8:15" s="4" customFormat="1" x14ac:dyDescent="0.2">
      <c r="H40" s="84"/>
      <c r="I40" s="85"/>
      <c r="J40" s="86"/>
      <c r="M40" s="36"/>
      <c r="N40" s="58"/>
    </row>
    <row r="41" spans="8:15" s="4" customFormat="1" x14ac:dyDescent="0.2">
      <c r="H41" s="36"/>
      <c r="I41" s="36"/>
      <c r="M41" s="36"/>
      <c r="N41" s="82"/>
    </row>
    <row r="42" spans="8:15" s="4" customFormat="1" x14ac:dyDescent="0.2">
      <c r="H42" s="36"/>
      <c r="I42" s="36"/>
    </row>
    <row r="43" spans="8:15" s="4" customFormat="1" x14ac:dyDescent="0.2">
      <c r="H43" s="36"/>
      <c r="I43" s="36"/>
      <c r="M43" s="84"/>
      <c r="N43" s="87"/>
      <c r="O43" s="86"/>
    </row>
    <row r="44" spans="8:15" s="4" customFormat="1" x14ac:dyDescent="0.2">
      <c r="H44" s="36"/>
      <c r="I44" s="36"/>
      <c r="M44" s="84"/>
      <c r="N44" s="87"/>
      <c r="O44" s="86"/>
    </row>
    <row r="45" spans="8:15" s="4" customFormat="1" x14ac:dyDescent="0.2">
      <c r="H45" s="36"/>
      <c r="I45" s="36"/>
    </row>
    <row r="46" spans="8:15" s="4" customFormat="1" x14ac:dyDescent="0.2">
      <c r="H46" s="36"/>
      <c r="I46" s="36"/>
    </row>
    <row r="47" spans="8:15" s="4" customFormat="1" x14ac:dyDescent="0.2">
      <c r="H47" s="36"/>
      <c r="I47" s="36"/>
    </row>
    <row r="49" spans="1:3" x14ac:dyDescent="0.2">
      <c r="A49" s="4"/>
      <c r="B49" s="4"/>
      <c r="C49" s="4"/>
    </row>
    <row r="50" spans="1:3" x14ac:dyDescent="0.2">
      <c r="A50" s="4"/>
      <c r="B50" s="4"/>
      <c r="C50" s="4"/>
    </row>
  </sheetData>
  <pageMargins left="0.70866141732283472" right="0.70866141732283472" top="0.74803149606299213" bottom="0.74803149606299213" header="0.31496062992125984" footer="0.31496062992125984"/>
  <pageSetup scale="9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CPT data reduction</vt:lpstr>
      <vt:lpstr>LCPC</vt:lpstr>
      <vt:lpstr>Settlement (Metric)-Randolph</vt:lpstr>
      <vt:lpstr>'Settlement (Metric)-Randolph'!Print_Area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Lin</dc:creator>
  <cp:lastModifiedBy>Cheng Lin</cp:lastModifiedBy>
  <dcterms:created xsi:type="dcterms:W3CDTF">2019-01-23T06:26:12Z</dcterms:created>
  <dcterms:modified xsi:type="dcterms:W3CDTF">2024-11-28T03:32:48Z</dcterms:modified>
</cp:coreProperties>
</file>